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ersonal Folders\Documents\Stagflation Inflation\"/>
    </mc:Choice>
  </mc:AlternateContent>
  <xr:revisionPtr revIDLastSave="0" documentId="8_{28B1E113-2627-4363-9E3E-FA8E750E7C1C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FRED Graph (Office)" sheetId="8" r:id="rId1"/>
    <sheet name="FRED Graph (Apartment)" sheetId="3" r:id="rId2"/>
    <sheet name="Data" sheetId="5" r:id="rId3"/>
  </sheets>
  <definedNames>
    <definedName name="_xlnm._FilterDatabase" localSheetId="1" hidden="1">'FRED Graph (Apartment)'!$C$4:$J$146</definedName>
    <definedName name="_xlnm._FilterDatabase" localSheetId="0" hidden="1">'FRED Graph (Office)'!$P$4:$T$146</definedName>
    <definedName name="solver_adj" localSheetId="1" hidden="1">'FRED Graph (Apartment)'!$K$3,'FRED Graph (Apartment)'!$G$3,'FRED Graph (Apartment)'!$E$3,'FRED Graph (Apartment)'!$J$3,'FRED Graph (Apartment)'!$J$2</definedName>
    <definedName name="solver_adj" localSheetId="0" hidden="1">'FRED Graph (Office)'!$K$3,'FRED Graph (Office)'!$G$3,'FRED Graph (Office)'!$E$3,'FRED Graph (Office)'!$J$3,'FRED Graph (Office)'!$J$2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3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'FRED Graph (Apartment)'!$E$3</definedName>
    <definedName name="solver_lhs1" localSheetId="0" hidden="1">'FRED Graph (Office)'!$E$3</definedName>
    <definedName name="solver_lhs10" localSheetId="1" hidden="1">'FRED Graph (Apartment)'!$J$3</definedName>
    <definedName name="solver_lhs10" localSheetId="0" hidden="1">'FRED Graph (Office)'!$J$3</definedName>
    <definedName name="solver_lhs11" localSheetId="1" hidden="1">'FRED Graph (Apartment)'!$J$3</definedName>
    <definedName name="solver_lhs11" localSheetId="0" hidden="1">'FRED Graph (Office)'!$J$3</definedName>
    <definedName name="solver_lhs12" localSheetId="1" hidden="1">'FRED Graph (Apartment)'!$J$3</definedName>
    <definedName name="solver_lhs12" localSheetId="0" hidden="1">'FRED Graph (Office)'!$J$3</definedName>
    <definedName name="solver_lhs13" localSheetId="1" hidden="1">'FRED Graph (Apartment)'!$K$3</definedName>
    <definedName name="solver_lhs13" localSheetId="0" hidden="1">'FRED Graph (Office)'!$K$3</definedName>
    <definedName name="solver_lhs14" localSheetId="1" hidden="1">'FRED Graph (Apartment)'!$K$3</definedName>
    <definedName name="solver_lhs14" localSheetId="0" hidden="1">'FRED Graph (Office)'!$K$3</definedName>
    <definedName name="solver_lhs15" localSheetId="1" hidden="1">'FRED Graph (Apartment)'!$K$3</definedName>
    <definedName name="solver_lhs15" localSheetId="0" hidden="1">'FRED Graph (Office)'!$K$3</definedName>
    <definedName name="solver_lhs2" localSheetId="1" hidden="1">'FRED Graph (Apartment)'!$E$3</definedName>
    <definedName name="solver_lhs2" localSheetId="0" hidden="1">'FRED Graph (Office)'!$E$3</definedName>
    <definedName name="solver_lhs3" localSheetId="1" hidden="1">'FRED Graph (Apartment)'!$E$3</definedName>
    <definedName name="solver_lhs3" localSheetId="0" hidden="1">'FRED Graph (Office)'!$E$3</definedName>
    <definedName name="solver_lhs4" localSheetId="1" hidden="1">'FRED Graph (Apartment)'!$G$3</definedName>
    <definedName name="solver_lhs4" localSheetId="0" hidden="1">'FRED Graph (Office)'!$G$3</definedName>
    <definedName name="solver_lhs5" localSheetId="1" hidden="1">'FRED Graph (Apartment)'!$G$3</definedName>
    <definedName name="solver_lhs5" localSheetId="0" hidden="1">'FRED Graph (Office)'!$G$3</definedName>
    <definedName name="solver_lhs6" localSheetId="1" hidden="1">'FRED Graph (Apartment)'!$G$3</definedName>
    <definedName name="solver_lhs6" localSheetId="0" hidden="1">'FRED Graph (Office)'!$G$3</definedName>
    <definedName name="solver_lhs7" localSheetId="1" hidden="1">'FRED Graph (Apartment)'!$J$2</definedName>
    <definedName name="solver_lhs7" localSheetId="0" hidden="1">'FRED Graph (Office)'!$J$2</definedName>
    <definedName name="solver_lhs8" localSheetId="1" hidden="1">'FRED Graph (Apartment)'!$J$2</definedName>
    <definedName name="solver_lhs8" localSheetId="0" hidden="1">'FRED Graph (Office)'!$J$2</definedName>
    <definedName name="solver_lhs9" localSheetId="1" hidden="1">'FRED Graph (Apartment)'!$J$2</definedName>
    <definedName name="solver_lhs9" localSheetId="0" hidden="1">'FRED Graph (Office)'!$J$2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15</definedName>
    <definedName name="solver_num" localSheetId="0" hidden="1">15</definedName>
    <definedName name="solver_nwt" localSheetId="1" hidden="1">1</definedName>
    <definedName name="solver_nwt" localSheetId="0" hidden="1">1</definedName>
    <definedName name="solver_opt" localSheetId="1" hidden="1">'FRED Graph (Apartment)'!$Z$42</definedName>
    <definedName name="solver_opt" localSheetId="0" hidden="1">'FRED Graph (Office)'!$Y$95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10" localSheetId="1" hidden="1">1</definedName>
    <definedName name="solver_rel10" localSheetId="0" hidden="1">1</definedName>
    <definedName name="solver_rel11" localSheetId="1" hidden="1">4</definedName>
    <definedName name="solver_rel11" localSheetId="0" hidden="1">4</definedName>
    <definedName name="solver_rel12" localSheetId="1" hidden="1">3</definedName>
    <definedName name="solver_rel12" localSheetId="0" hidden="1">3</definedName>
    <definedName name="solver_rel13" localSheetId="1" hidden="1">1</definedName>
    <definedName name="solver_rel13" localSheetId="0" hidden="1">1</definedName>
    <definedName name="solver_rel14" localSheetId="1" hidden="1">4</definedName>
    <definedName name="solver_rel14" localSheetId="0" hidden="1">4</definedName>
    <definedName name="solver_rel15" localSheetId="1" hidden="1">3</definedName>
    <definedName name="solver_rel15" localSheetId="0" hidden="1">3</definedName>
    <definedName name="solver_rel2" localSheetId="1" hidden="1">4</definedName>
    <definedName name="solver_rel2" localSheetId="0" hidden="1">4</definedName>
    <definedName name="solver_rel3" localSheetId="1" hidden="1">3</definedName>
    <definedName name="solver_rel3" localSheetId="0" hidden="1">3</definedName>
    <definedName name="solver_rel4" localSheetId="1" hidden="1">1</definedName>
    <definedName name="solver_rel4" localSheetId="0" hidden="1">1</definedName>
    <definedName name="solver_rel5" localSheetId="1" hidden="1">4</definedName>
    <definedName name="solver_rel5" localSheetId="0" hidden="1">4</definedName>
    <definedName name="solver_rel6" localSheetId="1" hidden="1">3</definedName>
    <definedName name="solver_rel6" localSheetId="0" hidden="1">3</definedName>
    <definedName name="solver_rel7" localSheetId="1" hidden="1">1</definedName>
    <definedName name="solver_rel7" localSheetId="0" hidden="1">1</definedName>
    <definedName name="solver_rel8" localSheetId="1" hidden="1">4</definedName>
    <definedName name="solver_rel8" localSheetId="0" hidden="1">4</definedName>
    <definedName name="solver_rel9" localSheetId="1" hidden="1">3</definedName>
    <definedName name="solver_rel9" localSheetId="0" hidden="1">3</definedName>
    <definedName name="solver_rhs1" localSheetId="1" hidden="1">10</definedName>
    <definedName name="solver_rhs1" localSheetId="0" hidden="1">10</definedName>
    <definedName name="solver_rhs10" localSheetId="1" hidden="1">8</definedName>
    <definedName name="solver_rhs10" localSheetId="0" hidden="1">8</definedName>
    <definedName name="solver_rhs11" localSheetId="1" hidden="1">"integer"</definedName>
    <definedName name="solver_rhs11" localSheetId="0" hidden="1">"integer"</definedName>
    <definedName name="solver_rhs12" localSheetId="1" hidden="1">1</definedName>
    <definedName name="solver_rhs12" localSheetId="0" hidden="1">1</definedName>
    <definedName name="solver_rhs13" localSheetId="1" hidden="1">16</definedName>
    <definedName name="solver_rhs13" localSheetId="0" hidden="1">16</definedName>
    <definedName name="solver_rhs14" localSheetId="1" hidden="1">"integer"</definedName>
    <definedName name="solver_rhs14" localSheetId="0" hidden="1">"integer"</definedName>
    <definedName name="solver_rhs15" localSheetId="1" hidden="1">1</definedName>
    <definedName name="solver_rhs15" localSheetId="0" hidden="1">1</definedName>
    <definedName name="solver_rhs2" localSheetId="1" hidden="1">"integer"</definedName>
    <definedName name="solver_rhs2" localSheetId="0" hidden="1">"integer"</definedName>
    <definedName name="solver_rhs3" localSheetId="1" hidden="1">1</definedName>
    <definedName name="solver_rhs3" localSheetId="0" hidden="1">1</definedName>
    <definedName name="solver_rhs4" localSheetId="1" hidden="1">10</definedName>
    <definedName name="solver_rhs4" localSheetId="0" hidden="1">10</definedName>
    <definedName name="solver_rhs5" localSheetId="1" hidden="1">"integer"</definedName>
    <definedName name="solver_rhs5" localSheetId="0" hidden="1">"integer"</definedName>
    <definedName name="solver_rhs6" localSheetId="1" hidden="1">1</definedName>
    <definedName name="solver_rhs6" localSheetId="0" hidden="1">1</definedName>
    <definedName name="solver_rhs7" localSheetId="1" hidden="1">10</definedName>
    <definedName name="solver_rhs7" localSheetId="0" hidden="1">10</definedName>
    <definedName name="solver_rhs8" localSheetId="1" hidden="1">"integer"</definedName>
    <definedName name="solver_rhs8" localSheetId="0" hidden="1">"integer"</definedName>
    <definedName name="solver_rhs9" localSheetId="1" hidden="1">1</definedName>
    <definedName name="solver_rhs9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3" l="1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T146" i="3" l="1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W94" i="3" s="1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146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H146" i="8"/>
  <c r="H145" i="8"/>
  <c r="H144" i="8"/>
  <c r="K145" i="8" s="1"/>
  <c r="H143" i="8"/>
  <c r="H142" i="8"/>
  <c r="H141" i="8"/>
  <c r="H140" i="8"/>
  <c r="H139" i="8"/>
  <c r="K140" i="8" s="1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K126" i="8" s="1"/>
  <c r="H124" i="8"/>
  <c r="H123" i="8"/>
  <c r="H122" i="8"/>
  <c r="H121" i="8"/>
  <c r="H120" i="8"/>
  <c r="K121" i="8" s="1"/>
  <c r="H119" i="8"/>
  <c r="H118" i="8"/>
  <c r="H117" i="8"/>
  <c r="H116" i="8"/>
  <c r="H115" i="8"/>
  <c r="H114" i="8"/>
  <c r="H113" i="8"/>
  <c r="H112" i="8"/>
  <c r="H111" i="8"/>
  <c r="H110" i="8"/>
  <c r="H109" i="8"/>
  <c r="H108" i="8"/>
  <c r="K109" i="8" s="1"/>
  <c r="H107" i="8"/>
  <c r="H106" i="8"/>
  <c r="H105" i="8"/>
  <c r="H104" i="8"/>
  <c r="H103" i="8"/>
  <c r="H102" i="8"/>
  <c r="H101" i="8"/>
  <c r="H100" i="8"/>
  <c r="H99" i="8"/>
  <c r="H98" i="8"/>
  <c r="H97" i="8"/>
  <c r="H96" i="8"/>
  <c r="K97" i="8" s="1"/>
  <c r="H95" i="8"/>
  <c r="H94" i="8"/>
  <c r="H93" i="8"/>
  <c r="H92" i="8"/>
  <c r="H91" i="8"/>
  <c r="H90" i="8"/>
  <c r="H89" i="8"/>
  <c r="H88" i="8"/>
  <c r="H87" i="8"/>
  <c r="H86" i="8"/>
  <c r="H85" i="8"/>
  <c r="H84" i="8"/>
  <c r="K85" i="8" s="1"/>
  <c r="H83" i="8"/>
  <c r="H82" i="8"/>
  <c r="H81" i="8"/>
  <c r="H80" i="8"/>
  <c r="H79" i="8"/>
  <c r="H78" i="8"/>
  <c r="H77" i="8"/>
  <c r="H76" i="8"/>
  <c r="H75" i="8"/>
  <c r="H74" i="8"/>
  <c r="H73" i="8"/>
  <c r="H72" i="8"/>
  <c r="K73" i="8" s="1"/>
  <c r="H71" i="8"/>
  <c r="H70" i="8"/>
  <c r="H69" i="8"/>
  <c r="H68" i="8"/>
  <c r="H67" i="8"/>
  <c r="H66" i="8"/>
  <c r="H65" i="8"/>
  <c r="H64" i="8"/>
  <c r="H63" i="8"/>
  <c r="H62" i="8"/>
  <c r="H61" i="8"/>
  <c r="H60" i="8"/>
  <c r="K61" i="8" s="1"/>
  <c r="H59" i="8"/>
  <c r="H58" i="8"/>
  <c r="H57" i="8"/>
  <c r="H56" i="8"/>
  <c r="H55" i="8"/>
  <c r="H54" i="8"/>
  <c r="H53" i="8"/>
  <c r="H52" i="8"/>
  <c r="H51" i="8"/>
  <c r="H50" i="8"/>
  <c r="H49" i="8"/>
  <c r="H48" i="8"/>
  <c r="K49" i="8" s="1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J8" i="8"/>
  <c r="J7" i="8"/>
  <c r="J6" i="8"/>
  <c r="J5" i="8"/>
  <c r="J8" i="3"/>
  <c r="J7" i="3"/>
  <c r="J6" i="3"/>
  <c r="J5" i="3"/>
  <c r="D142" i="3"/>
  <c r="D130" i="3"/>
  <c r="D118" i="3"/>
  <c r="R144" i="5"/>
  <c r="F146" i="3" s="1"/>
  <c r="R143" i="5"/>
  <c r="F145" i="8" s="1"/>
  <c r="R142" i="5"/>
  <c r="F144" i="8" s="1"/>
  <c r="R141" i="5"/>
  <c r="F143" i="8" s="1"/>
  <c r="R140" i="5"/>
  <c r="F142" i="3" s="1"/>
  <c r="R139" i="5"/>
  <c r="F141" i="3" s="1"/>
  <c r="R138" i="5"/>
  <c r="F140" i="3" s="1"/>
  <c r="R137" i="5"/>
  <c r="F139" i="3" s="1"/>
  <c r="R136" i="5"/>
  <c r="F138" i="3" s="1"/>
  <c r="R135" i="5"/>
  <c r="F137" i="8" s="1"/>
  <c r="R134" i="5"/>
  <c r="F136" i="8" s="1"/>
  <c r="R133" i="5"/>
  <c r="F135" i="8" s="1"/>
  <c r="R132" i="5"/>
  <c r="F134" i="3" s="1"/>
  <c r="R131" i="5"/>
  <c r="F133" i="3" s="1"/>
  <c r="R130" i="5"/>
  <c r="F132" i="8" s="1"/>
  <c r="R129" i="5"/>
  <c r="F131" i="8" s="1"/>
  <c r="R128" i="5"/>
  <c r="F130" i="8" s="1"/>
  <c r="R127" i="5"/>
  <c r="F129" i="3" s="1"/>
  <c r="R126" i="5"/>
  <c r="F128" i="3" s="1"/>
  <c r="R125" i="5"/>
  <c r="F127" i="8" s="1"/>
  <c r="R124" i="5"/>
  <c r="F126" i="3" s="1"/>
  <c r="R123" i="5"/>
  <c r="F125" i="3" s="1"/>
  <c r="R122" i="5"/>
  <c r="F124" i="3" s="1"/>
  <c r="R121" i="5"/>
  <c r="F123" i="8" s="1"/>
  <c r="R120" i="5"/>
  <c r="F122" i="8" s="1"/>
  <c r="R119" i="5"/>
  <c r="F121" i="8" s="1"/>
  <c r="R118" i="5"/>
  <c r="F120" i="8" s="1"/>
  <c r="R117" i="5"/>
  <c r="F119" i="8" s="1"/>
  <c r="R116" i="5"/>
  <c r="F118" i="8" s="1"/>
  <c r="R115" i="5"/>
  <c r="F117" i="3" s="1"/>
  <c r="R114" i="5"/>
  <c r="F116" i="3" s="1"/>
  <c r="R113" i="5"/>
  <c r="F115" i="3" s="1"/>
  <c r="R112" i="5"/>
  <c r="F114" i="8" s="1"/>
  <c r="R111" i="5"/>
  <c r="F113" i="8" s="1"/>
  <c r="R110" i="5"/>
  <c r="F112" i="8" s="1"/>
  <c r="R109" i="5"/>
  <c r="F111" i="3" s="1"/>
  <c r="R108" i="5"/>
  <c r="F110" i="3" s="1"/>
  <c r="R107" i="5"/>
  <c r="F109" i="8" s="1"/>
  <c r="R106" i="5"/>
  <c r="F108" i="8" s="1"/>
  <c r="R105" i="5"/>
  <c r="F107" i="8" s="1"/>
  <c r="R104" i="5"/>
  <c r="F106" i="8" s="1"/>
  <c r="R103" i="5"/>
  <c r="F105" i="3" s="1"/>
  <c r="R102" i="5"/>
  <c r="F104" i="8" s="1"/>
  <c r="R101" i="5"/>
  <c r="F103" i="3" s="1"/>
  <c r="R100" i="5"/>
  <c r="F102" i="3" s="1"/>
  <c r="R99" i="5"/>
  <c r="F101" i="3" s="1"/>
  <c r="R98" i="5"/>
  <c r="F100" i="3" s="1"/>
  <c r="R97" i="5"/>
  <c r="F99" i="8" s="1"/>
  <c r="R96" i="5"/>
  <c r="F98" i="8" s="1"/>
  <c r="R95" i="5"/>
  <c r="F97" i="8" s="1"/>
  <c r="R94" i="5"/>
  <c r="F96" i="8" s="1"/>
  <c r="R93" i="5"/>
  <c r="F95" i="8" s="1"/>
  <c r="R92" i="5"/>
  <c r="F94" i="8" s="1"/>
  <c r="R91" i="5"/>
  <c r="F93" i="3" s="1"/>
  <c r="R90" i="5"/>
  <c r="F92" i="3" s="1"/>
  <c r="R89" i="5"/>
  <c r="F91" i="3" s="1"/>
  <c r="R88" i="5"/>
  <c r="F90" i="8" s="1"/>
  <c r="R87" i="5"/>
  <c r="F89" i="8" s="1"/>
  <c r="R86" i="5"/>
  <c r="F88" i="8" s="1"/>
  <c r="R85" i="5"/>
  <c r="F87" i="3" s="1"/>
  <c r="R84" i="5"/>
  <c r="F86" i="3" s="1"/>
  <c r="R83" i="5"/>
  <c r="F85" i="8" s="1"/>
  <c r="R82" i="5"/>
  <c r="F84" i="8" s="1"/>
  <c r="R81" i="5"/>
  <c r="F83" i="8" s="1"/>
  <c r="R80" i="5"/>
  <c r="F82" i="8" s="1"/>
  <c r="R79" i="5"/>
  <c r="F81" i="3" s="1"/>
  <c r="R78" i="5"/>
  <c r="F80" i="8" s="1"/>
  <c r="R77" i="5"/>
  <c r="F79" i="3" s="1"/>
  <c r="R76" i="5"/>
  <c r="F78" i="3" s="1"/>
  <c r="R75" i="5"/>
  <c r="F77" i="3" s="1"/>
  <c r="R74" i="5"/>
  <c r="F76" i="3" s="1"/>
  <c r="R73" i="5"/>
  <c r="F75" i="8" s="1"/>
  <c r="R72" i="5"/>
  <c r="F74" i="8" s="1"/>
  <c r="R71" i="5"/>
  <c r="F73" i="8" s="1"/>
  <c r="R70" i="5"/>
  <c r="F72" i="8" s="1"/>
  <c r="R69" i="5"/>
  <c r="F71" i="8" s="1"/>
  <c r="R68" i="5"/>
  <c r="F70" i="8" s="1"/>
  <c r="R67" i="5"/>
  <c r="F69" i="3" s="1"/>
  <c r="R66" i="5"/>
  <c r="F68" i="3" s="1"/>
  <c r="R65" i="5"/>
  <c r="F67" i="3" s="1"/>
  <c r="R64" i="5"/>
  <c r="F66" i="8" s="1"/>
  <c r="R63" i="5"/>
  <c r="F65" i="8" s="1"/>
  <c r="R62" i="5"/>
  <c r="F64" i="3" s="1"/>
  <c r="R61" i="5"/>
  <c r="F63" i="3" s="1"/>
  <c r="R60" i="5"/>
  <c r="F62" i="8" s="1"/>
  <c r="R59" i="5"/>
  <c r="F61" i="8" s="1"/>
  <c r="R58" i="5"/>
  <c r="F60" i="8" s="1"/>
  <c r="R57" i="5"/>
  <c r="F59" i="8" s="1"/>
  <c r="R56" i="5"/>
  <c r="F58" i="8" s="1"/>
  <c r="R55" i="5"/>
  <c r="F57" i="3" s="1"/>
  <c r="R54" i="5"/>
  <c r="F56" i="3" s="1"/>
  <c r="R53" i="5"/>
  <c r="F55" i="3" s="1"/>
  <c r="R52" i="5"/>
  <c r="F54" i="3" s="1"/>
  <c r="R51" i="5"/>
  <c r="F53" i="3" s="1"/>
  <c r="R50" i="5"/>
  <c r="F52" i="8" s="1"/>
  <c r="R49" i="5"/>
  <c r="F51" i="8" s="1"/>
  <c r="R48" i="5"/>
  <c r="F50" i="8" s="1"/>
  <c r="R47" i="5"/>
  <c r="F49" i="8" s="1"/>
  <c r="R46" i="5"/>
  <c r="F48" i="3" s="1"/>
  <c r="R45" i="5"/>
  <c r="F47" i="8" s="1"/>
  <c r="R44" i="5"/>
  <c r="F46" i="8" s="1"/>
  <c r="R43" i="5"/>
  <c r="F45" i="3" s="1"/>
  <c r="R42" i="5"/>
  <c r="F44" i="3" s="1"/>
  <c r="R41" i="5"/>
  <c r="F43" i="3" s="1"/>
  <c r="R40" i="5"/>
  <c r="F42" i="8" s="1"/>
  <c r="R39" i="5"/>
  <c r="F41" i="8" s="1"/>
  <c r="R38" i="5"/>
  <c r="F40" i="3" s="1"/>
  <c r="R37" i="5"/>
  <c r="F39" i="3" s="1"/>
  <c r="R36" i="5"/>
  <c r="F38" i="8" s="1"/>
  <c r="R35" i="5"/>
  <c r="F37" i="8" s="1"/>
  <c r="R34" i="5"/>
  <c r="F36" i="8" s="1"/>
  <c r="R33" i="5"/>
  <c r="F35" i="8" s="1"/>
  <c r="R32" i="5"/>
  <c r="F34" i="8" s="1"/>
  <c r="R31" i="5"/>
  <c r="F33" i="8" s="1"/>
  <c r="R30" i="5"/>
  <c r="F32" i="3" s="1"/>
  <c r="R29" i="5"/>
  <c r="F31" i="3" s="1"/>
  <c r="R28" i="5"/>
  <c r="F30" i="3" s="1"/>
  <c r="R27" i="5"/>
  <c r="F29" i="3" s="1"/>
  <c r="R26" i="5"/>
  <c r="F28" i="8" s="1"/>
  <c r="R25" i="5"/>
  <c r="F27" i="8" s="1"/>
  <c r="R24" i="5"/>
  <c r="F26" i="8" s="1"/>
  <c r="R23" i="5"/>
  <c r="F25" i="3" s="1"/>
  <c r="R22" i="5"/>
  <c r="F24" i="3" s="1"/>
  <c r="R21" i="5"/>
  <c r="F23" i="8" s="1"/>
  <c r="R20" i="5"/>
  <c r="F22" i="8" s="1"/>
  <c r="R19" i="5"/>
  <c r="F21" i="3" s="1"/>
  <c r="R18" i="5"/>
  <c r="F20" i="3" s="1"/>
  <c r="R17" i="5"/>
  <c r="F19" i="8" s="1"/>
  <c r="R16" i="5"/>
  <c r="F18" i="8" s="1"/>
  <c r="R15" i="5"/>
  <c r="F17" i="3" s="1"/>
  <c r="R14" i="5"/>
  <c r="F16" i="3" s="1"/>
  <c r="R13" i="5"/>
  <c r="F15" i="3" s="1"/>
  <c r="R12" i="5"/>
  <c r="F14" i="8" s="1"/>
  <c r="R11" i="5"/>
  <c r="F13" i="8" s="1"/>
  <c r="R10" i="5"/>
  <c r="F12" i="8" s="1"/>
  <c r="R9" i="5"/>
  <c r="F11" i="8" s="1"/>
  <c r="R8" i="5"/>
  <c r="F10" i="3" s="1"/>
  <c r="R7" i="5"/>
  <c r="F9" i="3" s="1"/>
  <c r="R6" i="5"/>
  <c r="F8" i="3" s="1"/>
  <c r="R5" i="5"/>
  <c r="F7" i="3" s="1"/>
  <c r="R4" i="5"/>
  <c r="F6" i="3" s="1"/>
  <c r="R3" i="5"/>
  <c r="F5" i="8" s="1"/>
  <c r="Q144" i="5"/>
  <c r="D146" i="8" s="1"/>
  <c r="Q143" i="5"/>
  <c r="D145" i="8" s="1"/>
  <c r="Q142" i="5"/>
  <c r="D144" i="8" s="1"/>
  <c r="Q141" i="5"/>
  <c r="D143" i="8" s="1"/>
  <c r="Q140" i="5"/>
  <c r="D142" i="8" s="1"/>
  <c r="Q139" i="5"/>
  <c r="D141" i="8" s="1"/>
  <c r="Q138" i="5"/>
  <c r="D140" i="3" s="1"/>
  <c r="Q137" i="5"/>
  <c r="D139" i="3" s="1"/>
  <c r="Q136" i="5"/>
  <c r="D138" i="3" s="1"/>
  <c r="Q135" i="5"/>
  <c r="D137" i="8" s="1"/>
  <c r="Q134" i="5"/>
  <c r="D136" i="8" s="1"/>
  <c r="Q133" i="5"/>
  <c r="D135" i="3" s="1"/>
  <c r="Q132" i="5"/>
  <c r="D134" i="3" s="1"/>
  <c r="Q131" i="5"/>
  <c r="D133" i="8" s="1"/>
  <c r="Q130" i="5"/>
  <c r="D132" i="8" s="1"/>
  <c r="Q129" i="5"/>
  <c r="D131" i="8" s="1"/>
  <c r="Q128" i="5"/>
  <c r="D130" i="8" s="1"/>
  <c r="Q127" i="5"/>
  <c r="D129" i="8" s="1"/>
  <c r="Q126" i="5"/>
  <c r="D128" i="8" s="1"/>
  <c r="Q125" i="5"/>
  <c r="D127" i="3" s="1"/>
  <c r="Q124" i="5"/>
  <c r="D126" i="3" s="1"/>
  <c r="Q123" i="5"/>
  <c r="D125" i="3" s="1"/>
  <c r="Q122" i="5"/>
  <c r="D124" i="3" s="1"/>
  <c r="Q121" i="5"/>
  <c r="D123" i="8" s="1"/>
  <c r="Q120" i="5"/>
  <c r="D122" i="8" s="1"/>
  <c r="Q119" i="5"/>
  <c r="D121" i="8" s="1"/>
  <c r="Q118" i="5"/>
  <c r="D120" i="8" s="1"/>
  <c r="Q117" i="5"/>
  <c r="D119" i="3" s="1"/>
  <c r="Q116" i="5"/>
  <c r="D118" i="8" s="1"/>
  <c r="Q115" i="5"/>
  <c r="D117" i="8" s="1"/>
  <c r="Q114" i="5"/>
  <c r="D116" i="3" s="1"/>
  <c r="Q113" i="5"/>
  <c r="D115" i="3" s="1"/>
  <c r="Q112" i="5"/>
  <c r="D114" i="8" s="1"/>
  <c r="Q111" i="5"/>
  <c r="D113" i="8" s="1"/>
  <c r="Q110" i="5"/>
  <c r="D112" i="3" s="1"/>
  <c r="Q109" i="5"/>
  <c r="D111" i="3" s="1"/>
  <c r="Q108" i="5"/>
  <c r="D110" i="3" s="1"/>
  <c r="Q107" i="5"/>
  <c r="D109" i="8" s="1"/>
  <c r="Q106" i="5"/>
  <c r="D108" i="8" s="1"/>
  <c r="Q105" i="5"/>
  <c r="D107" i="8" s="1"/>
  <c r="Q104" i="5"/>
  <c r="D106" i="8" s="1"/>
  <c r="Q103" i="5"/>
  <c r="D105" i="3" s="1"/>
  <c r="Q102" i="5"/>
  <c r="D104" i="3" s="1"/>
  <c r="Q101" i="5"/>
  <c r="D103" i="3" s="1"/>
  <c r="Q100" i="5"/>
  <c r="D102" i="3" s="1"/>
  <c r="Q99" i="5"/>
  <c r="D101" i="3" s="1"/>
  <c r="Q98" i="5"/>
  <c r="D100" i="3" s="1"/>
  <c r="Q97" i="5"/>
  <c r="D99" i="8" s="1"/>
  <c r="Q96" i="5"/>
  <c r="D98" i="8" s="1"/>
  <c r="Q95" i="5"/>
  <c r="D97" i="8" s="1"/>
  <c r="Q94" i="5"/>
  <c r="D96" i="3" s="1"/>
  <c r="Q93" i="5"/>
  <c r="D95" i="3" s="1"/>
  <c r="Q92" i="5"/>
  <c r="D94" i="8" s="1"/>
  <c r="Q91" i="5"/>
  <c r="D93" i="8" s="1"/>
  <c r="Q90" i="5"/>
  <c r="D92" i="3" s="1"/>
  <c r="Q89" i="5"/>
  <c r="D91" i="3" s="1"/>
  <c r="Q88" i="5"/>
  <c r="D90" i="8" s="1"/>
  <c r="Q87" i="5"/>
  <c r="D89" i="8" s="1"/>
  <c r="Q86" i="5"/>
  <c r="D88" i="3" s="1"/>
  <c r="Q85" i="5"/>
  <c r="D87" i="3" s="1"/>
  <c r="Q84" i="5"/>
  <c r="D86" i="3" s="1"/>
  <c r="Q83" i="5"/>
  <c r="D85" i="8" s="1"/>
  <c r="Q82" i="5"/>
  <c r="D84" i="8" s="1"/>
  <c r="Q81" i="5"/>
  <c r="D83" i="8" s="1"/>
  <c r="Q80" i="5"/>
  <c r="D82" i="8" s="1"/>
  <c r="Q79" i="5"/>
  <c r="D81" i="8" s="1"/>
  <c r="Q78" i="5"/>
  <c r="D80" i="3" s="1"/>
  <c r="Q77" i="5"/>
  <c r="D79" i="3" s="1"/>
  <c r="Q76" i="5"/>
  <c r="D78" i="3" s="1"/>
  <c r="Q75" i="5"/>
  <c r="D77" i="3" s="1"/>
  <c r="Q74" i="5"/>
  <c r="D76" i="8" s="1"/>
  <c r="Q73" i="5"/>
  <c r="D75" i="8" s="1"/>
  <c r="Q72" i="5"/>
  <c r="D74" i="8" s="1"/>
  <c r="Q71" i="5"/>
  <c r="D73" i="3" s="1"/>
  <c r="Q70" i="5"/>
  <c r="D72" i="3" s="1"/>
  <c r="Q69" i="5"/>
  <c r="D71" i="8" s="1"/>
  <c r="Q68" i="5"/>
  <c r="D70" i="8" s="1"/>
  <c r="Q67" i="5"/>
  <c r="D69" i="8" s="1"/>
  <c r="Q66" i="5"/>
  <c r="D68" i="3" s="1"/>
  <c r="Q65" i="5"/>
  <c r="D67" i="3" s="1"/>
  <c r="Q64" i="5"/>
  <c r="D66" i="8" s="1"/>
  <c r="Q63" i="5"/>
  <c r="D65" i="3" s="1"/>
  <c r="Q62" i="5"/>
  <c r="D64" i="3" s="1"/>
  <c r="Q61" i="5"/>
  <c r="D63" i="3" s="1"/>
  <c r="Q60" i="5"/>
  <c r="D62" i="8" s="1"/>
  <c r="Q59" i="5"/>
  <c r="D61" i="8" s="1"/>
  <c r="Q58" i="5"/>
  <c r="D60" i="8" s="1"/>
  <c r="Q57" i="5"/>
  <c r="D59" i="8" s="1"/>
  <c r="Q56" i="5"/>
  <c r="D58" i="8" s="1"/>
  <c r="Q55" i="5"/>
  <c r="D57" i="8" s="1"/>
  <c r="Q54" i="5"/>
  <c r="D56" i="3" s="1"/>
  <c r="Q53" i="5"/>
  <c r="D55" i="3" s="1"/>
  <c r="Q52" i="5"/>
  <c r="D54" i="3" s="1"/>
  <c r="Q51" i="5"/>
  <c r="D53" i="3" s="1"/>
  <c r="Q50" i="5"/>
  <c r="D52" i="8" s="1"/>
  <c r="Q49" i="5"/>
  <c r="D51" i="8" s="1"/>
  <c r="Q48" i="5"/>
  <c r="D50" i="3" s="1"/>
  <c r="Q47" i="5"/>
  <c r="D49" i="3" s="1"/>
  <c r="Q46" i="5"/>
  <c r="D48" i="3" s="1"/>
  <c r="Q45" i="5"/>
  <c r="D47" i="8" s="1"/>
  <c r="Q44" i="5"/>
  <c r="D46" i="8" s="1"/>
  <c r="Q43" i="5"/>
  <c r="D45" i="8" s="1"/>
  <c r="Q42" i="5"/>
  <c r="D44" i="3" s="1"/>
  <c r="Q41" i="5"/>
  <c r="D43" i="8" s="1"/>
  <c r="Q40" i="5"/>
  <c r="D42" i="3" s="1"/>
  <c r="Q39" i="5"/>
  <c r="D41" i="3" s="1"/>
  <c r="Q38" i="5"/>
  <c r="D40" i="3" s="1"/>
  <c r="Q37" i="5"/>
  <c r="D39" i="3" s="1"/>
  <c r="Q36" i="5"/>
  <c r="D38" i="8" s="1"/>
  <c r="Q35" i="5"/>
  <c r="D37" i="8" s="1"/>
  <c r="Q34" i="5"/>
  <c r="D36" i="8" s="1"/>
  <c r="Q33" i="5"/>
  <c r="D35" i="8" s="1"/>
  <c r="Q32" i="5"/>
  <c r="D34" i="3" s="1"/>
  <c r="Q31" i="5"/>
  <c r="D33" i="8" s="1"/>
  <c r="Q30" i="5"/>
  <c r="D32" i="3" s="1"/>
  <c r="Q29" i="5"/>
  <c r="D31" i="3" s="1"/>
  <c r="Q28" i="5"/>
  <c r="D30" i="3" s="1"/>
  <c r="Q27" i="5"/>
  <c r="D29" i="8" s="1"/>
  <c r="Q26" i="5"/>
  <c r="D28" i="8" s="1"/>
  <c r="Q25" i="5"/>
  <c r="D27" i="8" s="1"/>
  <c r="Q24" i="5"/>
  <c r="D26" i="3" s="1"/>
  <c r="Q23" i="5"/>
  <c r="D25" i="3" s="1"/>
  <c r="Q22" i="5"/>
  <c r="D24" i="8" s="1"/>
  <c r="Q21" i="5"/>
  <c r="D23" i="8" s="1"/>
  <c r="Q20" i="5"/>
  <c r="D22" i="8" s="1"/>
  <c r="Q19" i="5"/>
  <c r="D21" i="8" s="1"/>
  <c r="Q18" i="5"/>
  <c r="D20" i="3" s="1"/>
  <c r="Q17" i="5"/>
  <c r="D19" i="8" s="1"/>
  <c r="Q16" i="5"/>
  <c r="D18" i="3" s="1"/>
  <c r="Q15" i="5"/>
  <c r="D17" i="3" s="1"/>
  <c r="Q14" i="5"/>
  <c r="D16" i="3" s="1"/>
  <c r="Q13" i="5"/>
  <c r="D15" i="3" s="1"/>
  <c r="Q12" i="5"/>
  <c r="D14" i="8" s="1"/>
  <c r="Q11" i="5"/>
  <c r="D13" i="8" s="1"/>
  <c r="Q10" i="5"/>
  <c r="D12" i="8" s="1"/>
  <c r="Q9" i="5"/>
  <c r="D11" i="8" s="1"/>
  <c r="Q8" i="5"/>
  <c r="D10" i="8" s="1"/>
  <c r="Q7" i="5"/>
  <c r="D9" i="8" s="1"/>
  <c r="Q6" i="5"/>
  <c r="D8" i="3" s="1"/>
  <c r="Q5" i="5"/>
  <c r="D7" i="3" s="1"/>
  <c r="Q4" i="5"/>
  <c r="D6" i="3" s="1"/>
  <c r="Q3" i="5"/>
  <c r="D5" i="8" s="1"/>
  <c r="K22" i="3"/>
  <c r="K45" i="8" l="1"/>
  <c r="K57" i="8"/>
  <c r="K69" i="8"/>
  <c r="K81" i="8"/>
  <c r="K93" i="8"/>
  <c r="K105" i="8"/>
  <c r="K94" i="8"/>
  <c r="K25" i="8"/>
  <c r="K16" i="8"/>
  <c r="K28" i="8"/>
  <c r="K40" i="8"/>
  <c r="K52" i="8"/>
  <c r="K64" i="8"/>
  <c r="K76" i="8"/>
  <c r="K88" i="8"/>
  <c r="K100" i="8"/>
  <c r="K112" i="8"/>
  <c r="K124" i="8"/>
  <c r="K136" i="8"/>
  <c r="K42" i="8"/>
  <c r="K54" i="8"/>
  <c r="K66" i="8"/>
  <c r="K78" i="8"/>
  <c r="K90" i="8"/>
  <c r="K114" i="8"/>
  <c r="K9" i="8"/>
  <c r="K21" i="8"/>
  <c r="K33" i="8"/>
  <c r="K117" i="8"/>
  <c r="K129" i="8"/>
  <c r="K146" i="8"/>
  <c r="K47" i="8"/>
  <c r="K15" i="8"/>
  <c r="K27" i="8"/>
  <c r="K39" i="8"/>
  <c r="K51" i="8"/>
  <c r="K63" i="8"/>
  <c r="K75" i="8"/>
  <c r="K87" i="8"/>
  <c r="K99" i="8"/>
  <c r="K111" i="8"/>
  <c r="K123" i="8"/>
  <c r="K135" i="8"/>
  <c r="K17" i="8"/>
  <c r="K29" i="8"/>
  <c r="K41" i="8"/>
  <c r="K53" i="8"/>
  <c r="K65" i="8"/>
  <c r="K77" i="8"/>
  <c r="K89" i="8"/>
  <c r="K101" i="8"/>
  <c r="K113" i="8"/>
  <c r="K125" i="8"/>
  <c r="T136" i="8"/>
  <c r="K137" i="8"/>
  <c r="T137" i="8"/>
  <c r="K138" i="8"/>
  <c r="R18" i="8"/>
  <c r="K19" i="8"/>
  <c r="R30" i="8"/>
  <c r="K31" i="8"/>
  <c r="K43" i="8"/>
  <c r="T54" i="8"/>
  <c r="K55" i="8"/>
  <c r="T66" i="8"/>
  <c r="K67" i="8"/>
  <c r="T78" i="8"/>
  <c r="K79" i="8"/>
  <c r="T90" i="8"/>
  <c r="K91" i="8"/>
  <c r="T102" i="8"/>
  <c r="K103" i="8"/>
  <c r="T114" i="8"/>
  <c r="K115" i="8"/>
  <c r="T126" i="8"/>
  <c r="K127" i="8"/>
  <c r="T138" i="8"/>
  <c r="K139" i="8"/>
  <c r="T19" i="8"/>
  <c r="K20" i="8"/>
  <c r="T31" i="8"/>
  <c r="K32" i="8"/>
  <c r="K44" i="8"/>
  <c r="K56" i="8"/>
  <c r="K68" i="8"/>
  <c r="K80" i="8"/>
  <c r="K92" i="8"/>
  <c r="T103" i="8"/>
  <c r="K104" i="8"/>
  <c r="T115" i="8"/>
  <c r="K116" i="8"/>
  <c r="T127" i="8"/>
  <c r="K128" i="8"/>
  <c r="T29" i="8"/>
  <c r="K30" i="8"/>
  <c r="T140" i="8"/>
  <c r="K141" i="8"/>
  <c r="T101" i="8"/>
  <c r="K102" i="8"/>
  <c r="S9" i="8"/>
  <c r="K10" i="8"/>
  <c r="T21" i="8"/>
  <c r="K22" i="8"/>
  <c r="T33" i="8"/>
  <c r="K34" i="8"/>
  <c r="T45" i="8"/>
  <c r="K46" i="8"/>
  <c r="T57" i="8"/>
  <c r="K58" i="8"/>
  <c r="T69" i="8"/>
  <c r="K70" i="8"/>
  <c r="T81" i="8"/>
  <c r="K82" i="8"/>
  <c r="R105" i="8"/>
  <c r="K106" i="8"/>
  <c r="R117" i="8"/>
  <c r="K118" i="8"/>
  <c r="R129" i="8"/>
  <c r="K130" i="8"/>
  <c r="T141" i="8"/>
  <c r="K142" i="8"/>
  <c r="T17" i="8"/>
  <c r="K18" i="8"/>
  <c r="T10" i="8"/>
  <c r="K11" i="8"/>
  <c r="T22" i="8"/>
  <c r="K23" i="8"/>
  <c r="T34" i="8"/>
  <c r="K35" i="8"/>
  <c r="T58" i="8"/>
  <c r="K59" i="8"/>
  <c r="K71" i="8"/>
  <c r="T82" i="8"/>
  <c r="K83" i="8"/>
  <c r="T94" i="8"/>
  <c r="K95" i="8"/>
  <c r="T106" i="8"/>
  <c r="K107" i="8"/>
  <c r="T118" i="8"/>
  <c r="K119" i="8"/>
  <c r="T130" i="8"/>
  <c r="K131" i="8"/>
  <c r="T142" i="8"/>
  <c r="K143" i="8"/>
  <c r="K12" i="8"/>
  <c r="K24" i="8"/>
  <c r="K36" i="8"/>
  <c r="K48" i="8"/>
  <c r="T59" i="8"/>
  <c r="K60" i="8"/>
  <c r="T71" i="8"/>
  <c r="K72" i="8"/>
  <c r="T83" i="8"/>
  <c r="K84" i="8"/>
  <c r="T95" i="8"/>
  <c r="K96" i="8"/>
  <c r="K108" i="8"/>
  <c r="T119" i="8"/>
  <c r="K120" i="8"/>
  <c r="T131" i="8"/>
  <c r="K132" i="8"/>
  <c r="T143" i="8"/>
  <c r="K144" i="8"/>
  <c r="R15" i="8"/>
  <c r="T12" i="8"/>
  <c r="K13" i="8"/>
  <c r="T36" i="8"/>
  <c r="K37" i="8"/>
  <c r="T132" i="8"/>
  <c r="K133" i="8"/>
  <c r="R63" i="8"/>
  <c r="K14" i="8"/>
  <c r="T25" i="8"/>
  <c r="K26" i="8"/>
  <c r="T37" i="8"/>
  <c r="K38" i="8"/>
  <c r="T49" i="8"/>
  <c r="K50" i="8"/>
  <c r="T61" i="8"/>
  <c r="K62" i="8"/>
  <c r="T73" i="8"/>
  <c r="K74" i="8"/>
  <c r="T85" i="8"/>
  <c r="K86" i="8"/>
  <c r="T97" i="8"/>
  <c r="K98" i="8"/>
  <c r="T109" i="8"/>
  <c r="K110" i="8"/>
  <c r="T121" i="8"/>
  <c r="K122" i="8"/>
  <c r="T133" i="8"/>
  <c r="K134" i="8"/>
  <c r="R111" i="8"/>
  <c r="R24" i="8"/>
  <c r="R48" i="8"/>
  <c r="R60" i="8"/>
  <c r="R84" i="8"/>
  <c r="R120" i="8"/>
  <c r="R144" i="8"/>
  <c r="Q9" i="8"/>
  <c r="R57" i="8"/>
  <c r="R66" i="8"/>
  <c r="R114" i="8"/>
  <c r="T15" i="8"/>
  <c r="R21" i="8"/>
  <c r="R69" i="8"/>
  <c r="T16" i="8"/>
  <c r="T28" i="8"/>
  <c r="T40" i="8"/>
  <c r="T52" i="8"/>
  <c r="T64" i="8"/>
  <c r="T76" i="8"/>
  <c r="T88" i="8"/>
  <c r="T100" i="8"/>
  <c r="T112" i="8"/>
  <c r="T124" i="8"/>
  <c r="R27" i="8"/>
  <c r="R75" i="8"/>
  <c r="R123" i="8"/>
  <c r="T41" i="8"/>
  <c r="T53" i="8"/>
  <c r="T65" i="8"/>
  <c r="T77" i="8"/>
  <c r="T89" i="8"/>
  <c r="T113" i="8"/>
  <c r="T125" i="8"/>
  <c r="R78" i="8"/>
  <c r="R126" i="8"/>
  <c r="T18" i="8"/>
  <c r="T30" i="8"/>
  <c r="T42" i="8"/>
  <c r="R33" i="8"/>
  <c r="R81" i="8"/>
  <c r="R39" i="8"/>
  <c r="R87" i="8"/>
  <c r="R135" i="8"/>
  <c r="T20" i="8"/>
  <c r="T32" i="8"/>
  <c r="T44" i="8"/>
  <c r="T56" i="8"/>
  <c r="T68" i="8"/>
  <c r="T80" i="8"/>
  <c r="T92" i="8"/>
  <c r="T104" i="8"/>
  <c r="T116" i="8"/>
  <c r="T128" i="8"/>
  <c r="R42" i="8"/>
  <c r="R90" i="8"/>
  <c r="R138" i="8"/>
  <c r="T93" i="8"/>
  <c r="T105" i="8"/>
  <c r="T117" i="8"/>
  <c r="T129" i="8"/>
  <c r="R45" i="8"/>
  <c r="R93" i="8"/>
  <c r="R141" i="8"/>
  <c r="T46" i="8"/>
  <c r="T70" i="8"/>
  <c r="R51" i="8"/>
  <c r="R99" i="8"/>
  <c r="T11" i="8"/>
  <c r="T23" i="8"/>
  <c r="T35" i="8"/>
  <c r="T47" i="8"/>
  <c r="T107" i="8"/>
  <c r="R54" i="8"/>
  <c r="R102" i="8"/>
  <c r="Q12" i="8"/>
  <c r="Q15" i="8"/>
  <c r="Q18" i="8"/>
  <c r="Q21" i="8"/>
  <c r="Q24" i="8"/>
  <c r="Q27" i="8"/>
  <c r="Q30" i="8"/>
  <c r="Q33" i="8"/>
  <c r="Q36" i="8"/>
  <c r="Q39" i="8"/>
  <c r="Q42" i="8"/>
  <c r="Q45" i="8"/>
  <c r="Q48" i="8"/>
  <c r="Q51" i="8"/>
  <c r="Q54" i="8"/>
  <c r="Q57" i="8"/>
  <c r="Q60" i="8"/>
  <c r="Q63" i="8"/>
  <c r="Q66" i="8"/>
  <c r="Q69" i="8"/>
  <c r="Q72" i="8"/>
  <c r="Q75" i="8"/>
  <c r="Q78" i="8"/>
  <c r="Q81" i="8"/>
  <c r="Q84" i="8"/>
  <c r="Q87" i="8"/>
  <c r="Q90" i="8"/>
  <c r="Q93" i="8"/>
  <c r="Q96" i="8"/>
  <c r="Q99" i="8"/>
  <c r="Q102" i="8"/>
  <c r="Q105" i="8"/>
  <c r="Q108" i="8"/>
  <c r="Q111" i="8"/>
  <c r="Q114" i="8"/>
  <c r="Q117" i="8"/>
  <c r="Q120" i="8"/>
  <c r="Q123" i="8"/>
  <c r="Q126" i="8"/>
  <c r="Q129" i="8"/>
  <c r="Q132" i="8"/>
  <c r="Q135" i="8"/>
  <c r="Q138" i="8"/>
  <c r="Q141" i="8"/>
  <c r="Q144" i="8"/>
  <c r="R12" i="8"/>
  <c r="R36" i="8"/>
  <c r="R96" i="8"/>
  <c r="R9" i="8"/>
  <c r="S12" i="8"/>
  <c r="S15" i="8"/>
  <c r="S18" i="8"/>
  <c r="S21" i="8"/>
  <c r="S24" i="8"/>
  <c r="S27" i="8"/>
  <c r="S30" i="8"/>
  <c r="S33" i="8"/>
  <c r="S36" i="8"/>
  <c r="S39" i="8"/>
  <c r="S42" i="8"/>
  <c r="S45" i="8"/>
  <c r="S48" i="8"/>
  <c r="S51" i="8"/>
  <c r="S54" i="8"/>
  <c r="S57" i="8"/>
  <c r="S60" i="8"/>
  <c r="S63" i="8"/>
  <c r="S66" i="8"/>
  <c r="S69" i="8"/>
  <c r="S72" i="8"/>
  <c r="S75" i="8"/>
  <c r="S78" i="8"/>
  <c r="S81" i="8"/>
  <c r="S84" i="8"/>
  <c r="S87" i="8"/>
  <c r="S90" i="8"/>
  <c r="S93" i="8"/>
  <c r="S96" i="8"/>
  <c r="S99" i="8"/>
  <c r="S102" i="8"/>
  <c r="S105" i="8"/>
  <c r="S108" i="8"/>
  <c r="S111" i="8"/>
  <c r="S114" i="8"/>
  <c r="S117" i="8"/>
  <c r="S120" i="8"/>
  <c r="S123" i="8"/>
  <c r="S126" i="8"/>
  <c r="S129" i="8"/>
  <c r="S132" i="8"/>
  <c r="S135" i="8"/>
  <c r="S138" i="8"/>
  <c r="S141" i="8"/>
  <c r="S144" i="8"/>
  <c r="R132" i="8"/>
  <c r="T24" i="8"/>
  <c r="T27" i="8"/>
  <c r="T39" i="8"/>
  <c r="T48" i="8"/>
  <c r="T51" i="8"/>
  <c r="T60" i="8"/>
  <c r="T63" i="8"/>
  <c r="T72" i="8"/>
  <c r="T75" i="8"/>
  <c r="T84" i="8"/>
  <c r="T87" i="8"/>
  <c r="T96" i="8"/>
  <c r="T99" i="8"/>
  <c r="T108" i="8"/>
  <c r="T111" i="8"/>
  <c r="T120" i="8"/>
  <c r="T123" i="8"/>
  <c r="T135" i="8"/>
  <c r="T144" i="8"/>
  <c r="Q10" i="8"/>
  <c r="Q13" i="8"/>
  <c r="Q16" i="8"/>
  <c r="Q19" i="8"/>
  <c r="Q22" i="8"/>
  <c r="Q25" i="8"/>
  <c r="Q28" i="8"/>
  <c r="Q31" i="8"/>
  <c r="Q34" i="8"/>
  <c r="Q37" i="8"/>
  <c r="Q40" i="8"/>
  <c r="Q43" i="8"/>
  <c r="Q46" i="8"/>
  <c r="Q49" i="8"/>
  <c r="Q52" i="8"/>
  <c r="Q55" i="8"/>
  <c r="Q58" i="8"/>
  <c r="Q61" i="8"/>
  <c r="Q64" i="8"/>
  <c r="Q67" i="8"/>
  <c r="Q70" i="8"/>
  <c r="Q73" i="8"/>
  <c r="Q76" i="8"/>
  <c r="Q79" i="8"/>
  <c r="Q82" i="8"/>
  <c r="Q85" i="8"/>
  <c r="Q88" i="8"/>
  <c r="Q91" i="8"/>
  <c r="Q94" i="8"/>
  <c r="Q97" i="8"/>
  <c r="Q100" i="8"/>
  <c r="Q103" i="8"/>
  <c r="Q106" i="8"/>
  <c r="Q109" i="8"/>
  <c r="Q112" i="8"/>
  <c r="Q115" i="8"/>
  <c r="Q118" i="8"/>
  <c r="Q121" i="8"/>
  <c r="Q124" i="8"/>
  <c r="Q127" i="8"/>
  <c r="Q130" i="8"/>
  <c r="Q133" i="8"/>
  <c r="Q136" i="8"/>
  <c r="Q139" i="8"/>
  <c r="Q142" i="8"/>
  <c r="Q145" i="8"/>
  <c r="R10" i="8"/>
  <c r="R13" i="8"/>
  <c r="R16" i="8"/>
  <c r="R19" i="8"/>
  <c r="R22" i="8"/>
  <c r="R25" i="8"/>
  <c r="R28" i="8"/>
  <c r="R31" i="8"/>
  <c r="R34" i="8"/>
  <c r="R37" i="8"/>
  <c r="R40" i="8"/>
  <c r="R43" i="8"/>
  <c r="R46" i="8"/>
  <c r="R49" i="8"/>
  <c r="R52" i="8"/>
  <c r="R55" i="8"/>
  <c r="R58" i="8"/>
  <c r="R61" i="8"/>
  <c r="R64" i="8"/>
  <c r="R67" i="8"/>
  <c r="R70" i="8"/>
  <c r="R73" i="8"/>
  <c r="R76" i="8"/>
  <c r="R79" i="8"/>
  <c r="R82" i="8"/>
  <c r="R85" i="8"/>
  <c r="R88" i="8"/>
  <c r="R91" i="8"/>
  <c r="R94" i="8"/>
  <c r="R97" i="8"/>
  <c r="R100" i="8"/>
  <c r="R103" i="8"/>
  <c r="R106" i="8"/>
  <c r="R109" i="8"/>
  <c r="R112" i="8"/>
  <c r="R115" i="8"/>
  <c r="R118" i="8"/>
  <c r="R121" i="8"/>
  <c r="R124" i="8"/>
  <c r="R127" i="8"/>
  <c r="R130" i="8"/>
  <c r="R133" i="8"/>
  <c r="R136" i="8"/>
  <c r="R139" i="8"/>
  <c r="R142" i="8"/>
  <c r="R145" i="8"/>
  <c r="R72" i="8"/>
  <c r="S10" i="8"/>
  <c r="S13" i="8"/>
  <c r="S16" i="8"/>
  <c r="S19" i="8"/>
  <c r="S22" i="8"/>
  <c r="S25" i="8"/>
  <c r="S28" i="8"/>
  <c r="S31" i="8"/>
  <c r="S34" i="8"/>
  <c r="S37" i="8"/>
  <c r="S40" i="8"/>
  <c r="S43" i="8"/>
  <c r="S46" i="8"/>
  <c r="S49" i="8"/>
  <c r="S52" i="8"/>
  <c r="S55" i="8"/>
  <c r="S58" i="8"/>
  <c r="S61" i="8"/>
  <c r="S64" i="8"/>
  <c r="S67" i="8"/>
  <c r="S70" i="8"/>
  <c r="S73" i="8"/>
  <c r="S76" i="8"/>
  <c r="S79" i="8"/>
  <c r="S82" i="8"/>
  <c r="S85" i="8"/>
  <c r="S88" i="8"/>
  <c r="S91" i="8"/>
  <c r="S94" i="8"/>
  <c r="S97" i="8"/>
  <c r="S100" i="8"/>
  <c r="S103" i="8"/>
  <c r="S106" i="8"/>
  <c r="S109" i="8"/>
  <c r="S112" i="8"/>
  <c r="S115" i="8"/>
  <c r="S118" i="8"/>
  <c r="S121" i="8"/>
  <c r="S124" i="8"/>
  <c r="S127" i="8"/>
  <c r="S130" i="8"/>
  <c r="S133" i="8"/>
  <c r="S136" i="8"/>
  <c r="S139" i="8"/>
  <c r="S142" i="8"/>
  <c r="S145" i="8"/>
  <c r="R108" i="8"/>
  <c r="T13" i="8"/>
  <c r="T43" i="8"/>
  <c r="T55" i="8"/>
  <c r="T67" i="8"/>
  <c r="T79" i="8"/>
  <c r="T91" i="8"/>
  <c r="T139" i="8"/>
  <c r="T145" i="8"/>
  <c r="Q11" i="8"/>
  <c r="Q14" i="8"/>
  <c r="Q17" i="8"/>
  <c r="Q20" i="8"/>
  <c r="Q23" i="8"/>
  <c r="Q26" i="8"/>
  <c r="Q29" i="8"/>
  <c r="Q32" i="8"/>
  <c r="Q35" i="8"/>
  <c r="Q38" i="8"/>
  <c r="Q41" i="8"/>
  <c r="Q44" i="8"/>
  <c r="Q47" i="8"/>
  <c r="Q50" i="8"/>
  <c r="Q53" i="8"/>
  <c r="Q56" i="8"/>
  <c r="Q59" i="8"/>
  <c r="Q62" i="8"/>
  <c r="Q65" i="8"/>
  <c r="Q68" i="8"/>
  <c r="Q71" i="8"/>
  <c r="Q74" i="8"/>
  <c r="Q77" i="8"/>
  <c r="Q80" i="8"/>
  <c r="Q83" i="8"/>
  <c r="Q86" i="8"/>
  <c r="Q89" i="8"/>
  <c r="Q92" i="8"/>
  <c r="Q95" i="8"/>
  <c r="Q98" i="8"/>
  <c r="Q101" i="8"/>
  <c r="Q104" i="8"/>
  <c r="Q107" i="8"/>
  <c r="Q110" i="8"/>
  <c r="Q113" i="8"/>
  <c r="Q116" i="8"/>
  <c r="Q119" i="8"/>
  <c r="Q122" i="8"/>
  <c r="Q125" i="8"/>
  <c r="Q128" i="8"/>
  <c r="Q131" i="8"/>
  <c r="Q134" i="8"/>
  <c r="Q137" i="8"/>
  <c r="Q140" i="8"/>
  <c r="Q143" i="8"/>
  <c r="Q146" i="8"/>
  <c r="R11" i="8"/>
  <c r="R14" i="8"/>
  <c r="R17" i="8"/>
  <c r="R20" i="8"/>
  <c r="R23" i="8"/>
  <c r="R26" i="8"/>
  <c r="R29" i="8"/>
  <c r="R32" i="8"/>
  <c r="R35" i="8"/>
  <c r="R38" i="8"/>
  <c r="R41" i="8"/>
  <c r="R44" i="8"/>
  <c r="R47" i="8"/>
  <c r="R50" i="8"/>
  <c r="R53" i="8"/>
  <c r="R56" i="8"/>
  <c r="R59" i="8"/>
  <c r="R62" i="8"/>
  <c r="R65" i="8"/>
  <c r="R68" i="8"/>
  <c r="R71" i="8"/>
  <c r="R74" i="8"/>
  <c r="R77" i="8"/>
  <c r="R80" i="8"/>
  <c r="R83" i="8"/>
  <c r="R86" i="8"/>
  <c r="R89" i="8"/>
  <c r="R92" i="8"/>
  <c r="R95" i="8"/>
  <c r="R98" i="8"/>
  <c r="R101" i="8"/>
  <c r="R104" i="8"/>
  <c r="R107" i="8"/>
  <c r="R110" i="8"/>
  <c r="R113" i="8"/>
  <c r="R116" i="8"/>
  <c r="R119" i="8"/>
  <c r="R122" i="8"/>
  <c r="R125" i="8"/>
  <c r="R128" i="8"/>
  <c r="R131" i="8"/>
  <c r="R134" i="8"/>
  <c r="R137" i="8"/>
  <c r="R140" i="8"/>
  <c r="R143" i="8"/>
  <c r="R146" i="8"/>
  <c r="S11" i="8"/>
  <c r="S14" i="8"/>
  <c r="S17" i="8"/>
  <c r="S20" i="8"/>
  <c r="S23" i="8"/>
  <c r="S26" i="8"/>
  <c r="S29" i="8"/>
  <c r="S32" i="8"/>
  <c r="S35" i="8"/>
  <c r="S38" i="8"/>
  <c r="S41" i="8"/>
  <c r="S44" i="8"/>
  <c r="S47" i="8"/>
  <c r="S50" i="8"/>
  <c r="S53" i="8"/>
  <c r="S56" i="8"/>
  <c r="S59" i="8"/>
  <c r="S62" i="8"/>
  <c r="S65" i="8"/>
  <c r="S68" i="8"/>
  <c r="S71" i="8"/>
  <c r="S74" i="8"/>
  <c r="S77" i="8"/>
  <c r="S80" i="8"/>
  <c r="S83" i="8"/>
  <c r="S86" i="8"/>
  <c r="S89" i="8"/>
  <c r="S92" i="8"/>
  <c r="S95" i="8"/>
  <c r="S98" i="8"/>
  <c r="S101" i="8"/>
  <c r="S104" i="8"/>
  <c r="S107" i="8"/>
  <c r="S110" i="8"/>
  <c r="S113" i="8"/>
  <c r="S116" i="8"/>
  <c r="S119" i="8"/>
  <c r="S122" i="8"/>
  <c r="S125" i="8"/>
  <c r="S128" i="8"/>
  <c r="S131" i="8"/>
  <c r="S134" i="8"/>
  <c r="S137" i="8"/>
  <c r="S140" i="8"/>
  <c r="S143" i="8"/>
  <c r="S146" i="8"/>
  <c r="T14" i="8"/>
  <c r="T26" i="8"/>
  <c r="T38" i="8"/>
  <c r="T50" i="8"/>
  <c r="T62" i="8"/>
  <c r="T74" i="8"/>
  <c r="T86" i="8"/>
  <c r="T98" i="8"/>
  <c r="T110" i="8"/>
  <c r="T122" i="8"/>
  <c r="T134" i="8"/>
  <c r="T146" i="8"/>
  <c r="W93" i="3"/>
  <c r="D10" i="3"/>
  <c r="F59" i="3"/>
  <c r="F100" i="8"/>
  <c r="D22" i="3"/>
  <c r="F71" i="3"/>
  <c r="F10" i="8"/>
  <c r="D34" i="8"/>
  <c r="F83" i="3"/>
  <c r="F81" i="8"/>
  <c r="D124" i="8"/>
  <c r="D46" i="3"/>
  <c r="F95" i="3"/>
  <c r="D63" i="8"/>
  <c r="D58" i="3"/>
  <c r="F107" i="3"/>
  <c r="F15" i="8"/>
  <c r="D39" i="8"/>
  <c r="D105" i="8"/>
  <c r="D70" i="3"/>
  <c r="F119" i="3"/>
  <c r="F86" i="8"/>
  <c r="D82" i="3"/>
  <c r="F131" i="3"/>
  <c r="F110" i="8"/>
  <c r="D94" i="3"/>
  <c r="F143" i="3"/>
  <c r="F67" i="8"/>
  <c r="D106" i="3"/>
  <c r="D20" i="8"/>
  <c r="D91" i="8"/>
  <c r="D25" i="8"/>
  <c r="F48" i="8"/>
  <c r="D115" i="8"/>
  <c r="F138" i="8"/>
  <c r="D72" i="8"/>
  <c r="F11" i="3"/>
  <c r="F23" i="3"/>
  <c r="F6" i="8"/>
  <c r="F53" i="8"/>
  <c r="G53" i="8" s="1"/>
  <c r="F35" i="3"/>
  <c r="D77" i="8"/>
  <c r="F47" i="3"/>
  <c r="F142" i="8"/>
  <c r="D9" i="3"/>
  <c r="D21" i="3"/>
  <c r="D33" i="3"/>
  <c r="D45" i="3"/>
  <c r="D57" i="3"/>
  <c r="D69" i="3"/>
  <c r="D81" i="3"/>
  <c r="D93" i="3"/>
  <c r="D117" i="3"/>
  <c r="D129" i="3"/>
  <c r="D141" i="3"/>
  <c r="F22" i="3"/>
  <c r="F34" i="3"/>
  <c r="F46" i="3"/>
  <c r="F58" i="3"/>
  <c r="F70" i="3"/>
  <c r="F82" i="3"/>
  <c r="F94" i="3"/>
  <c r="F106" i="3"/>
  <c r="F118" i="3"/>
  <c r="F130" i="3"/>
  <c r="D6" i="8"/>
  <c r="D15" i="8"/>
  <c r="F24" i="8"/>
  <c r="F29" i="8"/>
  <c r="F43" i="8"/>
  <c r="D48" i="8"/>
  <c r="D53" i="8"/>
  <c r="F57" i="8"/>
  <c r="D67" i="8"/>
  <c r="F76" i="8"/>
  <c r="D86" i="8"/>
  <c r="D95" i="8"/>
  <c r="D100" i="8"/>
  <c r="D110" i="8"/>
  <c r="D119" i="8"/>
  <c r="F128" i="8"/>
  <c r="F133" i="8"/>
  <c r="D138" i="8"/>
  <c r="F146" i="8"/>
  <c r="D11" i="3"/>
  <c r="D23" i="3"/>
  <c r="D35" i="3"/>
  <c r="D47" i="3"/>
  <c r="D59" i="3"/>
  <c r="D71" i="3"/>
  <c r="D83" i="3"/>
  <c r="D107" i="3"/>
  <c r="D131" i="3"/>
  <c r="D143" i="3"/>
  <c r="F12" i="3"/>
  <c r="F36" i="3"/>
  <c r="F60" i="3"/>
  <c r="F72" i="3"/>
  <c r="F84" i="3"/>
  <c r="F96" i="3"/>
  <c r="F108" i="3"/>
  <c r="F120" i="3"/>
  <c r="F132" i="3"/>
  <c r="F144" i="3"/>
  <c r="F20" i="8"/>
  <c r="F25" i="8"/>
  <c r="F30" i="8"/>
  <c r="F39" i="8"/>
  <c r="D44" i="8"/>
  <c r="D49" i="8"/>
  <c r="D54" i="8"/>
  <c r="F63" i="8"/>
  <c r="F77" i="8"/>
  <c r="F91" i="8"/>
  <c r="D96" i="8"/>
  <c r="D101" i="8"/>
  <c r="F105" i="8"/>
  <c r="F115" i="8"/>
  <c r="F124" i="8"/>
  <c r="D134" i="8"/>
  <c r="D12" i="3"/>
  <c r="D24" i="3"/>
  <c r="D36" i="3"/>
  <c r="D60" i="3"/>
  <c r="D84" i="3"/>
  <c r="D108" i="3"/>
  <c r="D120" i="3"/>
  <c r="D132" i="3"/>
  <c r="D144" i="3"/>
  <c r="F13" i="3"/>
  <c r="F37" i="3"/>
  <c r="F49" i="3"/>
  <c r="F61" i="3"/>
  <c r="F73" i="3"/>
  <c r="F85" i="3"/>
  <c r="F97" i="3"/>
  <c r="F109" i="3"/>
  <c r="F121" i="3"/>
  <c r="F145" i="3"/>
  <c r="D7" i="8"/>
  <c r="D16" i="8"/>
  <c r="D26" i="8"/>
  <c r="F44" i="8"/>
  <c r="F54" i="8"/>
  <c r="D68" i="8"/>
  <c r="D73" i="8"/>
  <c r="D78" i="8"/>
  <c r="D87" i="8"/>
  <c r="F101" i="8"/>
  <c r="D111" i="8"/>
  <c r="D125" i="8"/>
  <c r="F129" i="8"/>
  <c r="F134" i="8"/>
  <c r="D139" i="8"/>
  <c r="E146" i="8" s="1"/>
  <c r="D13" i="3"/>
  <c r="D37" i="3"/>
  <c r="D61" i="3"/>
  <c r="D85" i="3"/>
  <c r="D97" i="3"/>
  <c r="D109" i="3"/>
  <c r="D121" i="3"/>
  <c r="D133" i="3"/>
  <c r="D145" i="3"/>
  <c r="F14" i="3"/>
  <c r="F26" i="3"/>
  <c r="F38" i="3"/>
  <c r="F50" i="3"/>
  <c r="F62" i="3"/>
  <c r="F74" i="3"/>
  <c r="F98" i="3"/>
  <c r="F122" i="3"/>
  <c r="F7" i="8"/>
  <c r="F16" i="8"/>
  <c r="D31" i="8"/>
  <c r="D40" i="8"/>
  <c r="D50" i="8"/>
  <c r="D64" i="8"/>
  <c r="F68" i="8"/>
  <c r="F78" i="8"/>
  <c r="F87" i="8"/>
  <c r="D92" i="8"/>
  <c r="D102" i="8"/>
  <c r="F111" i="8"/>
  <c r="D116" i="8"/>
  <c r="E123" i="8" s="1"/>
  <c r="F125" i="8"/>
  <c r="F139" i="8"/>
  <c r="D30" i="8"/>
  <c r="D14" i="3"/>
  <c r="D38" i="3"/>
  <c r="D62" i="3"/>
  <c r="D74" i="3"/>
  <c r="D98" i="3"/>
  <c r="D122" i="3"/>
  <c r="D146" i="3"/>
  <c r="F27" i="3"/>
  <c r="F51" i="3"/>
  <c r="F75" i="3"/>
  <c r="F99" i="3"/>
  <c r="F123" i="3"/>
  <c r="F135" i="3"/>
  <c r="D17" i="8"/>
  <c r="F21" i="8"/>
  <c r="G26" i="8" s="1"/>
  <c r="F31" i="8"/>
  <c r="F40" i="8"/>
  <c r="G42" i="8" s="1"/>
  <c r="D55" i="8"/>
  <c r="F64" i="8"/>
  <c r="F92" i="8"/>
  <c r="F102" i="8"/>
  <c r="F116" i="8"/>
  <c r="D126" i="8"/>
  <c r="D135" i="8"/>
  <c r="D27" i="3"/>
  <c r="D51" i="3"/>
  <c r="D75" i="3"/>
  <c r="D99" i="3"/>
  <c r="D123" i="3"/>
  <c r="F28" i="3"/>
  <c r="F52" i="3"/>
  <c r="F88" i="3"/>
  <c r="F112" i="3"/>
  <c r="F136" i="3"/>
  <c r="D8" i="8"/>
  <c r="E14" i="8" s="1"/>
  <c r="F17" i="8"/>
  <c r="D41" i="8"/>
  <c r="F45" i="8"/>
  <c r="F55" i="8"/>
  <c r="D65" i="8"/>
  <c r="D79" i="8"/>
  <c r="D88" i="8"/>
  <c r="D112" i="8"/>
  <c r="F126" i="8"/>
  <c r="D140" i="8"/>
  <c r="D28" i="3"/>
  <c r="D52" i="3"/>
  <c r="D76" i="3"/>
  <c r="D136" i="3"/>
  <c r="F5" i="3"/>
  <c r="F41" i="3"/>
  <c r="F65" i="3"/>
  <c r="F89" i="3"/>
  <c r="F113" i="3"/>
  <c r="F137" i="3"/>
  <c r="F8" i="8"/>
  <c r="D18" i="8"/>
  <c r="D32" i="8"/>
  <c r="F69" i="8"/>
  <c r="F79" i="8"/>
  <c r="D103" i="8"/>
  <c r="F140" i="8"/>
  <c r="D5" i="3"/>
  <c r="D29" i="3"/>
  <c r="D89" i="3"/>
  <c r="D113" i="3"/>
  <c r="D137" i="3"/>
  <c r="F18" i="3"/>
  <c r="F42" i="3"/>
  <c r="F66" i="3"/>
  <c r="F90" i="3"/>
  <c r="F114" i="3"/>
  <c r="F32" i="8"/>
  <c r="D42" i="8"/>
  <c r="D56" i="8"/>
  <c r="F93" i="8"/>
  <c r="G99" i="8" s="1"/>
  <c r="F103" i="8"/>
  <c r="F117" i="8"/>
  <c r="D127" i="8"/>
  <c r="D66" i="3"/>
  <c r="D90" i="3"/>
  <c r="D114" i="3"/>
  <c r="F19" i="3"/>
  <c r="F127" i="3"/>
  <c r="F56" i="8"/>
  <c r="D80" i="8"/>
  <c r="D19" i="3"/>
  <c r="D43" i="3"/>
  <c r="F80" i="3"/>
  <c r="F104" i="3"/>
  <c r="F9" i="8"/>
  <c r="D104" i="8"/>
  <c r="F141" i="8"/>
  <c r="D128" i="3"/>
  <c r="F33" i="3"/>
  <c r="E122" i="8"/>
  <c r="G114" i="8"/>
  <c r="G29" i="8"/>
  <c r="E63" i="8" l="1"/>
  <c r="E64" i="8"/>
  <c r="E124" i="8"/>
  <c r="G110" i="8"/>
  <c r="W93" i="8"/>
  <c r="W94" i="8"/>
  <c r="E25" i="8"/>
  <c r="G113" i="8"/>
  <c r="E133" i="8"/>
  <c r="E77" i="8"/>
  <c r="E29" i="8"/>
  <c r="G86" i="8"/>
  <c r="G137" i="8"/>
  <c r="G50" i="8"/>
  <c r="E125" i="8"/>
  <c r="G76" i="8"/>
  <c r="E13" i="8"/>
  <c r="E54" i="8"/>
  <c r="E81" i="8"/>
  <c r="E65" i="8"/>
  <c r="E24" i="8"/>
  <c r="E16" i="8"/>
  <c r="E137" i="8"/>
  <c r="G77" i="8"/>
  <c r="E79" i="8"/>
  <c r="G101" i="8"/>
  <c r="G143" i="8"/>
  <c r="G111" i="8"/>
  <c r="E57" i="8"/>
  <c r="E94" i="8"/>
  <c r="E75" i="8"/>
  <c r="E45" i="8"/>
  <c r="E126" i="8"/>
  <c r="G79" i="8"/>
  <c r="E71" i="8"/>
  <c r="E85" i="8"/>
  <c r="E132" i="8"/>
  <c r="G127" i="8"/>
  <c r="G33" i="8"/>
  <c r="E143" i="8"/>
  <c r="E38" i="8"/>
  <c r="G117" i="8"/>
  <c r="G31" i="8"/>
  <c r="E62" i="8"/>
  <c r="E47" i="8"/>
  <c r="E72" i="8"/>
  <c r="E46" i="8"/>
  <c r="E28" i="8"/>
  <c r="E15" i="8"/>
  <c r="E61" i="8"/>
  <c r="E121" i="8"/>
  <c r="G135" i="8"/>
  <c r="G46" i="8"/>
  <c r="G125" i="8"/>
  <c r="G128" i="8"/>
  <c r="G51" i="8"/>
  <c r="G138" i="8"/>
  <c r="G61" i="8"/>
  <c r="G134" i="8"/>
  <c r="G18" i="8"/>
  <c r="G30" i="8"/>
  <c r="G118" i="8"/>
  <c r="E139" i="8"/>
  <c r="G54" i="8"/>
  <c r="G24" i="8"/>
  <c r="G27" i="8"/>
  <c r="G25" i="8"/>
  <c r="E99" i="8"/>
  <c r="E110" i="8"/>
  <c r="G57" i="8"/>
  <c r="G34" i="8"/>
  <c r="E39" i="8"/>
  <c r="G28" i="8"/>
  <c r="E26" i="8"/>
  <c r="E23" i="8"/>
  <c r="G122" i="8"/>
  <c r="G115" i="8"/>
  <c r="E141" i="8"/>
  <c r="G55" i="8"/>
  <c r="E27" i="8"/>
  <c r="G119" i="8"/>
  <c r="E80" i="8"/>
  <c r="E37" i="8"/>
  <c r="G100" i="8"/>
  <c r="E84" i="8"/>
  <c r="G88" i="8"/>
  <c r="E138" i="8"/>
  <c r="E58" i="8"/>
  <c r="G146" i="3"/>
  <c r="E146" i="3"/>
  <c r="G134" i="3"/>
  <c r="E20" i="8"/>
  <c r="G32" i="8"/>
  <c r="G107" i="8"/>
  <c r="G16" i="8"/>
  <c r="E82" i="8"/>
  <c r="E89" i="8"/>
  <c r="G36" i="8"/>
  <c r="E66" i="8"/>
  <c r="G39" i="8"/>
  <c r="E19" i="8"/>
  <c r="E17" i="8"/>
  <c r="G37" i="8"/>
  <c r="E73" i="8"/>
  <c r="G92" i="8"/>
  <c r="G136" i="8"/>
  <c r="G56" i="8"/>
  <c r="G35" i="8"/>
  <c r="E136" i="8"/>
  <c r="E83" i="8"/>
  <c r="G78" i="8"/>
  <c r="G21" i="8"/>
  <c r="E44" i="8"/>
  <c r="G129" i="8"/>
  <c r="G60" i="8"/>
  <c r="E53" i="8"/>
  <c r="G38" i="8"/>
  <c r="G47" i="8"/>
  <c r="E60" i="8"/>
  <c r="G22" i="8"/>
  <c r="E21" i="8"/>
  <c r="E49" i="8"/>
  <c r="G43" i="8"/>
  <c r="E118" i="8"/>
  <c r="G90" i="8"/>
  <c r="G44" i="8"/>
  <c r="E93" i="8"/>
  <c r="E31" i="8"/>
  <c r="E144" i="8"/>
  <c r="G145" i="8"/>
  <c r="E68" i="8"/>
  <c r="E18" i="8"/>
  <c r="G49" i="8"/>
  <c r="G123" i="8"/>
  <c r="G87" i="8"/>
  <c r="G121" i="8"/>
  <c r="E22" i="8"/>
  <c r="G59" i="8"/>
  <c r="E33" i="8"/>
  <c r="E30" i="8"/>
  <c r="E56" i="8"/>
  <c r="G81" i="8"/>
  <c r="E59" i="8"/>
  <c r="E12" i="8"/>
  <c r="G45" i="8"/>
  <c r="G48" i="8"/>
  <c r="G23" i="8"/>
  <c r="E140" i="8"/>
  <c r="E76" i="8"/>
  <c r="E95" i="8"/>
  <c r="E55" i="8"/>
  <c r="G41" i="8"/>
  <c r="E106" i="8"/>
  <c r="G15" i="8"/>
  <c r="G133" i="8"/>
  <c r="E69" i="8"/>
  <c r="E43" i="8"/>
  <c r="G80" i="8"/>
  <c r="G63" i="8"/>
  <c r="E135" i="8"/>
  <c r="G83" i="8"/>
  <c r="E41" i="8"/>
  <c r="E78" i="8"/>
  <c r="E97" i="8"/>
  <c r="G72" i="8"/>
  <c r="G58" i="8"/>
  <c r="G120" i="8"/>
  <c r="E145" i="8"/>
  <c r="E51" i="8"/>
  <c r="E67" i="8"/>
  <c r="E40" i="8"/>
  <c r="G124" i="8"/>
  <c r="E70" i="8"/>
  <c r="E74" i="8"/>
  <c r="E52" i="8"/>
  <c r="G40" i="8"/>
  <c r="G52" i="8"/>
  <c r="G17" i="8"/>
  <c r="G62" i="8"/>
  <c r="G89" i="8"/>
  <c r="E48" i="8"/>
  <c r="G116" i="8"/>
  <c r="E142" i="8"/>
  <c r="G82" i="8"/>
  <c r="G84" i="8"/>
  <c r="E50" i="8"/>
  <c r="E42" i="8"/>
  <c r="E134" i="8"/>
  <c r="E130" i="8"/>
  <c r="E104" i="8"/>
  <c r="E11" i="8"/>
  <c r="G19" i="8"/>
  <c r="E117" i="8"/>
  <c r="E96" i="8"/>
  <c r="G20" i="8"/>
  <c r="G103" i="8"/>
  <c r="G13" i="8"/>
  <c r="E92" i="8"/>
  <c r="G64" i="8"/>
  <c r="E87" i="8"/>
  <c r="G68" i="8"/>
  <c r="G98" i="8"/>
  <c r="E114" i="8"/>
  <c r="E32" i="8"/>
  <c r="E128" i="8"/>
  <c r="G132" i="8"/>
  <c r="G91" i="8"/>
  <c r="E112" i="8"/>
  <c r="E120" i="8"/>
  <c r="E127" i="8"/>
  <c r="G146" i="8"/>
  <c r="G126" i="8"/>
  <c r="G130" i="8"/>
  <c r="G12" i="8"/>
  <c r="G105" i="8"/>
  <c r="E108" i="8"/>
  <c r="G95" i="8"/>
  <c r="E90" i="8"/>
  <c r="E116" i="8"/>
  <c r="E10" i="8"/>
  <c r="G10" i="8"/>
  <c r="G93" i="8"/>
  <c r="G109" i="8"/>
  <c r="E119" i="8"/>
  <c r="G131" i="8"/>
  <c r="E113" i="8"/>
  <c r="E102" i="8"/>
  <c r="E115" i="8"/>
  <c r="G139" i="8"/>
  <c r="E98" i="8"/>
  <c r="E9" i="8"/>
  <c r="G11" i="8"/>
  <c r="G108" i="8"/>
  <c r="E111" i="8"/>
  <c r="G75" i="8"/>
  <c r="E101" i="8"/>
  <c r="G102" i="8"/>
  <c r="E105" i="8"/>
  <c r="G144" i="8"/>
  <c r="G141" i="8"/>
  <c r="E36" i="8"/>
  <c r="G14" i="8"/>
  <c r="G104" i="8"/>
  <c r="E103" i="8"/>
  <c r="E129" i="8"/>
  <c r="E100" i="8"/>
  <c r="G85" i="8"/>
  <c r="E131" i="8"/>
  <c r="G66" i="8"/>
  <c r="E34" i="8"/>
  <c r="G106" i="8"/>
  <c r="G97" i="8"/>
  <c r="E91" i="8"/>
  <c r="G142" i="8"/>
  <c r="E86" i="8"/>
  <c r="E107" i="8"/>
  <c r="E88" i="8"/>
  <c r="G9" i="8"/>
  <c r="E109" i="8"/>
  <c r="G140" i="8"/>
  <c r="E35" i="8"/>
  <c r="G69" i="8"/>
  <c r="G96" i="8"/>
  <c r="G71" i="8"/>
  <c r="G74" i="8"/>
  <c r="G73" i="8"/>
  <c r="G112" i="8"/>
  <c r="G94" i="8"/>
  <c r="G65" i="8"/>
  <c r="G67" i="8"/>
  <c r="G70" i="8"/>
  <c r="J79" i="8" l="1"/>
  <c r="J143" i="8"/>
  <c r="J61" i="8"/>
  <c r="J16" i="8"/>
  <c r="J77" i="8"/>
  <c r="J15" i="8"/>
  <c r="J125" i="8"/>
  <c r="J65" i="8"/>
  <c r="J63" i="8"/>
  <c r="J27" i="8"/>
  <c r="J26" i="8"/>
  <c r="J127" i="8"/>
  <c r="J28" i="8"/>
  <c r="J29" i="8"/>
  <c r="J123" i="8"/>
  <c r="J39" i="8"/>
  <c r="J25" i="8"/>
  <c r="J122" i="8"/>
  <c r="J86" i="8"/>
  <c r="J55" i="8"/>
  <c r="J62" i="8"/>
  <c r="J146" i="8"/>
  <c r="J121" i="8"/>
  <c r="J134" i="8"/>
  <c r="J137" i="8"/>
  <c r="J46" i="8"/>
  <c r="J40" i="8"/>
  <c r="J108" i="8"/>
  <c r="J44" i="8"/>
  <c r="J33" i="8"/>
  <c r="J87" i="8"/>
  <c r="J145" i="8"/>
  <c r="L145" i="8" s="1"/>
  <c r="J37" i="8"/>
  <c r="J138" i="8"/>
  <c r="J13" i="8"/>
  <c r="J57" i="8"/>
  <c r="J47" i="8"/>
  <c r="J30" i="8"/>
  <c r="J118" i="8"/>
  <c r="J68" i="8"/>
  <c r="J24" i="8"/>
  <c r="J38" i="8"/>
  <c r="J49" i="8"/>
  <c r="J51" i="8"/>
  <c r="J64" i="8"/>
  <c r="J22" i="8"/>
  <c r="J60" i="8"/>
  <c r="J59" i="8"/>
  <c r="J18" i="8"/>
  <c r="J72" i="8"/>
  <c r="J45" i="8"/>
  <c r="J136" i="8"/>
  <c r="J67" i="8"/>
  <c r="J50" i="8"/>
  <c r="J43" i="8"/>
  <c r="J42" i="8"/>
  <c r="J88" i="8"/>
  <c r="J124" i="8"/>
  <c r="J53" i="8"/>
  <c r="J76" i="8"/>
  <c r="J94" i="8"/>
  <c r="J92" i="8"/>
  <c r="J36" i="8"/>
  <c r="J48" i="8"/>
  <c r="J112" i="8"/>
  <c r="J11" i="8"/>
  <c r="J144" i="8"/>
  <c r="M144" i="8" s="1"/>
  <c r="J23" i="8"/>
  <c r="J74" i="8"/>
  <c r="J95" i="8"/>
  <c r="J97" i="8"/>
  <c r="J141" i="8"/>
  <c r="J32" i="8"/>
  <c r="J89" i="8"/>
  <c r="J14" i="8"/>
  <c r="J132" i="8"/>
  <c r="J71" i="8"/>
  <c r="J96" i="8"/>
  <c r="J81" i="8"/>
  <c r="J93" i="8"/>
  <c r="J52" i="8"/>
  <c r="J80" i="8"/>
  <c r="J35" i="8"/>
  <c r="J19" i="8"/>
  <c r="J12" i="8"/>
  <c r="J142" i="8"/>
  <c r="J54" i="8"/>
  <c r="J34" i="8"/>
  <c r="J20" i="8"/>
  <c r="J66" i="8"/>
  <c r="J110" i="8"/>
  <c r="J58" i="8"/>
  <c r="J99" i="8"/>
  <c r="J21" i="8"/>
  <c r="J78" i="8"/>
  <c r="J109" i="8"/>
  <c r="J83" i="8"/>
  <c r="J41" i="8"/>
  <c r="J84" i="8"/>
  <c r="J17" i="8"/>
  <c r="J102" i="8"/>
  <c r="J135" i="8"/>
  <c r="J31" i="8"/>
  <c r="J56" i="8"/>
  <c r="J82" i="8"/>
  <c r="J91" i="8"/>
  <c r="J139" i="8"/>
  <c r="J130" i="8"/>
  <c r="J73" i="8"/>
  <c r="J140" i="8"/>
  <c r="J117" i="8"/>
  <c r="J131" i="8"/>
  <c r="J120" i="8"/>
  <c r="J107" i="8"/>
  <c r="J98" i="8"/>
  <c r="J103" i="8"/>
  <c r="J128" i="8"/>
  <c r="J129" i="8"/>
  <c r="J105" i="8"/>
  <c r="J111" i="8"/>
  <c r="J90" i="8"/>
  <c r="J106" i="8"/>
  <c r="J104" i="8"/>
  <c r="J116" i="8"/>
  <c r="J113" i="8"/>
  <c r="J115" i="8"/>
  <c r="J75" i="8"/>
  <c r="J70" i="8"/>
  <c r="J114" i="8"/>
  <c r="J9" i="8"/>
  <c r="J10" i="8"/>
  <c r="J69" i="8"/>
  <c r="J85" i="8"/>
  <c r="J101" i="8"/>
  <c r="J126" i="8"/>
  <c r="J133" i="8"/>
  <c r="J119" i="8"/>
  <c r="J100" i="8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1" i="3"/>
  <c r="K20" i="3"/>
  <c r="K19" i="3"/>
  <c r="K18" i="3"/>
  <c r="K17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G145" i="3"/>
  <c r="G144" i="3"/>
  <c r="G143" i="3"/>
  <c r="G142" i="3"/>
  <c r="G141" i="3"/>
  <c r="G140" i="3"/>
  <c r="G139" i="3"/>
  <c r="G138" i="3"/>
  <c r="G137" i="3"/>
  <c r="G136" i="3"/>
  <c r="G135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K16" i="3"/>
  <c r="K15" i="3"/>
  <c r="K14" i="3"/>
  <c r="K13" i="3"/>
  <c r="K12" i="3"/>
  <c r="K11" i="3"/>
  <c r="K10" i="3"/>
  <c r="K9" i="3"/>
  <c r="P72" i="8" l="1"/>
  <c r="P34" i="8"/>
  <c r="P46" i="8"/>
  <c r="P114" i="8"/>
  <c r="P133" i="8"/>
  <c r="P22" i="8"/>
  <c r="P144" i="8"/>
  <c r="P79" i="8"/>
  <c r="P62" i="8"/>
  <c r="P137" i="8"/>
  <c r="P103" i="8"/>
  <c r="P118" i="8"/>
  <c r="P125" i="8"/>
  <c r="P119" i="8"/>
  <c r="P51" i="8"/>
  <c r="P88" i="8"/>
  <c r="P93" i="8"/>
  <c r="P112" i="8"/>
  <c r="P60" i="8"/>
  <c r="P130" i="8"/>
  <c r="P108" i="8"/>
  <c r="P142" i="8"/>
  <c r="P81" i="8"/>
  <c r="P38" i="8"/>
  <c r="P100" i="8"/>
  <c r="P56" i="8"/>
  <c r="P63" i="8"/>
  <c r="P124" i="8"/>
  <c r="P29" i="8"/>
  <c r="P132" i="8"/>
  <c r="P94" i="8"/>
  <c r="P24" i="8"/>
  <c r="P83" i="8"/>
  <c r="P98" i="8"/>
  <c r="P127" i="8"/>
  <c r="P25" i="8"/>
  <c r="P141" i="8"/>
  <c r="P30" i="8"/>
  <c r="P117" i="8"/>
  <c r="P131" i="8"/>
  <c r="P85" i="8"/>
  <c r="P102" i="8"/>
  <c r="P55" i="8"/>
  <c r="P77" i="8"/>
  <c r="P91" i="8"/>
  <c r="P67" i="8"/>
  <c r="P40" i="8"/>
  <c r="P65" i="8"/>
  <c r="P66" i="8"/>
  <c r="P73" i="8"/>
  <c r="P106" i="8"/>
  <c r="P59" i="8"/>
  <c r="P61" i="8"/>
  <c r="P96" i="8"/>
  <c r="P26" i="8"/>
  <c r="P45" i="8"/>
  <c r="P54" i="8"/>
  <c r="P58" i="8"/>
  <c r="P68" i="8"/>
  <c r="P78" i="8"/>
  <c r="P101" i="8"/>
  <c r="P113" i="8"/>
  <c r="P84" i="8"/>
  <c r="P52" i="8"/>
  <c r="P90" i="8"/>
  <c r="P89" i="8"/>
  <c r="P128" i="8"/>
  <c r="P110" i="8"/>
  <c r="P138" i="8"/>
  <c r="P69" i="8"/>
  <c r="P99" i="8"/>
  <c r="P53" i="8"/>
  <c r="P41" i="8"/>
  <c r="P36" i="8"/>
  <c r="P122" i="8"/>
  <c r="P116" i="8"/>
  <c r="P123" i="8"/>
  <c r="P105" i="8"/>
  <c r="P23" i="8"/>
  <c r="P74" i="8"/>
  <c r="P115" i="8"/>
  <c r="P70" i="8"/>
  <c r="P27" i="8"/>
  <c r="P47" i="8"/>
  <c r="P28" i="8"/>
  <c r="P80" i="8"/>
  <c r="P136" i="8"/>
  <c r="P134" i="8"/>
  <c r="P20" i="8"/>
  <c r="P37" i="8"/>
  <c r="P135" i="8"/>
  <c r="P139" i="8"/>
  <c r="P71" i="8"/>
  <c r="P111" i="8"/>
  <c r="P42" i="8"/>
  <c r="P129" i="8"/>
  <c r="P107" i="8"/>
  <c r="P120" i="8"/>
  <c r="P87" i="8"/>
  <c r="P57" i="8"/>
  <c r="P39" i="8"/>
  <c r="P48" i="8"/>
  <c r="P121" i="8"/>
  <c r="P43" i="8"/>
  <c r="P126" i="8"/>
  <c r="P64" i="8"/>
  <c r="P104" i="8"/>
  <c r="P109" i="8"/>
  <c r="P143" i="8"/>
  <c r="P44" i="8"/>
  <c r="P145" i="8"/>
  <c r="P92" i="8"/>
  <c r="P95" i="8"/>
  <c r="P75" i="8"/>
  <c r="P33" i="8"/>
  <c r="P49" i="8"/>
  <c r="P32" i="8"/>
  <c r="L143" i="8"/>
  <c r="P146" i="8"/>
  <c r="P76" i="8"/>
  <c r="P86" i="8"/>
  <c r="P35" i="8"/>
  <c r="P97" i="8"/>
  <c r="P21" i="8"/>
  <c r="P50" i="8"/>
  <c r="P140" i="8"/>
  <c r="P31" i="8"/>
  <c r="P82" i="8"/>
  <c r="P17" i="8"/>
  <c r="P14" i="8"/>
  <c r="P13" i="8"/>
  <c r="P11" i="8"/>
  <c r="P12" i="8"/>
  <c r="P15" i="8"/>
  <c r="L15" i="8"/>
  <c r="M25" i="8"/>
  <c r="P19" i="8"/>
  <c r="P18" i="8"/>
  <c r="L123" i="8"/>
  <c r="M61" i="8"/>
  <c r="P16" i="8"/>
  <c r="M79" i="8"/>
  <c r="L79" i="8"/>
  <c r="L27" i="8"/>
  <c r="L65" i="8"/>
  <c r="M122" i="8"/>
  <c r="L77" i="8"/>
  <c r="L39" i="8"/>
  <c r="M16" i="8"/>
  <c r="M77" i="8"/>
  <c r="L16" i="8"/>
  <c r="M97" i="8"/>
  <c r="L80" i="8"/>
  <c r="M27" i="8"/>
  <c r="M69" i="8"/>
  <c r="M111" i="8"/>
  <c r="L130" i="8"/>
  <c r="M109" i="8"/>
  <c r="L19" i="8"/>
  <c r="L141" i="8"/>
  <c r="L76" i="8"/>
  <c r="M59" i="8"/>
  <c r="M57" i="8"/>
  <c r="L134" i="8"/>
  <c r="L127" i="8"/>
  <c r="L105" i="8"/>
  <c r="M21" i="8"/>
  <c r="M114" i="8"/>
  <c r="L128" i="8"/>
  <c r="L82" i="8"/>
  <c r="M99" i="8"/>
  <c r="M52" i="8"/>
  <c r="L74" i="8"/>
  <c r="M88" i="8"/>
  <c r="M64" i="8"/>
  <c r="M37" i="8"/>
  <c r="M62" i="8"/>
  <c r="M63" i="8"/>
  <c r="M121" i="8"/>
  <c r="M138" i="8"/>
  <c r="M70" i="8"/>
  <c r="M103" i="8"/>
  <c r="L56" i="8"/>
  <c r="M58" i="8"/>
  <c r="M93" i="8"/>
  <c r="L23" i="8"/>
  <c r="L42" i="8"/>
  <c r="M51" i="8"/>
  <c r="L55" i="8"/>
  <c r="M65" i="8"/>
  <c r="M78" i="8"/>
  <c r="M75" i="8"/>
  <c r="L98" i="8"/>
  <c r="M31" i="8"/>
  <c r="L110" i="8"/>
  <c r="M81" i="8"/>
  <c r="L43" i="8"/>
  <c r="M49" i="8"/>
  <c r="M87" i="8"/>
  <c r="L86" i="8"/>
  <c r="L125" i="8"/>
  <c r="L13" i="8"/>
  <c r="L124" i="8"/>
  <c r="M100" i="8"/>
  <c r="M115" i="8"/>
  <c r="L107" i="8"/>
  <c r="L135" i="8"/>
  <c r="M66" i="8"/>
  <c r="M96" i="8"/>
  <c r="L11" i="8"/>
  <c r="L50" i="8"/>
  <c r="M38" i="8"/>
  <c r="M33" i="8"/>
  <c r="L122" i="8"/>
  <c r="M15" i="8"/>
  <c r="M139" i="8"/>
  <c r="L95" i="8"/>
  <c r="L119" i="8"/>
  <c r="M113" i="8"/>
  <c r="M120" i="8"/>
  <c r="M102" i="8"/>
  <c r="L20" i="8"/>
  <c r="M71" i="8"/>
  <c r="L112" i="8"/>
  <c r="L67" i="8"/>
  <c r="M24" i="8"/>
  <c r="M44" i="8"/>
  <c r="L25" i="8"/>
  <c r="L53" i="8"/>
  <c r="M133" i="8"/>
  <c r="L116" i="8"/>
  <c r="L131" i="8"/>
  <c r="M17" i="8"/>
  <c r="L34" i="8"/>
  <c r="L132" i="8"/>
  <c r="M48" i="8"/>
  <c r="M136" i="8"/>
  <c r="M68" i="8"/>
  <c r="L108" i="8"/>
  <c r="M39" i="8"/>
  <c r="L60" i="8"/>
  <c r="L22" i="8"/>
  <c r="L126" i="8"/>
  <c r="L104" i="8"/>
  <c r="L117" i="8"/>
  <c r="L84" i="8"/>
  <c r="L54" i="8"/>
  <c r="L14" i="8"/>
  <c r="M36" i="8"/>
  <c r="M45" i="8"/>
  <c r="L118" i="8"/>
  <c r="M40" i="8"/>
  <c r="M123" i="8"/>
  <c r="L61" i="8"/>
  <c r="M26" i="8"/>
  <c r="M9" i="8"/>
  <c r="M91" i="8"/>
  <c r="L101" i="8"/>
  <c r="M106" i="8"/>
  <c r="M140" i="8"/>
  <c r="L41" i="8"/>
  <c r="M142" i="8"/>
  <c r="L89" i="8"/>
  <c r="L92" i="8"/>
  <c r="M72" i="8"/>
  <c r="L30" i="8"/>
  <c r="M46" i="8"/>
  <c r="L29" i="8"/>
  <c r="M10" i="8"/>
  <c r="L35" i="8"/>
  <c r="L129" i="8"/>
  <c r="M85" i="8"/>
  <c r="L90" i="8"/>
  <c r="L73" i="8"/>
  <c r="L83" i="8"/>
  <c r="L12" i="8"/>
  <c r="L32" i="8"/>
  <c r="M94" i="8"/>
  <c r="M18" i="8"/>
  <c r="L47" i="8"/>
  <c r="M137" i="8"/>
  <c r="L28" i="8"/>
  <c r="L26" i="8"/>
  <c r="M29" i="8"/>
  <c r="M143" i="8"/>
  <c r="M28" i="8"/>
  <c r="M127" i="8"/>
  <c r="M125" i="8"/>
  <c r="L63" i="8"/>
  <c r="M86" i="8"/>
  <c r="M55" i="8"/>
  <c r="M108" i="8"/>
  <c r="L51" i="8"/>
  <c r="L62" i="8"/>
  <c r="L18" i="8"/>
  <c r="L71" i="8"/>
  <c r="L45" i="8"/>
  <c r="L37" i="8"/>
  <c r="M134" i="8"/>
  <c r="L52" i="8"/>
  <c r="L87" i="8"/>
  <c r="L46" i="8"/>
  <c r="L96" i="8"/>
  <c r="L49" i="8"/>
  <c r="L40" i="8"/>
  <c r="M60" i="8"/>
  <c r="L137" i="8"/>
  <c r="L44" i="8"/>
  <c r="L64" i="8"/>
  <c r="L121" i="8"/>
  <c r="M145" i="8"/>
  <c r="M13" i="8"/>
  <c r="L57" i="8"/>
  <c r="M95" i="8"/>
  <c r="L33" i="8"/>
  <c r="M47" i="8"/>
  <c r="M30" i="8"/>
  <c r="M50" i="8"/>
  <c r="M22" i="8"/>
  <c r="L72" i="8"/>
  <c r="L68" i="8"/>
  <c r="M42" i="8"/>
  <c r="M118" i="8"/>
  <c r="L24" i="8"/>
  <c r="L138" i="8"/>
  <c r="M19" i="8"/>
  <c r="L36" i="8"/>
  <c r="M76" i="8"/>
  <c r="J124" i="3"/>
  <c r="L59" i="8"/>
  <c r="L38" i="8"/>
  <c r="M92" i="8"/>
  <c r="L136" i="8"/>
  <c r="L109" i="8"/>
  <c r="L88" i="8"/>
  <c r="M32" i="8"/>
  <c r="M67" i="8"/>
  <c r="M141" i="8"/>
  <c r="M124" i="8"/>
  <c r="L66" i="8"/>
  <c r="M43" i="8"/>
  <c r="L48" i="8"/>
  <c r="M53" i="8"/>
  <c r="L17" i="8"/>
  <c r="L94" i="8"/>
  <c r="M20" i="8"/>
  <c r="L21" i="8"/>
  <c r="M112" i="8"/>
  <c r="M131" i="8"/>
  <c r="M132" i="8"/>
  <c r="M80" i="8"/>
  <c r="M23" i="8"/>
  <c r="L91" i="8"/>
  <c r="M74" i="8"/>
  <c r="M34" i="8"/>
  <c r="L97" i="8"/>
  <c r="L58" i="8"/>
  <c r="L78" i="8"/>
  <c r="M35" i="8"/>
  <c r="L81" i="8"/>
  <c r="L144" i="8"/>
  <c r="L93" i="8"/>
  <c r="M11" i="8"/>
  <c r="M14" i="8"/>
  <c r="M89" i="8"/>
  <c r="M107" i="8"/>
  <c r="M116" i="8"/>
  <c r="M135" i="8"/>
  <c r="M54" i="8"/>
  <c r="M84" i="8"/>
  <c r="M12" i="8"/>
  <c r="M73" i="8"/>
  <c r="L85" i="8"/>
  <c r="L142" i="8"/>
  <c r="M83" i="8"/>
  <c r="M41" i="8"/>
  <c r="L140" i="8"/>
  <c r="L10" i="8"/>
  <c r="L114" i="8"/>
  <c r="M98" i="8"/>
  <c r="L99" i="8"/>
  <c r="M105" i="8"/>
  <c r="L139" i="8"/>
  <c r="M128" i="8"/>
  <c r="M110" i="8"/>
  <c r="M129" i="8"/>
  <c r="M82" i="8"/>
  <c r="M117" i="8"/>
  <c r="L69" i="8"/>
  <c r="L31" i="8"/>
  <c r="M56" i="8"/>
  <c r="L120" i="8"/>
  <c r="L102" i="8"/>
  <c r="L103" i="8"/>
  <c r="L70" i="8"/>
  <c r="M130" i="8"/>
  <c r="M126" i="8"/>
  <c r="L106" i="8"/>
  <c r="L115" i="8"/>
  <c r="L113" i="8"/>
  <c r="L111" i="8"/>
  <c r="M101" i="8"/>
  <c r="M90" i="8"/>
  <c r="M104" i="8"/>
  <c r="L133" i="8"/>
  <c r="L75" i="8"/>
  <c r="L9" i="8"/>
  <c r="M119" i="8"/>
  <c r="L100" i="8"/>
  <c r="J10" i="3"/>
  <c r="J22" i="3"/>
  <c r="J34" i="3"/>
  <c r="J46" i="3"/>
  <c r="J58" i="3"/>
  <c r="J70" i="3"/>
  <c r="J82" i="3"/>
  <c r="J94" i="3"/>
  <c r="J106" i="3"/>
  <c r="J118" i="3"/>
  <c r="J130" i="3"/>
  <c r="J142" i="3"/>
  <c r="J11" i="3"/>
  <c r="J23" i="3"/>
  <c r="J35" i="3"/>
  <c r="J47" i="3"/>
  <c r="J59" i="3"/>
  <c r="J71" i="3"/>
  <c r="J83" i="3"/>
  <c r="J95" i="3"/>
  <c r="J107" i="3"/>
  <c r="J119" i="3"/>
  <c r="J131" i="3"/>
  <c r="J143" i="3"/>
  <c r="J12" i="3"/>
  <c r="J18" i="3"/>
  <c r="J30" i="3"/>
  <c r="J42" i="3"/>
  <c r="J54" i="3"/>
  <c r="J66" i="3"/>
  <c r="J78" i="3"/>
  <c r="J90" i="3"/>
  <c r="J114" i="3"/>
  <c r="J126" i="3"/>
  <c r="J138" i="3"/>
  <c r="J9" i="3"/>
  <c r="J21" i="3"/>
  <c r="J33" i="3"/>
  <c r="J45" i="3"/>
  <c r="J57" i="3"/>
  <c r="J69" i="3"/>
  <c r="J81" i="3"/>
  <c r="J93" i="3"/>
  <c r="J105" i="3"/>
  <c r="J117" i="3"/>
  <c r="J129" i="3"/>
  <c r="J141" i="3"/>
  <c r="J24" i="3"/>
  <c r="J36" i="3"/>
  <c r="J48" i="3"/>
  <c r="J60" i="3"/>
  <c r="J72" i="3"/>
  <c r="J84" i="3"/>
  <c r="J96" i="3"/>
  <c r="J108" i="3"/>
  <c r="J120" i="3"/>
  <c r="J132" i="3"/>
  <c r="J144" i="3"/>
  <c r="J13" i="3"/>
  <c r="J25" i="3"/>
  <c r="J37" i="3"/>
  <c r="J49" i="3"/>
  <c r="J61" i="3"/>
  <c r="J73" i="3"/>
  <c r="J85" i="3"/>
  <c r="J97" i="3"/>
  <c r="J109" i="3"/>
  <c r="J121" i="3"/>
  <c r="J133" i="3"/>
  <c r="J145" i="3"/>
  <c r="N145" i="3" s="1"/>
  <c r="J14" i="3"/>
  <c r="J26" i="3"/>
  <c r="J38" i="3"/>
  <c r="J50" i="3"/>
  <c r="J62" i="3"/>
  <c r="J74" i="3"/>
  <c r="J86" i="3"/>
  <c r="J98" i="3"/>
  <c r="J110" i="3"/>
  <c r="J122" i="3"/>
  <c r="J134" i="3"/>
  <c r="J27" i="3"/>
  <c r="J51" i="3"/>
  <c r="J63" i="3"/>
  <c r="J75" i="3"/>
  <c r="J111" i="3"/>
  <c r="J123" i="3"/>
  <c r="J135" i="3"/>
  <c r="J99" i="3"/>
  <c r="J16" i="3"/>
  <c r="J28" i="3"/>
  <c r="J40" i="3"/>
  <c r="J52" i="3"/>
  <c r="J64" i="3"/>
  <c r="J76" i="3"/>
  <c r="J88" i="3"/>
  <c r="J100" i="3"/>
  <c r="J112" i="3"/>
  <c r="J136" i="3"/>
  <c r="J15" i="3"/>
  <c r="J39" i="3"/>
  <c r="J87" i="3"/>
  <c r="J17" i="3"/>
  <c r="J29" i="3"/>
  <c r="J41" i="3"/>
  <c r="J53" i="3"/>
  <c r="J65" i="3"/>
  <c r="J77" i="3"/>
  <c r="J89" i="3"/>
  <c r="J101" i="3"/>
  <c r="J113" i="3"/>
  <c r="J125" i="3"/>
  <c r="J137" i="3"/>
  <c r="J102" i="3"/>
  <c r="J19" i="3"/>
  <c r="J31" i="3"/>
  <c r="J43" i="3"/>
  <c r="J55" i="3"/>
  <c r="J67" i="3"/>
  <c r="J79" i="3"/>
  <c r="J91" i="3"/>
  <c r="J103" i="3"/>
  <c r="J115" i="3"/>
  <c r="J127" i="3"/>
  <c r="J139" i="3"/>
  <c r="J20" i="3"/>
  <c r="J32" i="3"/>
  <c r="J44" i="3"/>
  <c r="J56" i="3"/>
  <c r="J68" i="3"/>
  <c r="J80" i="3"/>
  <c r="J92" i="3"/>
  <c r="J104" i="3"/>
  <c r="J116" i="3"/>
  <c r="J128" i="3"/>
  <c r="J140" i="3"/>
  <c r="J146" i="3"/>
  <c r="N146" i="3" s="1"/>
  <c r="W45" i="8" l="1"/>
  <c r="V47" i="8"/>
  <c r="W47" i="8"/>
  <c r="V45" i="8"/>
  <c r="X94" i="8"/>
  <c r="Y94" i="8" s="1"/>
  <c r="X93" i="8"/>
  <c r="Z93" i="8" s="1"/>
  <c r="P131" i="3"/>
  <c r="P44" i="3"/>
  <c r="P17" i="3"/>
  <c r="P97" i="3"/>
  <c r="P109" i="3"/>
  <c r="P29" i="3"/>
  <c r="P91" i="3"/>
  <c r="P140" i="3"/>
  <c r="P59" i="3"/>
  <c r="P36" i="3"/>
  <c r="P117" i="3"/>
  <c r="P80" i="3"/>
  <c r="P114" i="3"/>
  <c r="P65" i="3"/>
  <c r="P145" i="3"/>
  <c r="P24" i="3"/>
  <c r="P105" i="3"/>
  <c r="P102" i="3"/>
  <c r="P53" i="3"/>
  <c r="P74" i="3"/>
  <c r="P32" i="3"/>
  <c r="P115" i="3"/>
  <c r="P96" i="3"/>
  <c r="P35" i="3"/>
  <c r="P19" i="3"/>
  <c r="P67" i="3"/>
  <c r="P125" i="3"/>
  <c r="P76" i="3"/>
  <c r="P13" i="3"/>
  <c r="P11" i="3"/>
  <c r="P12" i="3"/>
  <c r="P99" i="3"/>
  <c r="P50" i="3"/>
  <c r="P46" i="3"/>
  <c r="P119" i="3"/>
  <c r="P120" i="3"/>
  <c r="P37" i="3"/>
  <c r="P55" i="3"/>
  <c r="P113" i="3"/>
  <c r="P64" i="3"/>
  <c r="P142" i="3"/>
  <c r="P87" i="3"/>
  <c r="P38" i="3"/>
  <c r="P128" i="3"/>
  <c r="P66" i="3"/>
  <c r="P23" i="3"/>
  <c r="P72" i="3"/>
  <c r="P106" i="3"/>
  <c r="P116" i="3"/>
  <c r="P31" i="3"/>
  <c r="P101" i="3"/>
  <c r="P52" i="3"/>
  <c r="P130" i="3"/>
  <c r="P75" i="3"/>
  <c r="P26" i="3"/>
  <c r="P68" i="3"/>
  <c r="P78" i="3"/>
  <c r="P100" i="3"/>
  <c r="P60" i="3"/>
  <c r="P141" i="3"/>
  <c r="P104" i="3"/>
  <c r="P138" i="3"/>
  <c r="P89" i="3"/>
  <c r="P40" i="3"/>
  <c r="P118" i="3"/>
  <c r="P63" i="3"/>
  <c r="P14" i="3"/>
  <c r="P84" i="3"/>
  <c r="P48" i="3"/>
  <c r="P129" i="3"/>
  <c r="P92" i="3"/>
  <c r="P126" i="3"/>
  <c r="P77" i="3"/>
  <c r="P28" i="3"/>
  <c r="P94" i="3"/>
  <c r="P51" i="3"/>
  <c r="P82" i="3"/>
  <c r="P39" i="3"/>
  <c r="P133" i="3"/>
  <c r="P70" i="3"/>
  <c r="P27" i="3"/>
  <c r="P143" i="3"/>
  <c r="P93" i="3"/>
  <c r="P56" i="3"/>
  <c r="P90" i="3"/>
  <c r="P41" i="3"/>
  <c r="P121" i="3"/>
  <c r="P58" i="3"/>
  <c r="P15" i="3"/>
  <c r="P81" i="3"/>
  <c r="P134" i="3"/>
  <c r="P107" i="3"/>
  <c r="P57" i="3"/>
  <c r="P20" i="3"/>
  <c r="P54" i="3"/>
  <c r="P85" i="3"/>
  <c r="P22" i="3"/>
  <c r="P122" i="3"/>
  <c r="P69" i="3"/>
  <c r="P34" i="3"/>
  <c r="P45" i="3"/>
  <c r="P42" i="3"/>
  <c r="P73" i="3"/>
  <c r="P16" i="3"/>
  <c r="P144" i="3"/>
  <c r="P83" i="3"/>
  <c r="P33" i="3"/>
  <c r="P139" i="3"/>
  <c r="P30" i="3"/>
  <c r="P124" i="3"/>
  <c r="P61" i="3"/>
  <c r="P98" i="3"/>
  <c r="P95" i="3"/>
  <c r="P103" i="3"/>
  <c r="P136" i="3"/>
  <c r="P110" i="3"/>
  <c r="P132" i="3"/>
  <c r="P71" i="3"/>
  <c r="P21" i="3"/>
  <c r="P127" i="3"/>
  <c r="P18" i="3"/>
  <c r="P112" i="3"/>
  <c r="P49" i="3"/>
  <c r="P135" i="3"/>
  <c r="P86" i="3"/>
  <c r="P146" i="3"/>
  <c r="P123" i="3"/>
  <c r="P108" i="3"/>
  <c r="P47" i="3"/>
  <c r="P43" i="3"/>
  <c r="P79" i="3"/>
  <c r="P137" i="3"/>
  <c r="P88" i="3"/>
  <c r="P25" i="3"/>
  <c r="P111" i="3"/>
  <c r="P62" i="3"/>
  <c r="N143" i="3"/>
  <c r="N142" i="3"/>
  <c r="N141" i="3"/>
  <c r="N144" i="3"/>
  <c r="N74" i="3"/>
  <c r="N62" i="3"/>
  <c r="N38" i="3"/>
  <c r="N43" i="3"/>
  <c r="N31" i="3"/>
  <c r="N121" i="3"/>
  <c r="N95" i="3"/>
  <c r="N80" i="3"/>
  <c r="N51" i="3"/>
  <c r="N109" i="3"/>
  <c r="N60" i="3"/>
  <c r="N138" i="3"/>
  <c r="N83" i="3"/>
  <c r="N34" i="3"/>
  <c r="N68" i="3"/>
  <c r="N102" i="3"/>
  <c r="N112" i="3"/>
  <c r="N97" i="3"/>
  <c r="N48" i="3"/>
  <c r="N126" i="3"/>
  <c r="N71" i="3"/>
  <c r="N22" i="3"/>
  <c r="N106" i="3"/>
  <c r="N92" i="3"/>
  <c r="N63" i="3"/>
  <c r="N9" i="3"/>
  <c r="N56" i="3"/>
  <c r="N134" i="3"/>
  <c r="N59" i="3"/>
  <c r="N127" i="3"/>
  <c r="N30" i="3"/>
  <c r="N99" i="3"/>
  <c r="N104" i="3"/>
  <c r="N72" i="3"/>
  <c r="N46" i="3"/>
  <c r="N19" i="3"/>
  <c r="N136" i="3"/>
  <c r="N137" i="3"/>
  <c r="N100" i="3"/>
  <c r="N85" i="3"/>
  <c r="N36" i="3"/>
  <c r="N114" i="3"/>
  <c r="N44" i="3"/>
  <c r="N125" i="3"/>
  <c r="N88" i="3"/>
  <c r="N122" i="3"/>
  <c r="N73" i="3"/>
  <c r="N24" i="3"/>
  <c r="N90" i="3"/>
  <c r="N47" i="3"/>
  <c r="N42" i="3"/>
  <c r="N32" i="3"/>
  <c r="N76" i="3"/>
  <c r="N61" i="3"/>
  <c r="N78" i="3"/>
  <c r="N35" i="3"/>
  <c r="N77" i="3"/>
  <c r="N93" i="3"/>
  <c r="N113" i="3"/>
  <c r="N110" i="3"/>
  <c r="N20" i="3"/>
  <c r="N101" i="3"/>
  <c r="N64" i="3"/>
  <c r="N98" i="3"/>
  <c r="N49" i="3"/>
  <c r="N129" i="3"/>
  <c r="N66" i="3"/>
  <c r="N23" i="3"/>
  <c r="N91" i="3"/>
  <c r="N139" i="3"/>
  <c r="N89" i="3"/>
  <c r="N52" i="3"/>
  <c r="N86" i="3"/>
  <c r="N37" i="3"/>
  <c r="N117" i="3"/>
  <c r="N54" i="3"/>
  <c r="N124" i="3"/>
  <c r="N115" i="3"/>
  <c r="N130" i="3"/>
  <c r="N103" i="3"/>
  <c r="N53" i="3"/>
  <c r="N16" i="3"/>
  <c r="N50" i="3"/>
  <c r="N81" i="3"/>
  <c r="N18" i="3"/>
  <c r="N118" i="3"/>
  <c r="N41" i="3"/>
  <c r="N79" i="3"/>
  <c r="N29" i="3"/>
  <c r="N135" i="3"/>
  <c r="N26" i="3"/>
  <c r="N120" i="3"/>
  <c r="N57" i="3"/>
  <c r="N94" i="3"/>
  <c r="N25" i="3"/>
  <c r="N65" i="3"/>
  <c r="N132" i="3"/>
  <c r="N140" i="3"/>
  <c r="N128" i="3"/>
  <c r="N67" i="3"/>
  <c r="N17" i="3"/>
  <c r="N123" i="3"/>
  <c r="N108" i="3"/>
  <c r="N45" i="3"/>
  <c r="N131" i="3"/>
  <c r="N82" i="3"/>
  <c r="N105" i="3"/>
  <c r="N116" i="3"/>
  <c r="N55" i="3"/>
  <c r="N87" i="3"/>
  <c r="N111" i="3"/>
  <c r="N96" i="3"/>
  <c r="N33" i="3"/>
  <c r="N119" i="3"/>
  <c r="N70" i="3"/>
  <c r="N40" i="3"/>
  <c r="N28" i="3"/>
  <c r="N69" i="3"/>
  <c r="N39" i="3"/>
  <c r="N75" i="3"/>
  <c r="N133" i="3"/>
  <c r="N84" i="3"/>
  <c r="N21" i="3"/>
  <c r="N107" i="3"/>
  <c r="N58" i="3"/>
  <c r="N27" i="3"/>
  <c r="M15" i="3"/>
  <c r="N15" i="3"/>
  <c r="M10" i="3"/>
  <c r="N10" i="3"/>
  <c r="L11" i="3"/>
  <c r="N11" i="3"/>
  <c r="M13" i="3"/>
  <c r="N13" i="3"/>
  <c r="L12" i="3"/>
  <c r="N12" i="3"/>
  <c r="M14" i="3"/>
  <c r="N14" i="3"/>
  <c r="L9" i="3"/>
  <c r="M141" i="3"/>
  <c r="M142" i="3"/>
  <c r="M144" i="3"/>
  <c r="M143" i="3"/>
  <c r="L145" i="3"/>
  <c r="M95" i="3"/>
  <c r="M60" i="3"/>
  <c r="M71" i="3"/>
  <c r="M62" i="3"/>
  <c r="M92" i="3"/>
  <c r="M72" i="3"/>
  <c r="M46" i="3"/>
  <c r="M136" i="3"/>
  <c r="M138" i="3"/>
  <c r="M102" i="3"/>
  <c r="M97" i="3"/>
  <c r="M48" i="3"/>
  <c r="M126" i="3"/>
  <c r="M56" i="3"/>
  <c r="M137" i="3"/>
  <c r="M100" i="3"/>
  <c r="M134" i="3"/>
  <c r="M85" i="3"/>
  <c r="M36" i="3"/>
  <c r="M114" i="3"/>
  <c r="M59" i="3"/>
  <c r="M31" i="3"/>
  <c r="M109" i="3"/>
  <c r="M122" i="3"/>
  <c r="M63" i="3"/>
  <c r="M74" i="3"/>
  <c r="M80" i="3"/>
  <c r="M51" i="3"/>
  <c r="M34" i="3"/>
  <c r="M68" i="3"/>
  <c r="M112" i="3"/>
  <c r="M44" i="3"/>
  <c r="M88" i="3"/>
  <c r="M73" i="3"/>
  <c r="M90" i="3"/>
  <c r="M113" i="3"/>
  <c r="M76" i="3"/>
  <c r="M110" i="3"/>
  <c r="M61" i="3"/>
  <c r="M78" i="3"/>
  <c r="M35" i="3"/>
  <c r="M101" i="3"/>
  <c r="M64" i="3"/>
  <c r="M98" i="3"/>
  <c r="M49" i="3"/>
  <c r="M129" i="3"/>
  <c r="M66" i="3"/>
  <c r="M77" i="3"/>
  <c r="M93" i="3"/>
  <c r="M121" i="3"/>
  <c r="M83" i="3"/>
  <c r="M27" i="3"/>
  <c r="M125" i="3"/>
  <c r="M47" i="3"/>
  <c r="M32" i="3"/>
  <c r="M139" i="3"/>
  <c r="M89" i="3"/>
  <c r="M52" i="3"/>
  <c r="M86" i="3"/>
  <c r="M37" i="3"/>
  <c r="M117" i="3"/>
  <c r="M54" i="3"/>
  <c r="M40" i="3"/>
  <c r="M105" i="3"/>
  <c r="M42" i="3"/>
  <c r="M124" i="3"/>
  <c r="M65" i="3"/>
  <c r="M103" i="3"/>
  <c r="M81" i="3"/>
  <c r="M118" i="3"/>
  <c r="M115" i="3"/>
  <c r="M30" i="3"/>
  <c r="M99" i="3"/>
  <c r="M28" i="3"/>
  <c r="M130" i="3"/>
  <c r="M53" i="3"/>
  <c r="M91" i="3"/>
  <c r="M132" i="3"/>
  <c r="M79" i="3"/>
  <c r="M41" i="3"/>
  <c r="M69" i="3"/>
  <c r="M140" i="3"/>
  <c r="M135" i="3"/>
  <c r="M57" i="3"/>
  <c r="M67" i="3"/>
  <c r="M123" i="3"/>
  <c r="M108" i="3"/>
  <c r="M45" i="3"/>
  <c r="M131" i="3"/>
  <c r="M82" i="3"/>
  <c r="M127" i="3"/>
  <c r="M38" i="3"/>
  <c r="M106" i="3"/>
  <c r="M26" i="3"/>
  <c r="M50" i="3"/>
  <c r="M29" i="3"/>
  <c r="M120" i="3"/>
  <c r="M94" i="3"/>
  <c r="M128" i="3"/>
  <c r="M116" i="3"/>
  <c r="M55" i="3"/>
  <c r="M87" i="3"/>
  <c r="M111" i="3"/>
  <c r="M96" i="3"/>
  <c r="M33" i="3"/>
  <c r="M119" i="3"/>
  <c r="M70" i="3"/>
  <c r="M104" i="3"/>
  <c r="M43" i="3"/>
  <c r="M39" i="3"/>
  <c r="M75" i="3"/>
  <c r="M133" i="3"/>
  <c r="M84" i="3"/>
  <c r="M107" i="3"/>
  <c r="M58" i="3"/>
  <c r="M19" i="3"/>
  <c r="M20" i="3"/>
  <c r="M18" i="3"/>
  <c r="M17" i="3"/>
  <c r="M21" i="3"/>
  <c r="M22" i="3"/>
  <c r="M24" i="3"/>
  <c r="M23" i="3"/>
  <c r="M25" i="3"/>
  <c r="M16" i="3"/>
  <c r="M11" i="3"/>
  <c r="L10" i="3"/>
  <c r="M12" i="3"/>
  <c r="M9" i="3"/>
  <c r="M145" i="3"/>
  <c r="W45" i="3"/>
  <c r="V47" i="3"/>
  <c r="W47" i="3"/>
  <c r="L99" i="3"/>
  <c r="L73" i="3"/>
  <c r="L22" i="3"/>
  <c r="L101" i="3"/>
  <c r="L88" i="3"/>
  <c r="L75" i="3"/>
  <c r="L62" i="3"/>
  <c r="L49" i="3"/>
  <c r="L36" i="3"/>
  <c r="L20" i="3"/>
  <c r="L63" i="3"/>
  <c r="L50" i="3"/>
  <c r="L37" i="3"/>
  <c r="L24" i="3"/>
  <c r="L103" i="3"/>
  <c r="L90" i="3"/>
  <c r="L77" i="3"/>
  <c r="L64" i="3"/>
  <c r="L51" i="3"/>
  <c r="L38" i="3"/>
  <c r="L25" i="3"/>
  <c r="L105" i="3"/>
  <c r="L76" i="3"/>
  <c r="L91" i="3"/>
  <c r="L65" i="3"/>
  <c r="L52" i="3"/>
  <c r="L39" i="3"/>
  <c r="L26" i="3"/>
  <c r="L106" i="3"/>
  <c r="L93" i="3"/>
  <c r="L79" i="3"/>
  <c r="L66" i="3"/>
  <c r="L53" i="3"/>
  <c r="L40" i="3"/>
  <c r="L27" i="3"/>
  <c r="L14" i="3"/>
  <c r="L107" i="3"/>
  <c r="L94" i="3"/>
  <c r="L81" i="3"/>
  <c r="L78" i="3"/>
  <c r="L67" i="3"/>
  <c r="L54" i="3"/>
  <c r="L41" i="3"/>
  <c r="L28" i="3"/>
  <c r="L15" i="3"/>
  <c r="L104" i="3"/>
  <c r="L95" i="3"/>
  <c r="L82" i="3"/>
  <c r="L69" i="3"/>
  <c r="L89" i="3"/>
  <c r="L29" i="3"/>
  <c r="L92" i="3"/>
  <c r="L55" i="3"/>
  <c r="L16" i="3"/>
  <c r="L57" i="3"/>
  <c r="L43" i="3"/>
  <c r="L30" i="3"/>
  <c r="L17" i="3"/>
  <c r="L96" i="3"/>
  <c r="L80" i="3"/>
  <c r="L71" i="3"/>
  <c r="L58" i="3"/>
  <c r="L45" i="3"/>
  <c r="L83" i="3"/>
  <c r="L31" i="3"/>
  <c r="L18" i="3"/>
  <c r="L97" i="3"/>
  <c r="L84" i="3"/>
  <c r="L68" i="3"/>
  <c r="L59" i="3"/>
  <c r="L46" i="3"/>
  <c r="L33" i="3"/>
  <c r="L42" i="3"/>
  <c r="L70" i="3"/>
  <c r="L19" i="3"/>
  <c r="L98" i="3"/>
  <c r="L85" i="3"/>
  <c r="L72" i="3"/>
  <c r="L56" i="3"/>
  <c r="L47" i="3"/>
  <c r="L34" i="3"/>
  <c r="L21" i="3"/>
  <c r="L102" i="3"/>
  <c r="L35" i="3"/>
  <c r="L13" i="3"/>
  <c r="L86" i="3"/>
  <c r="L60" i="3"/>
  <c r="L44" i="3"/>
  <c r="L100" i="3"/>
  <c r="L87" i="3"/>
  <c r="L74" i="3"/>
  <c r="L61" i="3"/>
  <c r="L48" i="3"/>
  <c r="L32" i="3"/>
  <c r="L23" i="3"/>
  <c r="L127" i="3"/>
  <c r="L114" i="3"/>
  <c r="L142" i="3"/>
  <c r="L129" i="3"/>
  <c r="L115" i="3"/>
  <c r="L143" i="3"/>
  <c r="L130" i="3"/>
  <c r="L117" i="3"/>
  <c r="L140" i="3"/>
  <c r="L131" i="3"/>
  <c r="L118" i="3"/>
  <c r="L144" i="3"/>
  <c r="L128" i="3"/>
  <c r="L119" i="3"/>
  <c r="L132" i="3"/>
  <c r="L116" i="3"/>
  <c r="L133" i="3"/>
  <c r="L120" i="3"/>
  <c r="L134" i="3"/>
  <c r="L121" i="3"/>
  <c r="L135" i="3"/>
  <c r="L122" i="3"/>
  <c r="L109" i="3"/>
  <c r="L136" i="3"/>
  <c r="L123" i="3"/>
  <c r="L110" i="3"/>
  <c r="L137" i="3"/>
  <c r="L124" i="3"/>
  <c r="L111" i="3"/>
  <c r="L138" i="3"/>
  <c r="L125" i="3"/>
  <c r="L112" i="3"/>
  <c r="L139" i="3"/>
  <c r="L126" i="3"/>
  <c r="L113" i="3"/>
  <c r="L141" i="3"/>
  <c r="L108" i="3"/>
  <c r="V45" i="3"/>
  <c r="Y93" i="8" l="1"/>
  <c r="Y95" i="8" s="1"/>
  <c r="Y46" i="8"/>
  <c r="V42" i="8"/>
  <c r="V40" i="8"/>
  <c r="V41" i="8"/>
  <c r="Y45" i="8"/>
  <c r="X94" i="3"/>
  <c r="Y94" i="3" s="1"/>
  <c r="X93" i="3"/>
  <c r="Y93" i="3" s="1"/>
  <c r="V40" i="3"/>
  <c r="V41" i="3"/>
  <c r="V42" i="3"/>
  <c r="Y46" i="3"/>
  <c r="Y45" i="3"/>
  <c r="Y47" i="8" l="1"/>
  <c r="Y47" i="3"/>
</calcChain>
</file>

<file path=xl/sharedStrings.xml><?xml version="1.0" encoding="utf-8"?>
<sst xmlns="http://schemas.openxmlformats.org/spreadsheetml/2006/main" count="79" uniqueCount="46">
  <si>
    <t>GDP_PC1</t>
  </si>
  <si>
    <t>CPIAUCSL_PC1</t>
  </si>
  <si>
    <t>observation_date</t>
  </si>
  <si>
    <t>Cap Rates Apartment</t>
  </si>
  <si>
    <t>4/1/2021</t>
  </si>
  <si>
    <t>TTM GDP</t>
  </si>
  <si>
    <t>TTM CPI</t>
  </si>
  <si>
    <t>Stagflation Alert</t>
  </si>
  <si>
    <t>Rates Higher in 1 Year</t>
  </si>
  <si>
    <t>False Positives</t>
  </si>
  <si>
    <t>False Negatives</t>
  </si>
  <si>
    <t>True Positives</t>
  </si>
  <si>
    <t>Stagflation Alert True Positives</t>
  </si>
  <si>
    <t>True Negatives</t>
  </si>
  <si>
    <t>Cap Rates Office</t>
  </si>
  <si>
    <t>Actually referring to period that ended</t>
  </si>
  <si>
    <t>DATE</t>
  </si>
  <si>
    <t>GDP</t>
  </si>
  <si>
    <t>CPIAUCSL</t>
  </si>
  <si>
    <t>Date</t>
  </si>
  <si>
    <t>Apartment</t>
  </si>
  <si>
    <t>Industrial</t>
  </si>
  <si>
    <t>Mall</t>
  </si>
  <si>
    <t>Office</t>
  </si>
  <si>
    <t>GDP Change</t>
  </si>
  <si>
    <t>CPI Change</t>
  </si>
  <si>
    <t>1/1/1986</t>
  </si>
  <si>
    <t>Never wrong when 2 quarters in a row are signaled</t>
  </si>
  <si>
    <t>JHDUSRGDPBR</t>
  </si>
  <si>
    <t>Signal Generated</t>
  </si>
  <si>
    <t>year</t>
  </si>
  <si>
    <t>Smooothed GDP</t>
  </si>
  <si>
    <t>Smoothed CPI</t>
  </si>
  <si>
    <t>Signal Confirmed</t>
  </si>
  <si>
    <t>Start following Q after 2 within 4 quarters</t>
  </si>
  <si>
    <t>CR Up</t>
  </si>
  <si>
    <t>CR Down</t>
  </si>
  <si>
    <t>CR Same</t>
  </si>
  <si>
    <t>Diff</t>
  </si>
  <si>
    <t>Up Moves</t>
  </si>
  <si>
    <t>Down Moves</t>
  </si>
  <si>
    <t>Total</t>
  </si>
  <si>
    <t>Captured</t>
  </si>
  <si>
    <t>Percent Captured</t>
  </si>
  <si>
    <t>Start in Q after 2 within 4 quarters</t>
  </si>
  <si>
    <t>Net of False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</si>
</sst>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yyyy\-mm\-dd"/>
    <numFmt numFmtId="165" formatCode="0.0%"/>
    <numFmt numFmtId="166" formatCode="_(* #,##0_);_(* \(#,##0\);_(* &quot;-&quot;??_);_(@_)"/>
    <numFmt numFmtId="167" formatCode="0.000%"/>
  </numFmts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164" fontId="0" fillId="0" borderId="0" xfId="0" applyNumberFormat="1"/>
    <xf numFmtId="0" fontId="2" fillId="0" borderId="0" xfId="0" applyFont="1"/>
    <xf numFmtId="165" fontId="0" fillId="0" borderId="0" xfId="1" applyNumberFormat="1" applyFont="1"/>
    <xf numFmtId="165" fontId="2" fillId="0" borderId="0" xfId="1" applyNumberFormat="1" applyFont="1"/>
    <xf numFmtId="165" fontId="0" fillId="0" borderId="0" xfId="0" applyNumberFormat="1"/>
    <xf numFmtId="164" fontId="2" fillId="0" borderId="0" xfId="0" quotePrefix="1" applyNumberFormat="1" applyFont="1"/>
    <xf numFmtId="14" fontId="0" fillId="0" borderId="0" xfId="0" applyNumberFormat="1"/>
    <xf numFmtId="0" fontId="0" fillId="2" borderId="0" xfId="0" applyFill="1"/>
    <xf numFmtId="166" fontId="0" fillId="0" borderId="0" xfId="2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3" fillId="0" borderId="0" xfId="3"/>
    <xf numFmtId="167" fontId="0" fillId="0" borderId="0" xfId="0" applyNumberFormat="1"/>
    <xf numFmtId="167" fontId="1" fillId="0" borderId="0" xfId="0" applyNumberFormat="1" applyFont="1"/>
    <xf numFmtId="10" fontId="0" fillId="0" borderId="0" xfId="1" applyNumberFormat="1" applyFont="1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165" fontId="0" fillId="3" borderId="0" xfId="1" applyNumberFormat="1" applyFont="1" applyFill="1"/>
    <xf numFmtId="166" fontId="0" fillId="3" borderId="0" xfId="2" applyNumberFormat="1" applyFont="1" applyFill="1"/>
    <xf numFmtId="165" fontId="1" fillId="3" borderId="0" xfId="1" applyNumberFormat="1" applyFont="1" applyFill="1"/>
    <xf numFmtId="165" fontId="2" fillId="3" borderId="0" xfId="1" applyNumberFormat="1" applyFont="1" applyFill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'FRED Graph (Office)'!$L$4</c:f>
              <c:strCache>
                <c:ptCount val="1"/>
                <c:pt idx="0">
                  <c:v>Stagflation Alert True Positives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0C-4DA6-AC65-5A0BD1D537F1}"/>
              </c:ext>
            </c:extLst>
          </c:dPt>
          <c:cat>
            <c:strRef>
              <c:f>'FRED Graph (Office)'!$B$9:$B$146</c:f>
              <c:strCache>
                <c:ptCount val="138"/>
                <c:pt idx="0">
                  <c:v>1987-01-01</c:v>
                </c:pt>
                <c:pt idx="1">
                  <c:v>1987-04-01</c:v>
                </c:pt>
                <c:pt idx="2">
                  <c:v>1987-07-01</c:v>
                </c:pt>
                <c:pt idx="3">
                  <c:v>1987-10-01</c:v>
                </c:pt>
                <c:pt idx="4">
                  <c:v>1988-01-01</c:v>
                </c:pt>
                <c:pt idx="5">
                  <c:v>1988-04-01</c:v>
                </c:pt>
                <c:pt idx="6">
                  <c:v>1988-07-01</c:v>
                </c:pt>
                <c:pt idx="7">
                  <c:v>1988-10-01</c:v>
                </c:pt>
                <c:pt idx="8">
                  <c:v>1989-01-01</c:v>
                </c:pt>
                <c:pt idx="9">
                  <c:v>1989-04-01</c:v>
                </c:pt>
                <c:pt idx="10">
                  <c:v>1989-07-01</c:v>
                </c:pt>
                <c:pt idx="11">
                  <c:v>1989-10-01</c:v>
                </c:pt>
                <c:pt idx="12">
                  <c:v>1990-01-01</c:v>
                </c:pt>
                <c:pt idx="13">
                  <c:v>1990-04-01</c:v>
                </c:pt>
                <c:pt idx="14">
                  <c:v>1990-07-01</c:v>
                </c:pt>
                <c:pt idx="15">
                  <c:v>1990-10-01</c:v>
                </c:pt>
                <c:pt idx="16">
                  <c:v>1991-01-01</c:v>
                </c:pt>
                <c:pt idx="17">
                  <c:v>1991-04-01</c:v>
                </c:pt>
                <c:pt idx="18">
                  <c:v>1991-07-01</c:v>
                </c:pt>
                <c:pt idx="19">
                  <c:v>1991-10-01</c:v>
                </c:pt>
                <c:pt idx="20">
                  <c:v>1992-01-01</c:v>
                </c:pt>
                <c:pt idx="21">
                  <c:v>1992-04-01</c:v>
                </c:pt>
                <c:pt idx="22">
                  <c:v>1992-07-01</c:v>
                </c:pt>
                <c:pt idx="23">
                  <c:v>1992-10-01</c:v>
                </c:pt>
                <c:pt idx="24">
                  <c:v>1993-01-01</c:v>
                </c:pt>
                <c:pt idx="25">
                  <c:v>1993-04-01</c:v>
                </c:pt>
                <c:pt idx="26">
                  <c:v>1993-07-01</c:v>
                </c:pt>
                <c:pt idx="27">
                  <c:v>1993-10-01</c:v>
                </c:pt>
                <c:pt idx="28">
                  <c:v>1994-01-01</c:v>
                </c:pt>
                <c:pt idx="29">
                  <c:v>1994-04-01</c:v>
                </c:pt>
                <c:pt idx="30">
                  <c:v>1994-07-01</c:v>
                </c:pt>
                <c:pt idx="31">
                  <c:v>1994-10-01</c:v>
                </c:pt>
                <c:pt idx="32">
                  <c:v>1995-01-01</c:v>
                </c:pt>
                <c:pt idx="33">
                  <c:v>1995-04-01</c:v>
                </c:pt>
                <c:pt idx="34">
                  <c:v>1995-07-01</c:v>
                </c:pt>
                <c:pt idx="35">
                  <c:v>1995-10-01</c:v>
                </c:pt>
                <c:pt idx="36">
                  <c:v>1996-01-01</c:v>
                </c:pt>
                <c:pt idx="37">
                  <c:v>1996-04-01</c:v>
                </c:pt>
                <c:pt idx="38">
                  <c:v>1996-07-01</c:v>
                </c:pt>
                <c:pt idx="39">
                  <c:v>1996-10-01</c:v>
                </c:pt>
                <c:pt idx="40">
                  <c:v>1997-01-01</c:v>
                </c:pt>
                <c:pt idx="41">
                  <c:v>1997-04-01</c:v>
                </c:pt>
                <c:pt idx="42">
                  <c:v>1997-07-01</c:v>
                </c:pt>
                <c:pt idx="43">
                  <c:v>1997-10-01</c:v>
                </c:pt>
                <c:pt idx="44">
                  <c:v>1998-01-01</c:v>
                </c:pt>
                <c:pt idx="45">
                  <c:v>1998-04-01</c:v>
                </c:pt>
                <c:pt idx="46">
                  <c:v>1998-07-01</c:v>
                </c:pt>
                <c:pt idx="47">
                  <c:v>1998-10-01</c:v>
                </c:pt>
                <c:pt idx="48">
                  <c:v>1999-01-01</c:v>
                </c:pt>
                <c:pt idx="49">
                  <c:v>1999-04-01</c:v>
                </c:pt>
                <c:pt idx="50">
                  <c:v>1999-07-01</c:v>
                </c:pt>
                <c:pt idx="51">
                  <c:v>1999-10-01</c:v>
                </c:pt>
                <c:pt idx="52">
                  <c:v>2000-01-01</c:v>
                </c:pt>
                <c:pt idx="53">
                  <c:v>2000-04-01</c:v>
                </c:pt>
                <c:pt idx="54">
                  <c:v>2000-07-01</c:v>
                </c:pt>
                <c:pt idx="55">
                  <c:v>2000-10-01</c:v>
                </c:pt>
                <c:pt idx="56">
                  <c:v>2001-01-01</c:v>
                </c:pt>
                <c:pt idx="57">
                  <c:v>2001-04-01</c:v>
                </c:pt>
                <c:pt idx="58">
                  <c:v>2001-07-01</c:v>
                </c:pt>
                <c:pt idx="59">
                  <c:v>2001-10-01</c:v>
                </c:pt>
                <c:pt idx="60">
                  <c:v>2002-01-01</c:v>
                </c:pt>
                <c:pt idx="61">
                  <c:v>2002-04-01</c:v>
                </c:pt>
                <c:pt idx="62">
                  <c:v>2002-07-01</c:v>
                </c:pt>
                <c:pt idx="63">
                  <c:v>2002-10-01</c:v>
                </c:pt>
                <c:pt idx="64">
                  <c:v>2003-01-01</c:v>
                </c:pt>
                <c:pt idx="65">
                  <c:v>2003-04-01</c:v>
                </c:pt>
                <c:pt idx="66">
                  <c:v>2003-07-01</c:v>
                </c:pt>
                <c:pt idx="67">
                  <c:v>2003-10-01</c:v>
                </c:pt>
                <c:pt idx="68">
                  <c:v>2004-01-01</c:v>
                </c:pt>
                <c:pt idx="69">
                  <c:v>2004-04-01</c:v>
                </c:pt>
                <c:pt idx="70">
                  <c:v>2004-07-01</c:v>
                </c:pt>
                <c:pt idx="71">
                  <c:v>2004-10-01</c:v>
                </c:pt>
                <c:pt idx="72">
                  <c:v>2005-01-01</c:v>
                </c:pt>
                <c:pt idx="73">
                  <c:v>2005-04-01</c:v>
                </c:pt>
                <c:pt idx="74">
                  <c:v>2005-07-01</c:v>
                </c:pt>
                <c:pt idx="75">
                  <c:v>2005-10-01</c:v>
                </c:pt>
                <c:pt idx="76">
                  <c:v>2006-01-01</c:v>
                </c:pt>
                <c:pt idx="77">
                  <c:v>2006-04-01</c:v>
                </c:pt>
                <c:pt idx="78">
                  <c:v>2006-07-01</c:v>
                </c:pt>
                <c:pt idx="79">
                  <c:v>2006-10-01</c:v>
                </c:pt>
                <c:pt idx="80">
                  <c:v>2007-01-01</c:v>
                </c:pt>
                <c:pt idx="81">
                  <c:v>2007-04-01</c:v>
                </c:pt>
                <c:pt idx="82">
                  <c:v>2007-07-01</c:v>
                </c:pt>
                <c:pt idx="83">
                  <c:v>2007-10-01</c:v>
                </c:pt>
                <c:pt idx="84">
                  <c:v>2008-01-01</c:v>
                </c:pt>
                <c:pt idx="85">
                  <c:v>2008-04-01</c:v>
                </c:pt>
                <c:pt idx="86">
                  <c:v>2008-07-01</c:v>
                </c:pt>
                <c:pt idx="87">
                  <c:v>2008-10-01</c:v>
                </c:pt>
                <c:pt idx="88">
                  <c:v>2009-01-01</c:v>
                </c:pt>
                <c:pt idx="89">
                  <c:v>2009-04-01</c:v>
                </c:pt>
                <c:pt idx="90">
                  <c:v>2009-07-01</c:v>
                </c:pt>
                <c:pt idx="91">
                  <c:v>2009-10-01</c:v>
                </c:pt>
                <c:pt idx="92">
                  <c:v>2010-01-01</c:v>
                </c:pt>
                <c:pt idx="93">
                  <c:v>2010-04-01</c:v>
                </c:pt>
                <c:pt idx="94">
                  <c:v>2010-07-01</c:v>
                </c:pt>
                <c:pt idx="95">
                  <c:v>2010-10-01</c:v>
                </c:pt>
                <c:pt idx="96">
                  <c:v>2011-01-01</c:v>
                </c:pt>
                <c:pt idx="97">
                  <c:v>2011-04-01</c:v>
                </c:pt>
                <c:pt idx="98">
                  <c:v>2011-07-01</c:v>
                </c:pt>
                <c:pt idx="99">
                  <c:v>2011-10-01</c:v>
                </c:pt>
                <c:pt idx="100">
                  <c:v>2012-01-01</c:v>
                </c:pt>
                <c:pt idx="101">
                  <c:v>2012-04-01</c:v>
                </c:pt>
                <c:pt idx="102">
                  <c:v>2012-07-01</c:v>
                </c:pt>
                <c:pt idx="103">
                  <c:v>2012-10-01</c:v>
                </c:pt>
                <c:pt idx="104">
                  <c:v>2013-01-01</c:v>
                </c:pt>
                <c:pt idx="105">
                  <c:v>2013-04-01</c:v>
                </c:pt>
                <c:pt idx="106">
                  <c:v>2013-07-01</c:v>
                </c:pt>
                <c:pt idx="107">
                  <c:v>2013-10-01</c:v>
                </c:pt>
                <c:pt idx="108">
                  <c:v>2014-01-01</c:v>
                </c:pt>
                <c:pt idx="109">
                  <c:v>2014-04-01</c:v>
                </c:pt>
                <c:pt idx="110">
                  <c:v>2014-07-01</c:v>
                </c:pt>
                <c:pt idx="111">
                  <c:v>2014-10-01</c:v>
                </c:pt>
                <c:pt idx="112">
                  <c:v>2015-01-01</c:v>
                </c:pt>
                <c:pt idx="113">
                  <c:v>2015-04-01</c:v>
                </c:pt>
                <c:pt idx="114">
                  <c:v>2015-07-01</c:v>
                </c:pt>
                <c:pt idx="115">
                  <c:v>2015-10-01</c:v>
                </c:pt>
                <c:pt idx="116">
                  <c:v>2016-01-01</c:v>
                </c:pt>
                <c:pt idx="117">
                  <c:v>2016-04-01</c:v>
                </c:pt>
                <c:pt idx="118">
                  <c:v>2016-07-01</c:v>
                </c:pt>
                <c:pt idx="119">
                  <c:v>2016-10-01</c:v>
                </c:pt>
                <c:pt idx="120">
                  <c:v>2017-01-01</c:v>
                </c:pt>
                <c:pt idx="121">
                  <c:v>2017-04-01</c:v>
                </c:pt>
                <c:pt idx="122">
                  <c:v>2017-07-01</c:v>
                </c:pt>
                <c:pt idx="123">
                  <c:v>2017-10-01</c:v>
                </c:pt>
                <c:pt idx="124">
                  <c:v>2018-01-01</c:v>
                </c:pt>
                <c:pt idx="125">
                  <c:v>2018-04-01</c:v>
                </c:pt>
                <c:pt idx="126">
                  <c:v>2018-07-01</c:v>
                </c:pt>
                <c:pt idx="127">
                  <c:v>2018-10-01</c:v>
                </c:pt>
                <c:pt idx="128">
                  <c:v>2019-01-01</c:v>
                </c:pt>
                <c:pt idx="129">
                  <c:v>2019-04-01</c:v>
                </c:pt>
                <c:pt idx="130">
                  <c:v>2019-07-01</c:v>
                </c:pt>
                <c:pt idx="131">
                  <c:v>2019-10-01</c:v>
                </c:pt>
                <c:pt idx="132">
                  <c:v>2020-01-01</c:v>
                </c:pt>
                <c:pt idx="133">
                  <c:v>2020-04-01</c:v>
                </c:pt>
                <c:pt idx="134">
                  <c:v>2020-07-01</c:v>
                </c:pt>
                <c:pt idx="135">
                  <c:v>2020-10-01</c:v>
                </c:pt>
                <c:pt idx="136">
                  <c:v>2021-01-01</c:v>
                </c:pt>
                <c:pt idx="137">
                  <c:v>4/1/2021</c:v>
                </c:pt>
              </c:strCache>
            </c:strRef>
          </c:cat>
          <c:val>
            <c:numRef>
              <c:f>'FRED Graph (Office)'!$P$9:$P$145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0C-4DA6-AC65-5A0BD1D53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84998767"/>
        <c:axId val="885000015"/>
      </c:barChart>
      <c:lineChart>
        <c:grouping val="standard"/>
        <c:varyColors val="0"/>
        <c:ser>
          <c:idx val="0"/>
          <c:order val="0"/>
          <c:tx>
            <c:strRef>
              <c:f>'FRED Graph (Office)'!$H$4</c:f>
              <c:strCache>
                <c:ptCount val="1"/>
                <c:pt idx="0">
                  <c:v>Cap Rates Office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'FRED Graph (Office)'!$B$9:$B$146</c:f>
              <c:strCache>
                <c:ptCount val="138"/>
                <c:pt idx="0">
                  <c:v>1987-01-01</c:v>
                </c:pt>
                <c:pt idx="1">
                  <c:v>1987-04-01</c:v>
                </c:pt>
                <c:pt idx="2">
                  <c:v>1987-07-01</c:v>
                </c:pt>
                <c:pt idx="3">
                  <c:v>1987-10-01</c:v>
                </c:pt>
                <c:pt idx="4">
                  <c:v>1988-01-01</c:v>
                </c:pt>
                <c:pt idx="5">
                  <c:v>1988-04-01</c:v>
                </c:pt>
                <c:pt idx="6">
                  <c:v>1988-07-01</c:v>
                </c:pt>
                <c:pt idx="7">
                  <c:v>1988-10-01</c:v>
                </c:pt>
                <c:pt idx="8">
                  <c:v>1989-01-01</c:v>
                </c:pt>
                <c:pt idx="9">
                  <c:v>1989-04-01</c:v>
                </c:pt>
                <c:pt idx="10">
                  <c:v>1989-07-01</c:v>
                </c:pt>
                <c:pt idx="11">
                  <c:v>1989-10-01</c:v>
                </c:pt>
                <c:pt idx="12">
                  <c:v>1990-01-01</c:v>
                </c:pt>
                <c:pt idx="13">
                  <c:v>1990-04-01</c:v>
                </c:pt>
                <c:pt idx="14">
                  <c:v>1990-07-01</c:v>
                </c:pt>
                <c:pt idx="15">
                  <c:v>1990-10-01</c:v>
                </c:pt>
                <c:pt idx="16">
                  <c:v>1991-01-01</c:v>
                </c:pt>
                <c:pt idx="17">
                  <c:v>1991-04-01</c:v>
                </c:pt>
                <c:pt idx="18">
                  <c:v>1991-07-01</c:v>
                </c:pt>
                <c:pt idx="19">
                  <c:v>1991-10-01</c:v>
                </c:pt>
                <c:pt idx="20">
                  <c:v>1992-01-01</c:v>
                </c:pt>
                <c:pt idx="21">
                  <c:v>1992-04-01</c:v>
                </c:pt>
                <c:pt idx="22">
                  <c:v>1992-07-01</c:v>
                </c:pt>
                <c:pt idx="23">
                  <c:v>1992-10-01</c:v>
                </c:pt>
                <c:pt idx="24">
                  <c:v>1993-01-01</c:v>
                </c:pt>
                <c:pt idx="25">
                  <c:v>1993-04-01</c:v>
                </c:pt>
                <c:pt idx="26">
                  <c:v>1993-07-01</c:v>
                </c:pt>
                <c:pt idx="27">
                  <c:v>1993-10-01</c:v>
                </c:pt>
                <c:pt idx="28">
                  <c:v>1994-01-01</c:v>
                </c:pt>
                <c:pt idx="29">
                  <c:v>1994-04-01</c:v>
                </c:pt>
                <c:pt idx="30">
                  <c:v>1994-07-01</c:v>
                </c:pt>
                <c:pt idx="31">
                  <c:v>1994-10-01</c:v>
                </c:pt>
                <c:pt idx="32">
                  <c:v>1995-01-01</c:v>
                </c:pt>
                <c:pt idx="33">
                  <c:v>1995-04-01</c:v>
                </c:pt>
                <c:pt idx="34">
                  <c:v>1995-07-01</c:v>
                </c:pt>
                <c:pt idx="35">
                  <c:v>1995-10-01</c:v>
                </c:pt>
                <c:pt idx="36">
                  <c:v>1996-01-01</c:v>
                </c:pt>
                <c:pt idx="37">
                  <c:v>1996-04-01</c:v>
                </c:pt>
                <c:pt idx="38">
                  <c:v>1996-07-01</c:v>
                </c:pt>
                <c:pt idx="39">
                  <c:v>1996-10-01</c:v>
                </c:pt>
                <c:pt idx="40">
                  <c:v>1997-01-01</c:v>
                </c:pt>
                <c:pt idx="41">
                  <c:v>1997-04-01</c:v>
                </c:pt>
                <c:pt idx="42">
                  <c:v>1997-07-01</c:v>
                </c:pt>
                <c:pt idx="43">
                  <c:v>1997-10-01</c:v>
                </c:pt>
                <c:pt idx="44">
                  <c:v>1998-01-01</c:v>
                </c:pt>
                <c:pt idx="45">
                  <c:v>1998-04-01</c:v>
                </c:pt>
                <c:pt idx="46">
                  <c:v>1998-07-01</c:v>
                </c:pt>
                <c:pt idx="47">
                  <c:v>1998-10-01</c:v>
                </c:pt>
                <c:pt idx="48">
                  <c:v>1999-01-01</c:v>
                </c:pt>
                <c:pt idx="49">
                  <c:v>1999-04-01</c:v>
                </c:pt>
                <c:pt idx="50">
                  <c:v>1999-07-01</c:v>
                </c:pt>
                <c:pt idx="51">
                  <c:v>1999-10-01</c:v>
                </c:pt>
                <c:pt idx="52">
                  <c:v>2000-01-01</c:v>
                </c:pt>
                <c:pt idx="53">
                  <c:v>2000-04-01</c:v>
                </c:pt>
                <c:pt idx="54">
                  <c:v>2000-07-01</c:v>
                </c:pt>
                <c:pt idx="55">
                  <c:v>2000-10-01</c:v>
                </c:pt>
                <c:pt idx="56">
                  <c:v>2001-01-01</c:v>
                </c:pt>
                <c:pt idx="57">
                  <c:v>2001-04-01</c:v>
                </c:pt>
                <c:pt idx="58">
                  <c:v>2001-07-01</c:v>
                </c:pt>
                <c:pt idx="59">
                  <c:v>2001-10-01</c:v>
                </c:pt>
                <c:pt idx="60">
                  <c:v>2002-01-01</c:v>
                </c:pt>
                <c:pt idx="61">
                  <c:v>2002-04-01</c:v>
                </c:pt>
                <c:pt idx="62">
                  <c:v>2002-07-01</c:v>
                </c:pt>
                <c:pt idx="63">
                  <c:v>2002-10-01</c:v>
                </c:pt>
                <c:pt idx="64">
                  <c:v>2003-01-01</c:v>
                </c:pt>
                <c:pt idx="65">
                  <c:v>2003-04-01</c:v>
                </c:pt>
                <c:pt idx="66">
                  <c:v>2003-07-01</c:v>
                </c:pt>
                <c:pt idx="67">
                  <c:v>2003-10-01</c:v>
                </c:pt>
                <c:pt idx="68">
                  <c:v>2004-01-01</c:v>
                </c:pt>
                <c:pt idx="69">
                  <c:v>2004-04-01</c:v>
                </c:pt>
                <c:pt idx="70">
                  <c:v>2004-07-01</c:v>
                </c:pt>
                <c:pt idx="71">
                  <c:v>2004-10-01</c:v>
                </c:pt>
                <c:pt idx="72">
                  <c:v>2005-01-01</c:v>
                </c:pt>
                <c:pt idx="73">
                  <c:v>2005-04-01</c:v>
                </c:pt>
                <c:pt idx="74">
                  <c:v>2005-07-01</c:v>
                </c:pt>
                <c:pt idx="75">
                  <c:v>2005-10-01</c:v>
                </c:pt>
                <c:pt idx="76">
                  <c:v>2006-01-01</c:v>
                </c:pt>
                <c:pt idx="77">
                  <c:v>2006-04-01</c:v>
                </c:pt>
                <c:pt idx="78">
                  <c:v>2006-07-01</c:v>
                </c:pt>
                <c:pt idx="79">
                  <c:v>2006-10-01</c:v>
                </c:pt>
                <c:pt idx="80">
                  <c:v>2007-01-01</c:v>
                </c:pt>
                <c:pt idx="81">
                  <c:v>2007-04-01</c:v>
                </c:pt>
                <c:pt idx="82">
                  <c:v>2007-07-01</c:v>
                </c:pt>
                <c:pt idx="83">
                  <c:v>2007-10-01</c:v>
                </c:pt>
                <c:pt idx="84">
                  <c:v>2008-01-01</c:v>
                </c:pt>
                <c:pt idx="85">
                  <c:v>2008-04-01</c:v>
                </c:pt>
                <c:pt idx="86">
                  <c:v>2008-07-01</c:v>
                </c:pt>
                <c:pt idx="87">
                  <c:v>2008-10-01</c:v>
                </c:pt>
                <c:pt idx="88">
                  <c:v>2009-01-01</c:v>
                </c:pt>
                <c:pt idx="89">
                  <c:v>2009-04-01</c:v>
                </c:pt>
                <c:pt idx="90">
                  <c:v>2009-07-01</c:v>
                </c:pt>
                <c:pt idx="91">
                  <c:v>2009-10-01</c:v>
                </c:pt>
                <c:pt idx="92">
                  <c:v>2010-01-01</c:v>
                </c:pt>
                <c:pt idx="93">
                  <c:v>2010-04-01</c:v>
                </c:pt>
                <c:pt idx="94">
                  <c:v>2010-07-01</c:v>
                </c:pt>
                <c:pt idx="95">
                  <c:v>2010-10-01</c:v>
                </c:pt>
                <c:pt idx="96">
                  <c:v>2011-01-01</c:v>
                </c:pt>
                <c:pt idx="97">
                  <c:v>2011-04-01</c:v>
                </c:pt>
                <c:pt idx="98">
                  <c:v>2011-07-01</c:v>
                </c:pt>
                <c:pt idx="99">
                  <c:v>2011-10-01</c:v>
                </c:pt>
                <c:pt idx="100">
                  <c:v>2012-01-01</c:v>
                </c:pt>
                <c:pt idx="101">
                  <c:v>2012-04-01</c:v>
                </c:pt>
                <c:pt idx="102">
                  <c:v>2012-07-01</c:v>
                </c:pt>
                <c:pt idx="103">
                  <c:v>2012-10-01</c:v>
                </c:pt>
                <c:pt idx="104">
                  <c:v>2013-01-01</c:v>
                </c:pt>
                <c:pt idx="105">
                  <c:v>2013-04-01</c:v>
                </c:pt>
                <c:pt idx="106">
                  <c:v>2013-07-01</c:v>
                </c:pt>
                <c:pt idx="107">
                  <c:v>2013-10-01</c:v>
                </c:pt>
                <c:pt idx="108">
                  <c:v>2014-01-01</c:v>
                </c:pt>
                <c:pt idx="109">
                  <c:v>2014-04-01</c:v>
                </c:pt>
                <c:pt idx="110">
                  <c:v>2014-07-01</c:v>
                </c:pt>
                <c:pt idx="111">
                  <c:v>2014-10-01</c:v>
                </c:pt>
                <c:pt idx="112">
                  <c:v>2015-01-01</c:v>
                </c:pt>
                <c:pt idx="113">
                  <c:v>2015-04-01</c:v>
                </c:pt>
                <c:pt idx="114">
                  <c:v>2015-07-01</c:v>
                </c:pt>
                <c:pt idx="115">
                  <c:v>2015-10-01</c:v>
                </c:pt>
                <c:pt idx="116">
                  <c:v>2016-01-01</c:v>
                </c:pt>
                <c:pt idx="117">
                  <c:v>2016-04-01</c:v>
                </c:pt>
                <c:pt idx="118">
                  <c:v>2016-07-01</c:v>
                </c:pt>
                <c:pt idx="119">
                  <c:v>2016-10-01</c:v>
                </c:pt>
                <c:pt idx="120">
                  <c:v>2017-01-01</c:v>
                </c:pt>
                <c:pt idx="121">
                  <c:v>2017-04-01</c:v>
                </c:pt>
                <c:pt idx="122">
                  <c:v>2017-07-01</c:v>
                </c:pt>
                <c:pt idx="123">
                  <c:v>2017-10-01</c:v>
                </c:pt>
                <c:pt idx="124">
                  <c:v>2018-01-01</c:v>
                </c:pt>
                <c:pt idx="125">
                  <c:v>2018-04-01</c:v>
                </c:pt>
                <c:pt idx="126">
                  <c:v>2018-07-01</c:v>
                </c:pt>
                <c:pt idx="127">
                  <c:v>2018-10-01</c:v>
                </c:pt>
                <c:pt idx="128">
                  <c:v>2019-01-01</c:v>
                </c:pt>
                <c:pt idx="129">
                  <c:v>2019-04-01</c:v>
                </c:pt>
                <c:pt idx="130">
                  <c:v>2019-07-01</c:v>
                </c:pt>
                <c:pt idx="131">
                  <c:v>2019-10-01</c:v>
                </c:pt>
                <c:pt idx="132">
                  <c:v>2020-01-01</c:v>
                </c:pt>
                <c:pt idx="133">
                  <c:v>2020-04-01</c:v>
                </c:pt>
                <c:pt idx="134">
                  <c:v>2020-07-01</c:v>
                </c:pt>
                <c:pt idx="135">
                  <c:v>2020-10-01</c:v>
                </c:pt>
                <c:pt idx="136">
                  <c:v>2021-01-01</c:v>
                </c:pt>
                <c:pt idx="137">
                  <c:v>4/1/2021</c:v>
                </c:pt>
              </c:strCache>
            </c:strRef>
          </c:cat>
          <c:val>
            <c:numRef>
              <c:f>'FRED Graph (Office)'!$H$9:$H$146</c:f>
              <c:numCache>
                <c:formatCode>0.0%</c:formatCode>
                <c:ptCount val="138"/>
                <c:pt idx="0">
                  <c:v>8.4545640000000005E-2</c:v>
                </c:pt>
                <c:pt idx="1">
                  <c:v>8.4545640000000005E-2</c:v>
                </c:pt>
                <c:pt idx="2">
                  <c:v>8.4545640000000005E-2</c:v>
                </c:pt>
                <c:pt idx="3">
                  <c:v>8.4545640000000005E-2</c:v>
                </c:pt>
                <c:pt idx="4">
                  <c:v>8.4545640000000005E-2</c:v>
                </c:pt>
                <c:pt idx="5">
                  <c:v>8.4545640000000005E-2</c:v>
                </c:pt>
                <c:pt idx="6">
                  <c:v>8.4545640000000005E-2</c:v>
                </c:pt>
                <c:pt idx="7">
                  <c:v>8.4545640000000005E-2</c:v>
                </c:pt>
                <c:pt idx="8">
                  <c:v>8.2545640000000003E-2</c:v>
                </c:pt>
                <c:pt idx="9">
                  <c:v>8.2545640000000003E-2</c:v>
                </c:pt>
                <c:pt idx="10">
                  <c:v>8.1545640000000003E-2</c:v>
                </c:pt>
                <c:pt idx="11">
                  <c:v>8.1545640000000003E-2</c:v>
                </c:pt>
                <c:pt idx="12">
                  <c:v>8.1545640000000003E-2</c:v>
                </c:pt>
                <c:pt idx="13">
                  <c:v>8.1545640000000003E-2</c:v>
                </c:pt>
                <c:pt idx="14">
                  <c:v>8.6545639999999993E-2</c:v>
                </c:pt>
                <c:pt idx="15">
                  <c:v>8.6545639999999993E-2</c:v>
                </c:pt>
                <c:pt idx="16">
                  <c:v>8.5545640000000006E-2</c:v>
                </c:pt>
                <c:pt idx="17">
                  <c:v>8.5545640000000006E-2</c:v>
                </c:pt>
                <c:pt idx="18">
                  <c:v>8.7545639999999994E-2</c:v>
                </c:pt>
                <c:pt idx="19">
                  <c:v>8.7545639999999994E-2</c:v>
                </c:pt>
                <c:pt idx="20">
                  <c:v>9.1545639999999998E-2</c:v>
                </c:pt>
                <c:pt idx="21">
                  <c:v>9.1545639999999998E-2</c:v>
                </c:pt>
                <c:pt idx="22">
                  <c:v>9.454564E-2</c:v>
                </c:pt>
                <c:pt idx="23">
                  <c:v>9.454564E-2</c:v>
                </c:pt>
                <c:pt idx="24">
                  <c:v>9.5545640000000001E-2</c:v>
                </c:pt>
                <c:pt idx="25">
                  <c:v>9.5545640000000001E-2</c:v>
                </c:pt>
                <c:pt idx="26">
                  <c:v>9.454564E-2</c:v>
                </c:pt>
                <c:pt idx="27">
                  <c:v>9.454564E-2</c:v>
                </c:pt>
                <c:pt idx="28">
                  <c:v>9.3545639999999999E-2</c:v>
                </c:pt>
                <c:pt idx="29">
                  <c:v>9.3545639999999999E-2</c:v>
                </c:pt>
                <c:pt idx="30">
                  <c:v>9.3545639999999999E-2</c:v>
                </c:pt>
                <c:pt idx="31">
                  <c:v>9.3545639999999999E-2</c:v>
                </c:pt>
                <c:pt idx="32">
                  <c:v>9.1545639999999998E-2</c:v>
                </c:pt>
                <c:pt idx="33">
                  <c:v>9.2545639999999998E-2</c:v>
                </c:pt>
                <c:pt idx="34">
                  <c:v>9.3545639999999999E-2</c:v>
                </c:pt>
                <c:pt idx="35">
                  <c:v>9.2545639999999998E-2</c:v>
                </c:pt>
                <c:pt idx="36">
                  <c:v>9.6145640000000004E-2</c:v>
                </c:pt>
                <c:pt idx="37">
                  <c:v>9.5345639999999995E-2</c:v>
                </c:pt>
                <c:pt idx="38">
                  <c:v>9.4745640000000006E-2</c:v>
                </c:pt>
                <c:pt idx="39">
                  <c:v>9.3745640000000005E-2</c:v>
                </c:pt>
                <c:pt idx="40">
                  <c:v>9.3745640000000005E-2</c:v>
                </c:pt>
                <c:pt idx="41">
                  <c:v>9.3108360000000001E-2</c:v>
                </c:pt>
                <c:pt idx="42">
                  <c:v>9.2608360000000001E-2</c:v>
                </c:pt>
                <c:pt idx="43">
                  <c:v>9.2773830000000002E-2</c:v>
                </c:pt>
                <c:pt idx="44">
                  <c:v>9.1892009999999996E-2</c:v>
                </c:pt>
                <c:pt idx="45">
                  <c:v>8.3899249999999995E-2</c:v>
                </c:pt>
                <c:pt idx="46">
                  <c:v>8.2883659999999998E-2</c:v>
                </c:pt>
                <c:pt idx="47">
                  <c:v>9.0267829999999993E-2</c:v>
                </c:pt>
                <c:pt idx="48">
                  <c:v>9.0213979999999999E-2</c:v>
                </c:pt>
                <c:pt idx="49">
                  <c:v>8.9242409999999994E-2</c:v>
                </c:pt>
                <c:pt idx="50">
                  <c:v>8.8096259999999996E-2</c:v>
                </c:pt>
                <c:pt idx="51">
                  <c:v>8.8228089999999995E-2</c:v>
                </c:pt>
                <c:pt idx="52">
                  <c:v>8.9966550000000006E-2</c:v>
                </c:pt>
                <c:pt idx="53">
                  <c:v>8.9340820000000001E-2</c:v>
                </c:pt>
                <c:pt idx="54">
                  <c:v>9.0020950000000002E-2</c:v>
                </c:pt>
                <c:pt idx="55">
                  <c:v>8.8938069999999994E-2</c:v>
                </c:pt>
                <c:pt idx="56">
                  <c:v>8.8504739999999998E-2</c:v>
                </c:pt>
                <c:pt idx="57">
                  <c:v>9.0070769999999994E-2</c:v>
                </c:pt>
                <c:pt idx="58">
                  <c:v>9.132759E-2</c:v>
                </c:pt>
                <c:pt idx="59">
                  <c:v>9.2755530000000003E-2</c:v>
                </c:pt>
                <c:pt idx="60">
                  <c:v>9.4137349999999995E-2</c:v>
                </c:pt>
                <c:pt idx="61">
                  <c:v>9.5998890000000003E-2</c:v>
                </c:pt>
                <c:pt idx="62">
                  <c:v>9.3699649999999995E-2</c:v>
                </c:pt>
                <c:pt idx="63">
                  <c:v>9.3857189999999993E-2</c:v>
                </c:pt>
                <c:pt idx="64">
                  <c:v>9.66809E-2</c:v>
                </c:pt>
                <c:pt idx="65">
                  <c:v>9.2708830000000006E-2</c:v>
                </c:pt>
                <c:pt idx="66">
                  <c:v>8.8546739999999999E-2</c:v>
                </c:pt>
                <c:pt idx="67">
                  <c:v>8.905457E-2</c:v>
                </c:pt>
                <c:pt idx="68">
                  <c:v>8.6069999999999994E-2</c:v>
                </c:pt>
                <c:pt idx="69">
                  <c:v>8.3253350000000004E-2</c:v>
                </c:pt>
                <c:pt idx="70">
                  <c:v>8.1534220000000004E-2</c:v>
                </c:pt>
                <c:pt idx="71">
                  <c:v>7.7426120000000001E-2</c:v>
                </c:pt>
                <c:pt idx="72">
                  <c:v>7.5596269999999993E-2</c:v>
                </c:pt>
                <c:pt idx="73">
                  <c:v>7.2607190000000002E-2</c:v>
                </c:pt>
                <c:pt idx="74">
                  <c:v>6.9305459999999999E-2</c:v>
                </c:pt>
                <c:pt idx="75">
                  <c:v>6.5915489999999993E-2</c:v>
                </c:pt>
                <c:pt idx="76">
                  <c:v>6.4784060000000004E-2</c:v>
                </c:pt>
                <c:pt idx="77">
                  <c:v>6.0600000000000001E-2</c:v>
                </c:pt>
                <c:pt idx="78">
                  <c:v>6.0129960000000003E-2</c:v>
                </c:pt>
                <c:pt idx="79">
                  <c:v>5.8583679999999999E-2</c:v>
                </c:pt>
                <c:pt idx="80">
                  <c:v>5.5791930000000003E-2</c:v>
                </c:pt>
                <c:pt idx="81">
                  <c:v>4.9058600000000001E-2</c:v>
                </c:pt>
                <c:pt idx="82">
                  <c:v>4.8301480000000001E-2</c:v>
                </c:pt>
                <c:pt idx="83">
                  <c:v>5.1979360000000002E-2</c:v>
                </c:pt>
                <c:pt idx="84">
                  <c:v>5.2183630000000002E-2</c:v>
                </c:pt>
                <c:pt idx="85">
                  <c:v>5.7788529999999998E-2</c:v>
                </c:pt>
                <c:pt idx="86">
                  <c:v>5.7185050000000001E-2</c:v>
                </c:pt>
                <c:pt idx="87">
                  <c:v>6.3495159999999995E-2</c:v>
                </c:pt>
                <c:pt idx="88">
                  <c:v>8.0244060000000006E-2</c:v>
                </c:pt>
                <c:pt idx="89">
                  <c:v>8.8055519999999998E-2</c:v>
                </c:pt>
                <c:pt idx="90">
                  <c:v>8.7292190000000006E-2</c:v>
                </c:pt>
                <c:pt idx="91">
                  <c:v>8.487836E-2</c:v>
                </c:pt>
                <c:pt idx="92">
                  <c:v>7.7392820000000001E-2</c:v>
                </c:pt>
                <c:pt idx="93">
                  <c:v>7.4384859999999997E-2</c:v>
                </c:pt>
                <c:pt idx="94">
                  <c:v>6.9252789999999995E-2</c:v>
                </c:pt>
                <c:pt idx="95">
                  <c:v>6.7262359999999993E-2</c:v>
                </c:pt>
                <c:pt idx="96">
                  <c:v>6.6052819999999998E-2</c:v>
                </c:pt>
                <c:pt idx="97">
                  <c:v>6.2424260000000002E-2</c:v>
                </c:pt>
                <c:pt idx="98">
                  <c:v>5.8307039999999997E-2</c:v>
                </c:pt>
                <c:pt idx="99">
                  <c:v>5.7631660000000001E-2</c:v>
                </c:pt>
                <c:pt idx="100">
                  <c:v>5.7955329999999999E-2</c:v>
                </c:pt>
                <c:pt idx="101">
                  <c:v>5.8783200000000001E-2</c:v>
                </c:pt>
                <c:pt idx="102">
                  <c:v>5.7973120000000003E-2</c:v>
                </c:pt>
                <c:pt idx="103">
                  <c:v>5.7794789999999999E-2</c:v>
                </c:pt>
                <c:pt idx="104">
                  <c:v>5.7392510000000001E-2</c:v>
                </c:pt>
                <c:pt idx="105">
                  <c:v>5.686124E-2</c:v>
                </c:pt>
                <c:pt idx="106">
                  <c:v>5.49843E-2</c:v>
                </c:pt>
                <c:pt idx="107">
                  <c:v>5.596081E-2</c:v>
                </c:pt>
                <c:pt idx="108">
                  <c:v>5.6073659999999997E-2</c:v>
                </c:pt>
                <c:pt idx="109">
                  <c:v>5.6159649999999998E-2</c:v>
                </c:pt>
                <c:pt idx="110">
                  <c:v>5.3762690000000002E-2</c:v>
                </c:pt>
                <c:pt idx="111">
                  <c:v>5.1037949999999999E-2</c:v>
                </c:pt>
                <c:pt idx="112">
                  <c:v>5.0571690000000002E-2</c:v>
                </c:pt>
                <c:pt idx="113">
                  <c:v>5.0599020000000001E-2</c:v>
                </c:pt>
                <c:pt idx="114">
                  <c:v>5.0760859999999998E-2</c:v>
                </c:pt>
                <c:pt idx="115">
                  <c:v>5.0191590000000001E-2</c:v>
                </c:pt>
                <c:pt idx="116">
                  <c:v>4.9500170000000003E-2</c:v>
                </c:pt>
                <c:pt idx="117">
                  <c:v>4.9243530000000001E-2</c:v>
                </c:pt>
                <c:pt idx="118">
                  <c:v>4.9314700000000003E-2</c:v>
                </c:pt>
                <c:pt idx="119">
                  <c:v>4.9506189999999999E-2</c:v>
                </c:pt>
                <c:pt idx="120">
                  <c:v>4.9516400000000002E-2</c:v>
                </c:pt>
                <c:pt idx="121">
                  <c:v>4.9520080000000001E-2</c:v>
                </c:pt>
                <c:pt idx="122">
                  <c:v>4.993616E-2</c:v>
                </c:pt>
                <c:pt idx="123">
                  <c:v>5.03107E-2</c:v>
                </c:pt>
                <c:pt idx="124">
                  <c:v>5.0133869999999997E-2</c:v>
                </c:pt>
                <c:pt idx="125">
                  <c:v>5.0426510000000001E-2</c:v>
                </c:pt>
                <c:pt idx="126">
                  <c:v>5.0167040000000003E-2</c:v>
                </c:pt>
                <c:pt idx="127">
                  <c:v>5.0787939999999997E-2</c:v>
                </c:pt>
                <c:pt idx="128">
                  <c:v>5.1165860000000001E-2</c:v>
                </c:pt>
                <c:pt idx="129">
                  <c:v>5.0857279999999998E-2</c:v>
                </c:pt>
                <c:pt idx="130">
                  <c:v>5.0685920000000002E-2</c:v>
                </c:pt>
                <c:pt idx="131">
                  <c:v>5.0526910000000001E-2</c:v>
                </c:pt>
                <c:pt idx="132">
                  <c:v>5.1265499999999999E-2</c:v>
                </c:pt>
                <c:pt idx="133">
                  <c:v>5.1437660000000003E-2</c:v>
                </c:pt>
                <c:pt idx="134">
                  <c:v>5.4499449999999998E-2</c:v>
                </c:pt>
                <c:pt idx="135">
                  <c:v>5.3745599999999998E-2</c:v>
                </c:pt>
                <c:pt idx="136">
                  <c:v>5.3581200000000002E-2</c:v>
                </c:pt>
                <c:pt idx="137">
                  <c:v>5.380861E-2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0C-4DA6-AC65-5A0BD1D53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998767"/>
        <c:axId val="885000015"/>
      </c:lineChart>
      <c:catAx>
        <c:axId val="88499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00015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885000015"/>
        <c:scaling>
          <c:orientation val="minMax"/>
          <c:max val="0.1"/>
          <c:min val="1.0000000000000002E-2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9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'FRED Graph (Office)'!$P$4</c:f>
              <c:strCache>
                <c:ptCount val="1"/>
                <c:pt idx="0">
                  <c:v>Signal Confirmed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50000"/>
              </a:schemeClr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  <a:alpha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12-41A0-BCC2-79CBBC11900A}"/>
              </c:ext>
            </c:extLst>
          </c:dPt>
          <c:cat>
            <c:strRef>
              <c:f>'FRED Graph (Apartment)'!$B$9:$B$146</c:f>
              <c:strCache>
                <c:ptCount val="138"/>
                <c:pt idx="0">
                  <c:v>1987-01-01</c:v>
                </c:pt>
                <c:pt idx="1">
                  <c:v>1987-04-01</c:v>
                </c:pt>
                <c:pt idx="2">
                  <c:v>1987-07-01</c:v>
                </c:pt>
                <c:pt idx="3">
                  <c:v>1987-10-01</c:v>
                </c:pt>
                <c:pt idx="4">
                  <c:v>1988-01-01</c:v>
                </c:pt>
                <c:pt idx="5">
                  <c:v>1988-04-01</c:v>
                </c:pt>
                <c:pt idx="6">
                  <c:v>1988-07-01</c:v>
                </c:pt>
                <c:pt idx="7">
                  <c:v>1988-10-01</c:v>
                </c:pt>
                <c:pt idx="8">
                  <c:v>1989-01-01</c:v>
                </c:pt>
                <c:pt idx="9">
                  <c:v>1989-04-01</c:v>
                </c:pt>
                <c:pt idx="10">
                  <c:v>1989-07-01</c:v>
                </c:pt>
                <c:pt idx="11">
                  <c:v>1989-10-01</c:v>
                </c:pt>
                <c:pt idx="12">
                  <c:v>1990-01-01</c:v>
                </c:pt>
                <c:pt idx="13">
                  <c:v>1990-04-01</c:v>
                </c:pt>
                <c:pt idx="14">
                  <c:v>1990-07-01</c:v>
                </c:pt>
                <c:pt idx="15">
                  <c:v>1990-10-01</c:v>
                </c:pt>
                <c:pt idx="16">
                  <c:v>1991-01-01</c:v>
                </c:pt>
                <c:pt idx="17">
                  <c:v>1991-04-01</c:v>
                </c:pt>
                <c:pt idx="18">
                  <c:v>1991-07-01</c:v>
                </c:pt>
                <c:pt idx="19">
                  <c:v>1991-10-01</c:v>
                </c:pt>
                <c:pt idx="20">
                  <c:v>1992-01-01</c:v>
                </c:pt>
                <c:pt idx="21">
                  <c:v>1992-04-01</c:v>
                </c:pt>
                <c:pt idx="22">
                  <c:v>1992-07-01</c:v>
                </c:pt>
                <c:pt idx="23">
                  <c:v>1992-10-01</c:v>
                </c:pt>
                <c:pt idx="24">
                  <c:v>1993-01-01</c:v>
                </c:pt>
                <c:pt idx="25">
                  <c:v>1993-04-01</c:v>
                </c:pt>
                <c:pt idx="26">
                  <c:v>1993-07-01</c:v>
                </c:pt>
                <c:pt idx="27">
                  <c:v>1993-10-01</c:v>
                </c:pt>
                <c:pt idx="28">
                  <c:v>1994-01-01</c:v>
                </c:pt>
                <c:pt idx="29">
                  <c:v>1994-04-01</c:v>
                </c:pt>
                <c:pt idx="30">
                  <c:v>1994-07-01</c:v>
                </c:pt>
                <c:pt idx="31">
                  <c:v>1994-10-01</c:v>
                </c:pt>
                <c:pt idx="32">
                  <c:v>1995-01-01</c:v>
                </c:pt>
                <c:pt idx="33">
                  <c:v>1995-04-01</c:v>
                </c:pt>
                <c:pt idx="34">
                  <c:v>1995-07-01</c:v>
                </c:pt>
                <c:pt idx="35">
                  <c:v>1995-10-01</c:v>
                </c:pt>
                <c:pt idx="36">
                  <c:v>1996-01-01</c:v>
                </c:pt>
                <c:pt idx="37">
                  <c:v>1996-04-01</c:v>
                </c:pt>
                <c:pt idx="38">
                  <c:v>1996-07-01</c:v>
                </c:pt>
                <c:pt idx="39">
                  <c:v>1996-10-01</c:v>
                </c:pt>
                <c:pt idx="40">
                  <c:v>1997-01-01</c:v>
                </c:pt>
                <c:pt idx="41">
                  <c:v>1997-04-01</c:v>
                </c:pt>
                <c:pt idx="42">
                  <c:v>1997-07-01</c:v>
                </c:pt>
                <c:pt idx="43">
                  <c:v>1997-10-01</c:v>
                </c:pt>
                <c:pt idx="44">
                  <c:v>1998-01-01</c:v>
                </c:pt>
                <c:pt idx="45">
                  <c:v>1998-04-01</c:v>
                </c:pt>
                <c:pt idx="46">
                  <c:v>1998-07-01</c:v>
                </c:pt>
                <c:pt idx="47">
                  <c:v>1998-10-01</c:v>
                </c:pt>
                <c:pt idx="48">
                  <c:v>1999-01-01</c:v>
                </c:pt>
                <c:pt idx="49">
                  <c:v>1999-04-01</c:v>
                </c:pt>
                <c:pt idx="50">
                  <c:v>1999-07-01</c:v>
                </c:pt>
                <c:pt idx="51">
                  <c:v>1999-10-01</c:v>
                </c:pt>
                <c:pt idx="52">
                  <c:v>2000-01-01</c:v>
                </c:pt>
                <c:pt idx="53">
                  <c:v>2000-04-01</c:v>
                </c:pt>
                <c:pt idx="54">
                  <c:v>2000-07-01</c:v>
                </c:pt>
                <c:pt idx="55">
                  <c:v>2000-10-01</c:v>
                </c:pt>
                <c:pt idx="56">
                  <c:v>2001-01-01</c:v>
                </c:pt>
                <c:pt idx="57">
                  <c:v>2001-04-01</c:v>
                </c:pt>
                <c:pt idx="58">
                  <c:v>2001-07-01</c:v>
                </c:pt>
                <c:pt idx="59">
                  <c:v>2001-10-01</c:v>
                </c:pt>
                <c:pt idx="60">
                  <c:v>2002-01-01</c:v>
                </c:pt>
                <c:pt idx="61">
                  <c:v>2002-04-01</c:v>
                </c:pt>
                <c:pt idx="62">
                  <c:v>2002-07-01</c:v>
                </c:pt>
                <c:pt idx="63">
                  <c:v>2002-10-01</c:v>
                </c:pt>
                <c:pt idx="64">
                  <c:v>2003-01-01</c:v>
                </c:pt>
                <c:pt idx="65">
                  <c:v>2003-04-01</c:v>
                </c:pt>
                <c:pt idx="66">
                  <c:v>2003-07-01</c:v>
                </c:pt>
                <c:pt idx="67">
                  <c:v>2003-10-01</c:v>
                </c:pt>
                <c:pt idx="68">
                  <c:v>2004-01-01</c:v>
                </c:pt>
                <c:pt idx="69">
                  <c:v>2004-04-01</c:v>
                </c:pt>
                <c:pt idx="70">
                  <c:v>2004-07-01</c:v>
                </c:pt>
                <c:pt idx="71">
                  <c:v>2004-10-01</c:v>
                </c:pt>
                <c:pt idx="72">
                  <c:v>2005-01-01</c:v>
                </c:pt>
                <c:pt idx="73">
                  <c:v>2005-04-01</c:v>
                </c:pt>
                <c:pt idx="74">
                  <c:v>2005-07-01</c:v>
                </c:pt>
                <c:pt idx="75">
                  <c:v>2005-10-01</c:v>
                </c:pt>
                <c:pt idx="76">
                  <c:v>2006-01-01</c:v>
                </c:pt>
                <c:pt idx="77">
                  <c:v>2006-04-01</c:v>
                </c:pt>
                <c:pt idx="78">
                  <c:v>2006-07-01</c:v>
                </c:pt>
                <c:pt idx="79">
                  <c:v>2006-10-01</c:v>
                </c:pt>
                <c:pt idx="80">
                  <c:v>2007-01-01</c:v>
                </c:pt>
                <c:pt idx="81">
                  <c:v>2007-04-01</c:v>
                </c:pt>
                <c:pt idx="82">
                  <c:v>2007-07-01</c:v>
                </c:pt>
                <c:pt idx="83">
                  <c:v>2007-10-01</c:v>
                </c:pt>
                <c:pt idx="84">
                  <c:v>2008-01-01</c:v>
                </c:pt>
                <c:pt idx="85">
                  <c:v>2008-04-01</c:v>
                </c:pt>
                <c:pt idx="86">
                  <c:v>2008-07-01</c:v>
                </c:pt>
                <c:pt idx="87">
                  <c:v>2008-10-01</c:v>
                </c:pt>
                <c:pt idx="88">
                  <c:v>2009-01-01</c:v>
                </c:pt>
                <c:pt idx="89">
                  <c:v>2009-04-01</c:v>
                </c:pt>
                <c:pt idx="90">
                  <c:v>2009-07-01</c:v>
                </c:pt>
                <c:pt idx="91">
                  <c:v>2009-10-01</c:v>
                </c:pt>
                <c:pt idx="92">
                  <c:v>2010-01-01</c:v>
                </c:pt>
                <c:pt idx="93">
                  <c:v>2010-04-01</c:v>
                </c:pt>
                <c:pt idx="94">
                  <c:v>2010-07-01</c:v>
                </c:pt>
                <c:pt idx="95">
                  <c:v>2010-10-01</c:v>
                </c:pt>
                <c:pt idx="96">
                  <c:v>2011-01-01</c:v>
                </c:pt>
                <c:pt idx="97">
                  <c:v>2011-04-01</c:v>
                </c:pt>
                <c:pt idx="98">
                  <c:v>2011-07-01</c:v>
                </c:pt>
                <c:pt idx="99">
                  <c:v>2011-10-01</c:v>
                </c:pt>
                <c:pt idx="100">
                  <c:v>2012-01-01</c:v>
                </c:pt>
                <c:pt idx="101">
                  <c:v>2012-04-01</c:v>
                </c:pt>
                <c:pt idx="102">
                  <c:v>2012-07-01</c:v>
                </c:pt>
                <c:pt idx="103">
                  <c:v>2012-10-01</c:v>
                </c:pt>
                <c:pt idx="104">
                  <c:v>2013-01-01</c:v>
                </c:pt>
                <c:pt idx="105">
                  <c:v>2013-04-01</c:v>
                </c:pt>
                <c:pt idx="106">
                  <c:v>2013-07-01</c:v>
                </c:pt>
                <c:pt idx="107">
                  <c:v>2013-10-01</c:v>
                </c:pt>
                <c:pt idx="108">
                  <c:v>2014-01-01</c:v>
                </c:pt>
                <c:pt idx="109">
                  <c:v>2014-04-01</c:v>
                </c:pt>
                <c:pt idx="110">
                  <c:v>2014-07-01</c:v>
                </c:pt>
                <c:pt idx="111">
                  <c:v>2014-10-01</c:v>
                </c:pt>
                <c:pt idx="112">
                  <c:v>2015-01-01</c:v>
                </c:pt>
                <c:pt idx="113">
                  <c:v>2015-04-01</c:v>
                </c:pt>
                <c:pt idx="114">
                  <c:v>2015-07-01</c:v>
                </c:pt>
                <c:pt idx="115">
                  <c:v>2015-10-01</c:v>
                </c:pt>
                <c:pt idx="116">
                  <c:v>2016-01-01</c:v>
                </c:pt>
                <c:pt idx="117">
                  <c:v>2016-04-01</c:v>
                </c:pt>
                <c:pt idx="118">
                  <c:v>2016-07-01</c:v>
                </c:pt>
                <c:pt idx="119">
                  <c:v>2016-10-01</c:v>
                </c:pt>
                <c:pt idx="120">
                  <c:v>2017-01-01</c:v>
                </c:pt>
                <c:pt idx="121">
                  <c:v>2017-04-01</c:v>
                </c:pt>
                <c:pt idx="122">
                  <c:v>2017-07-01</c:v>
                </c:pt>
                <c:pt idx="123">
                  <c:v>2017-10-01</c:v>
                </c:pt>
                <c:pt idx="124">
                  <c:v>2018-01-01</c:v>
                </c:pt>
                <c:pt idx="125">
                  <c:v>2018-04-01</c:v>
                </c:pt>
                <c:pt idx="126">
                  <c:v>2018-07-01</c:v>
                </c:pt>
                <c:pt idx="127">
                  <c:v>2018-10-01</c:v>
                </c:pt>
                <c:pt idx="128">
                  <c:v>2019-01-01</c:v>
                </c:pt>
                <c:pt idx="129">
                  <c:v>2019-04-01</c:v>
                </c:pt>
                <c:pt idx="130">
                  <c:v>2019-07-01</c:v>
                </c:pt>
                <c:pt idx="131">
                  <c:v>2019-10-01</c:v>
                </c:pt>
                <c:pt idx="132">
                  <c:v>2020-01-01</c:v>
                </c:pt>
                <c:pt idx="133">
                  <c:v>2020-04-01</c:v>
                </c:pt>
                <c:pt idx="134">
                  <c:v>2020-07-01</c:v>
                </c:pt>
                <c:pt idx="135">
                  <c:v>2020-10-01</c:v>
                </c:pt>
                <c:pt idx="136">
                  <c:v>2021-01-01</c:v>
                </c:pt>
                <c:pt idx="137">
                  <c:v>4/1/2021</c:v>
                </c:pt>
              </c:strCache>
            </c:strRef>
          </c:cat>
          <c:val>
            <c:numRef>
              <c:f>'FRED Graph (Office)'!$P$9:$P$146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12-41A0-BCC2-79CBBC119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84998767"/>
        <c:axId val="885000015"/>
      </c:barChart>
      <c:lineChart>
        <c:grouping val="standard"/>
        <c:varyColors val="0"/>
        <c:ser>
          <c:idx val="0"/>
          <c:order val="0"/>
          <c:tx>
            <c:strRef>
              <c:f>'FRED Graph (Office)'!$H$4</c:f>
              <c:strCache>
                <c:ptCount val="1"/>
                <c:pt idx="0">
                  <c:v>Cap Rates Office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'FRED Graph (Office)'!$A$9:$A$146</c:f>
              <c:numCache>
                <c:formatCode>General</c:formatCode>
                <c:ptCount val="138"/>
                <c:pt idx="0">
                  <c:v>1987</c:v>
                </c:pt>
                <c:pt idx="1">
                  <c:v>1987</c:v>
                </c:pt>
                <c:pt idx="2">
                  <c:v>1987</c:v>
                </c:pt>
                <c:pt idx="3">
                  <c:v>1987</c:v>
                </c:pt>
                <c:pt idx="4">
                  <c:v>1988</c:v>
                </c:pt>
                <c:pt idx="5">
                  <c:v>1988</c:v>
                </c:pt>
                <c:pt idx="6">
                  <c:v>1988</c:v>
                </c:pt>
                <c:pt idx="7">
                  <c:v>1988</c:v>
                </c:pt>
                <c:pt idx="8">
                  <c:v>1989</c:v>
                </c:pt>
                <c:pt idx="9">
                  <c:v>1989</c:v>
                </c:pt>
                <c:pt idx="10">
                  <c:v>1989</c:v>
                </c:pt>
                <c:pt idx="11">
                  <c:v>1989</c:v>
                </c:pt>
                <c:pt idx="12">
                  <c:v>1990</c:v>
                </c:pt>
                <c:pt idx="13">
                  <c:v>1990</c:v>
                </c:pt>
                <c:pt idx="14">
                  <c:v>1990</c:v>
                </c:pt>
                <c:pt idx="15">
                  <c:v>1990</c:v>
                </c:pt>
                <c:pt idx="16">
                  <c:v>1991</c:v>
                </c:pt>
                <c:pt idx="17">
                  <c:v>1991</c:v>
                </c:pt>
                <c:pt idx="18">
                  <c:v>1991</c:v>
                </c:pt>
                <c:pt idx="19">
                  <c:v>1991</c:v>
                </c:pt>
                <c:pt idx="20">
                  <c:v>1992</c:v>
                </c:pt>
                <c:pt idx="21">
                  <c:v>1992</c:v>
                </c:pt>
                <c:pt idx="22">
                  <c:v>1992</c:v>
                </c:pt>
                <c:pt idx="23">
                  <c:v>1992</c:v>
                </c:pt>
                <c:pt idx="24">
                  <c:v>1993</c:v>
                </c:pt>
                <c:pt idx="25">
                  <c:v>1993</c:v>
                </c:pt>
                <c:pt idx="26">
                  <c:v>1993</c:v>
                </c:pt>
                <c:pt idx="27">
                  <c:v>1993</c:v>
                </c:pt>
                <c:pt idx="28">
                  <c:v>1994</c:v>
                </c:pt>
                <c:pt idx="29">
                  <c:v>1994</c:v>
                </c:pt>
                <c:pt idx="30">
                  <c:v>1994</c:v>
                </c:pt>
                <c:pt idx="31">
                  <c:v>1994</c:v>
                </c:pt>
                <c:pt idx="32">
                  <c:v>1995</c:v>
                </c:pt>
                <c:pt idx="33">
                  <c:v>1995</c:v>
                </c:pt>
                <c:pt idx="34">
                  <c:v>1995</c:v>
                </c:pt>
                <c:pt idx="35">
                  <c:v>1995</c:v>
                </c:pt>
                <c:pt idx="36">
                  <c:v>1996</c:v>
                </c:pt>
                <c:pt idx="37">
                  <c:v>1996</c:v>
                </c:pt>
                <c:pt idx="38">
                  <c:v>1996</c:v>
                </c:pt>
                <c:pt idx="39">
                  <c:v>1996</c:v>
                </c:pt>
                <c:pt idx="40">
                  <c:v>1997</c:v>
                </c:pt>
                <c:pt idx="41">
                  <c:v>1997</c:v>
                </c:pt>
                <c:pt idx="42">
                  <c:v>1997</c:v>
                </c:pt>
                <c:pt idx="43">
                  <c:v>1997</c:v>
                </c:pt>
                <c:pt idx="44">
                  <c:v>1998</c:v>
                </c:pt>
                <c:pt idx="45">
                  <c:v>1998</c:v>
                </c:pt>
                <c:pt idx="46">
                  <c:v>1998</c:v>
                </c:pt>
                <c:pt idx="47">
                  <c:v>1998</c:v>
                </c:pt>
                <c:pt idx="48">
                  <c:v>1999</c:v>
                </c:pt>
                <c:pt idx="49">
                  <c:v>1999</c:v>
                </c:pt>
                <c:pt idx="50">
                  <c:v>1999</c:v>
                </c:pt>
                <c:pt idx="51">
                  <c:v>1999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2001</c:v>
                </c:pt>
                <c:pt idx="57">
                  <c:v>2001</c:v>
                </c:pt>
                <c:pt idx="58">
                  <c:v>2001</c:v>
                </c:pt>
                <c:pt idx="59">
                  <c:v>2001</c:v>
                </c:pt>
                <c:pt idx="60">
                  <c:v>2002</c:v>
                </c:pt>
                <c:pt idx="61">
                  <c:v>2002</c:v>
                </c:pt>
                <c:pt idx="62">
                  <c:v>2002</c:v>
                </c:pt>
                <c:pt idx="63">
                  <c:v>2002</c:v>
                </c:pt>
                <c:pt idx="64">
                  <c:v>2003</c:v>
                </c:pt>
                <c:pt idx="65">
                  <c:v>2003</c:v>
                </c:pt>
                <c:pt idx="66">
                  <c:v>2003</c:v>
                </c:pt>
                <c:pt idx="67">
                  <c:v>2003</c:v>
                </c:pt>
                <c:pt idx="68">
                  <c:v>2004</c:v>
                </c:pt>
                <c:pt idx="69">
                  <c:v>2004</c:v>
                </c:pt>
                <c:pt idx="70">
                  <c:v>2004</c:v>
                </c:pt>
                <c:pt idx="71">
                  <c:v>2004</c:v>
                </c:pt>
                <c:pt idx="72">
                  <c:v>2005</c:v>
                </c:pt>
                <c:pt idx="73">
                  <c:v>2005</c:v>
                </c:pt>
                <c:pt idx="74">
                  <c:v>2005</c:v>
                </c:pt>
                <c:pt idx="75">
                  <c:v>2005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2007</c:v>
                </c:pt>
                <c:pt idx="81">
                  <c:v>2007</c:v>
                </c:pt>
                <c:pt idx="82">
                  <c:v>2007</c:v>
                </c:pt>
                <c:pt idx="83">
                  <c:v>2007</c:v>
                </c:pt>
                <c:pt idx="84">
                  <c:v>2008</c:v>
                </c:pt>
                <c:pt idx="85">
                  <c:v>2008</c:v>
                </c:pt>
                <c:pt idx="86">
                  <c:v>2008</c:v>
                </c:pt>
                <c:pt idx="87">
                  <c:v>2008</c:v>
                </c:pt>
                <c:pt idx="88">
                  <c:v>2009</c:v>
                </c:pt>
                <c:pt idx="89">
                  <c:v>2009</c:v>
                </c:pt>
                <c:pt idx="90">
                  <c:v>2009</c:v>
                </c:pt>
                <c:pt idx="91">
                  <c:v>2009</c:v>
                </c:pt>
                <c:pt idx="92">
                  <c:v>2010</c:v>
                </c:pt>
                <c:pt idx="93">
                  <c:v>2010</c:v>
                </c:pt>
                <c:pt idx="94">
                  <c:v>2010</c:v>
                </c:pt>
                <c:pt idx="95">
                  <c:v>2010</c:v>
                </c:pt>
                <c:pt idx="96">
                  <c:v>2011</c:v>
                </c:pt>
                <c:pt idx="97">
                  <c:v>2011</c:v>
                </c:pt>
                <c:pt idx="98">
                  <c:v>2011</c:v>
                </c:pt>
                <c:pt idx="99">
                  <c:v>2011</c:v>
                </c:pt>
                <c:pt idx="100">
                  <c:v>2012</c:v>
                </c:pt>
                <c:pt idx="101">
                  <c:v>2012</c:v>
                </c:pt>
                <c:pt idx="102">
                  <c:v>2012</c:v>
                </c:pt>
                <c:pt idx="103">
                  <c:v>2012</c:v>
                </c:pt>
                <c:pt idx="104">
                  <c:v>2013</c:v>
                </c:pt>
                <c:pt idx="105">
                  <c:v>2013</c:v>
                </c:pt>
                <c:pt idx="106">
                  <c:v>2013</c:v>
                </c:pt>
                <c:pt idx="107">
                  <c:v>2013</c:v>
                </c:pt>
                <c:pt idx="108">
                  <c:v>2014</c:v>
                </c:pt>
                <c:pt idx="109">
                  <c:v>2014</c:v>
                </c:pt>
                <c:pt idx="110">
                  <c:v>2014</c:v>
                </c:pt>
                <c:pt idx="111">
                  <c:v>2014</c:v>
                </c:pt>
                <c:pt idx="112">
                  <c:v>2015</c:v>
                </c:pt>
                <c:pt idx="113">
                  <c:v>2015</c:v>
                </c:pt>
                <c:pt idx="114">
                  <c:v>2015</c:v>
                </c:pt>
                <c:pt idx="115">
                  <c:v>2015</c:v>
                </c:pt>
                <c:pt idx="116">
                  <c:v>2016</c:v>
                </c:pt>
                <c:pt idx="117">
                  <c:v>2016</c:v>
                </c:pt>
                <c:pt idx="118">
                  <c:v>2016</c:v>
                </c:pt>
                <c:pt idx="119">
                  <c:v>2016</c:v>
                </c:pt>
                <c:pt idx="120">
                  <c:v>2017</c:v>
                </c:pt>
                <c:pt idx="121">
                  <c:v>2017</c:v>
                </c:pt>
                <c:pt idx="122">
                  <c:v>2017</c:v>
                </c:pt>
                <c:pt idx="123">
                  <c:v>2017</c:v>
                </c:pt>
                <c:pt idx="124">
                  <c:v>2018</c:v>
                </c:pt>
                <c:pt idx="125">
                  <c:v>2018</c:v>
                </c:pt>
                <c:pt idx="126">
                  <c:v>2018</c:v>
                </c:pt>
                <c:pt idx="127">
                  <c:v>2018</c:v>
                </c:pt>
                <c:pt idx="128">
                  <c:v>2019</c:v>
                </c:pt>
                <c:pt idx="129">
                  <c:v>2019</c:v>
                </c:pt>
                <c:pt idx="130">
                  <c:v>2019</c:v>
                </c:pt>
                <c:pt idx="131">
                  <c:v>2019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2021</c:v>
                </c:pt>
                <c:pt idx="137">
                  <c:v>2021</c:v>
                </c:pt>
              </c:numCache>
            </c:numRef>
          </c:cat>
          <c:val>
            <c:numRef>
              <c:f>'FRED Graph (Office)'!$H$9:$H$146</c:f>
              <c:numCache>
                <c:formatCode>0.0%</c:formatCode>
                <c:ptCount val="138"/>
                <c:pt idx="0">
                  <c:v>8.4545640000000005E-2</c:v>
                </c:pt>
                <c:pt idx="1">
                  <c:v>8.4545640000000005E-2</c:v>
                </c:pt>
                <c:pt idx="2">
                  <c:v>8.4545640000000005E-2</c:v>
                </c:pt>
                <c:pt idx="3">
                  <c:v>8.4545640000000005E-2</c:v>
                </c:pt>
                <c:pt idx="4">
                  <c:v>8.4545640000000005E-2</c:v>
                </c:pt>
                <c:pt idx="5">
                  <c:v>8.4545640000000005E-2</c:v>
                </c:pt>
                <c:pt idx="6">
                  <c:v>8.4545640000000005E-2</c:v>
                </c:pt>
                <c:pt idx="7">
                  <c:v>8.4545640000000005E-2</c:v>
                </c:pt>
                <c:pt idx="8">
                  <c:v>8.2545640000000003E-2</c:v>
                </c:pt>
                <c:pt idx="9">
                  <c:v>8.2545640000000003E-2</c:v>
                </c:pt>
                <c:pt idx="10">
                  <c:v>8.1545640000000003E-2</c:v>
                </c:pt>
                <c:pt idx="11">
                  <c:v>8.1545640000000003E-2</c:v>
                </c:pt>
                <c:pt idx="12">
                  <c:v>8.1545640000000003E-2</c:v>
                </c:pt>
                <c:pt idx="13">
                  <c:v>8.1545640000000003E-2</c:v>
                </c:pt>
                <c:pt idx="14">
                  <c:v>8.6545639999999993E-2</c:v>
                </c:pt>
                <c:pt idx="15">
                  <c:v>8.6545639999999993E-2</c:v>
                </c:pt>
                <c:pt idx="16">
                  <c:v>8.5545640000000006E-2</c:v>
                </c:pt>
                <c:pt idx="17">
                  <c:v>8.5545640000000006E-2</c:v>
                </c:pt>
                <c:pt idx="18">
                  <c:v>8.7545639999999994E-2</c:v>
                </c:pt>
                <c:pt idx="19">
                  <c:v>8.7545639999999994E-2</c:v>
                </c:pt>
                <c:pt idx="20">
                  <c:v>9.1545639999999998E-2</c:v>
                </c:pt>
                <c:pt idx="21">
                  <c:v>9.1545639999999998E-2</c:v>
                </c:pt>
                <c:pt idx="22">
                  <c:v>9.454564E-2</c:v>
                </c:pt>
                <c:pt idx="23">
                  <c:v>9.454564E-2</c:v>
                </c:pt>
                <c:pt idx="24">
                  <c:v>9.5545640000000001E-2</c:v>
                </c:pt>
                <c:pt idx="25">
                  <c:v>9.5545640000000001E-2</c:v>
                </c:pt>
                <c:pt idx="26">
                  <c:v>9.454564E-2</c:v>
                </c:pt>
                <c:pt idx="27">
                  <c:v>9.454564E-2</c:v>
                </c:pt>
                <c:pt idx="28">
                  <c:v>9.3545639999999999E-2</c:v>
                </c:pt>
                <c:pt idx="29">
                  <c:v>9.3545639999999999E-2</c:v>
                </c:pt>
                <c:pt idx="30">
                  <c:v>9.3545639999999999E-2</c:v>
                </c:pt>
                <c:pt idx="31">
                  <c:v>9.3545639999999999E-2</c:v>
                </c:pt>
                <c:pt idx="32">
                  <c:v>9.1545639999999998E-2</c:v>
                </c:pt>
                <c:pt idx="33">
                  <c:v>9.2545639999999998E-2</c:v>
                </c:pt>
                <c:pt idx="34">
                  <c:v>9.3545639999999999E-2</c:v>
                </c:pt>
                <c:pt idx="35">
                  <c:v>9.2545639999999998E-2</c:v>
                </c:pt>
                <c:pt idx="36">
                  <c:v>9.6145640000000004E-2</c:v>
                </c:pt>
                <c:pt idx="37">
                  <c:v>9.5345639999999995E-2</c:v>
                </c:pt>
                <c:pt idx="38">
                  <c:v>9.4745640000000006E-2</c:v>
                </c:pt>
                <c:pt idx="39">
                  <c:v>9.3745640000000005E-2</c:v>
                </c:pt>
                <c:pt idx="40">
                  <c:v>9.3745640000000005E-2</c:v>
                </c:pt>
                <c:pt idx="41">
                  <c:v>9.3108360000000001E-2</c:v>
                </c:pt>
                <c:pt idx="42">
                  <c:v>9.2608360000000001E-2</c:v>
                </c:pt>
                <c:pt idx="43">
                  <c:v>9.2773830000000002E-2</c:v>
                </c:pt>
                <c:pt idx="44">
                  <c:v>9.1892009999999996E-2</c:v>
                </c:pt>
                <c:pt idx="45">
                  <c:v>8.3899249999999995E-2</c:v>
                </c:pt>
                <c:pt idx="46">
                  <c:v>8.2883659999999998E-2</c:v>
                </c:pt>
                <c:pt idx="47">
                  <c:v>9.0267829999999993E-2</c:v>
                </c:pt>
                <c:pt idx="48">
                  <c:v>9.0213979999999999E-2</c:v>
                </c:pt>
                <c:pt idx="49">
                  <c:v>8.9242409999999994E-2</c:v>
                </c:pt>
                <c:pt idx="50">
                  <c:v>8.8096259999999996E-2</c:v>
                </c:pt>
                <c:pt idx="51">
                  <c:v>8.8228089999999995E-2</c:v>
                </c:pt>
                <c:pt idx="52">
                  <c:v>8.9966550000000006E-2</c:v>
                </c:pt>
                <c:pt idx="53">
                  <c:v>8.9340820000000001E-2</c:v>
                </c:pt>
                <c:pt idx="54">
                  <c:v>9.0020950000000002E-2</c:v>
                </c:pt>
                <c:pt idx="55">
                  <c:v>8.8938069999999994E-2</c:v>
                </c:pt>
                <c:pt idx="56">
                  <c:v>8.8504739999999998E-2</c:v>
                </c:pt>
                <c:pt idx="57">
                  <c:v>9.0070769999999994E-2</c:v>
                </c:pt>
                <c:pt idx="58">
                  <c:v>9.132759E-2</c:v>
                </c:pt>
                <c:pt idx="59">
                  <c:v>9.2755530000000003E-2</c:v>
                </c:pt>
                <c:pt idx="60">
                  <c:v>9.4137349999999995E-2</c:v>
                </c:pt>
                <c:pt idx="61">
                  <c:v>9.5998890000000003E-2</c:v>
                </c:pt>
                <c:pt idx="62">
                  <c:v>9.3699649999999995E-2</c:v>
                </c:pt>
                <c:pt idx="63">
                  <c:v>9.3857189999999993E-2</c:v>
                </c:pt>
                <c:pt idx="64">
                  <c:v>9.66809E-2</c:v>
                </c:pt>
                <c:pt idx="65">
                  <c:v>9.2708830000000006E-2</c:v>
                </c:pt>
                <c:pt idx="66">
                  <c:v>8.8546739999999999E-2</c:v>
                </c:pt>
                <c:pt idx="67">
                  <c:v>8.905457E-2</c:v>
                </c:pt>
                <c:pt idx="68">
                  <c:v>8.6069999999999994E-2</c:v>
                </c:pt>
                <c:pt idx="69">
                  <c:v>8.3253350000000004E-2</c:v>
                </c:pt>
                <c:pt idx="70">
                  <c:v>8.1534220000000004E-2</c:v>
                </c:pt>
                <c:pt idx="71">
                  <c:v>7.7426120000000001E-2</c:v>
                </c:pt>
                <c:pt idx="72">
                  <c:v>7.5596269999999993E-2</c:v>
                </c:pt>
                <c:pt idx="73">
                  <c:v>7.2607190000000002E-2</c:v>
                </c:pt>
                <c:pt idx="74">
                  <c:v>6.9305459999999999E-2</c:v>
                </c:pt>
                <c:pt idx="75">
                  <c:v>6.5915489999999993E-2</c:v>
                </c:pt>
                <c:pt idx="76">
                  <c:v>6.4784060000000004E-2</c:v>
                </c:pt>
                <c:pt idx="77">
                  <c:v>6.0600000000000001E-2</c:v>
                </c:pt>
                <c:pt idx="78">
                  <c:v>6.0129960000000003E-2</c:v>
                </c:pt>
                <c:pt idx="79">
                  <c:v>5.8583679999999999E-2</c:v>
                </c:pt>
                <c:pt idx="80">
                  <c:v>5.5791930000000003E-2</c:v>
                </c:pt>
                <c:pt idx="81">
                  <c:v>4.9058600000000001E-2</c:v>
                </c:pt>
                <c:pt idx="82">
                  <c:v>4.8301480000000001E-2</c:v>
                </c:pt>
                <c:pt idx="83">
                  <c:v>5.1979360000000002E-2</c:v>
                </c:pt>
                <c:pt idx="84">
                  <c:v>5.2183630000000002E-2</c:v>
                </c:pt>
                <c:pt idx="85">
                  <c:v>5.7788529999999998E-2</c:v>
                </c:pt>
                <c:pt idx="86">
                  <c:v>5.7185050000000001E-2</c:v>
                </c:pt>
                <c:pt idx="87">
                  <c:v>6.3495159999999995E-2</c:v>
                </c:pt>
                <c:pt idx="88">
                  <c:v>8.0244060000000006E-2</c:v>
                </c:pt>
                <c:pt idx="89">
                  <c:v>8.8055519999999998E-2</c:v>
                </c:pt>
                <c:pt idx="90">
                  <c:v>8.7292190000000006E-2</c:v>
                </c:pt>
                <c:pt idx="91">
                  <c:v>8.487836E-2</c:v>
                </c:pt>
                <c:pt idx="92">
                  <c:v>7.7392820000000001E-2</c:v>
                </c:pt>
                <c:pt idx="93">
                  <c:v>7.4384859999999997E-2</c:v>
                </c:pt>
                <c:pt idx="94">
                  <c:v>6.9252789999999995E-2</c:v>
                </c:pt>
                <c:pt idx="95">
                  <c:v>6.7262359999999993E-2</c:v>
                </c:pt>
                <c:pt idx="96">
                  <c:v>6.6052819999999998E-2</c:v>
                </c:pt>
                <c:pt idx="97">
                  <c:v>6.2424260000000002E-2</c:v>
                </c:pt>
                <c:pt idx="98">
                  <c:v>5.8307039999999997E-2</c:v>
                </c:pt>
                <c:pt idx="99">
                  <c:v>5.7631660000000001E-2</c:v>
                </c:pt>
                <c:pt idx="100">
                  <c:v>5.7955329999999999E-2</c:v>
                </c:pt>
                <c:pt idx="101">
                  <c:v>5.8783200000000001E-2</c:v>
                </c:pt>
                <c:pt idx="102">
                  <c:v>5.7973120000000003E-2</c:v>
                </c:pt>
                <c:pt idx="103">
                  <c:v>5.7794789999999999E-2</c:v>
                </c:pt>
                <c:pt idx="104">
                  <c:v>5.7392510000000001E-2</c:v>
                </c:pt>
                <c:pt idx="105">
                  <c:v>5.686124E-2</c:v>
                </c:pt>
                <c:pt idx="106">
                  <c:v>5.49843E-2</c:v>
                </c:pt>
                <c:pt idx="107">
                  <c:v>5.596081E-2</c:v>
                </c:pt>
                <c:pt idx="108">
                  <c:v>5.6073659999999997E-2</c:v>
                </c:pt>
                <c:pt idx="109">
                  <c:v>5.6159649999999998E-2</c:v>
                </c:pt>
                <c:pt idx="110">
                  <c:v>5.3762690000000002E-2</c:v>
                </c:pt>
                <c:pt idx="111">
                  <c:v>5.1037949999999999E-2</c:v>
                </c:pt>
                <c:pt idx="112">
                  <c:v>5.0571690000000002E-2</c:v>
                </c:pt>
                <c:pt idx="113">
                  <c:v>5.0599020000000001E-2</c:v>
                </c:pt>
                <c:pt idx="114">
                  <c:v>5.0760859999999998E-2</c:v>
                </c:pt>
                <c:pt idx="115">
                  <c:v>5.0191590000000001E-2</c:v>
                </c:pt>
                <c:pt idx="116">
                  <c:v>4.9500170000000003E-2</c:v>
                </c:pt>
                <c:pt idx="117">
                  <c:v>4.9243530000000001E-2</c:v>
                </c:pt>
                <c:pt idx="118">
                  <c:v>4.9314700000000003E-2</c:v>
                </c:pt>
                <c:pt idx="119">
                  <c:v>4.9506189999999999E-2</c:v>
                </c:pt>
                <c:pt idx="120">
                  <c:v>4.9516400000000002E-2</c:v>
                </c:pt>
                <c:pt idx="121">
                  <c:v>4.9520080000000001E-2</c:v>
                </c:pt>
                <c:pt idx="122">
                  <c:v>4.993616E-2</c:v>
                </c:pt>
                <c:pt idx="123">
                  <c:v>5.03107E-2</c:v>
                </c:pt>
                <c:pt idx="124">
                  <c:v>5.0133869999999997E-2</c:v>
                </c:pt>
                <c:pt idx="125">
                  <c:v>5.0426510000000001E-2</c:v>
                </c:pt>
                <c:pt idx="126">
                  <c:v>5.0167040000000003E-2</c:v>
                </c:pt>
                <c:pt idx="127">
                  <c:v>5.0787939999999997E-2</c:v>
                </c:pt>
                <c:pt idx="128">
                  <c:v>5.1165860000000001E-2</c:v>
                </c:pt>
                <c:pt idx="129">
                  <c:v>5.0857279999999998E-2</c:v>
                </c:pt>
                <c:pt idx="130">
                  <c:v>5.0685920000000002E-2</c:v>
                </c:pt>
                <c:pt idx="131">
                  <c:v>5.0526910000000001E-2</c:v>
                </c:pt>
                <c:pt idx="132">
                  <c:v>5.1265499999999999E-2</c:v>
                </c:pt>
                <c:pt idx="133">
                  <c:v>5.1437660000000003E-2</c:v>
                </c:pt>
                <c:pt idx="134">
                  <c:v>5.4499449999999998E-2</c:v>
                </c:pt>
                <c:pt idx="135">
                  <c:v>5.3745599999999998E-2</c:v>
                </c:pt>
                <c:pt idx="136">
                  <c:v>5.3581200000000002E-2</c:v>
                </c:pt>
                <c:pt idx="137">
                  <c:v>5.380861E-2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2-41A0-BCC2-79CBBC119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998767"/>
        <c:axId val="885000015"/>
      </c:lineChart>
      <c:catAx>
        <c:axId val="88499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00015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885000015"/>
        <c:scaling>
          <c:orientation val="minMax"/>
          <c:max val="0.1"/>
          <c:min val="1.0000000000000002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9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'FRED Graph (Office)'!$P$4</c:f>
              <c:strCache>
                <c:ptCount val="1"/>
                <c:pt idx="0">
                  <c:v>Signal Confirmed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'FRED Graph (Office)'!$P$9:$P$146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D2-454B-8009-C1C38F00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03812111"/>
        <c:axId val="1403814607"/>
      </c:barChart>
      <c:lineChart>
        <c:grouping val="standard"/>
        <c:varyColors val="0"/>
        <c:ser>
          <c:idx val="1"/>
          <c:order val="0"/>
          <c:tx>
            <c:strRef>
              <c:f>'FRED Graph (Office)'!$R$4</c:f>
              <c:strCache>
                <c:ptCount val="1"/>
                <c:pt idx="0">
                  <c:v>CR Down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'FRED Graph (Office)'!$R$9:$R$146</c:f>
              <c:numCache>
                <c:formatCode>General</c:formatCode>
                <c:ptCount val="138"/>
                <c:pt idx="0">
                  <c:v>8.4545640000000005E-2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8.4545640000000005E-2</c:v>
                </c:pt>
                <c:pt idx="8">
                  <c:v>8.2545640000000003E-2</c:v>
                </c:pt>
                <c:pt idx="9">
                  <c:v>8.2545640000000003E-2</c:v>
                </c:pt>
                <c:pt idx="10">
                  <c:v>8.1545640000000003E-2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8.6545639999999993E-2</c:v>
                </c:pt>
                <c:pt idx="16">
                  <c:v>8.5545640000000006E-2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9.5545640000000001E-2</c:v>
                </c:pt>
                <c:pt idx="26">
                  <c:v>9.454564E-2</c:v>
                </c:pt>
                <c:pt idx="27">
                  <c:v>9.454564E-2</c:v>
                </c:pt>
                <c:pt idx="28">
                  <c:v>9.3545639999999999E-2</c:v>
                </c:pt>
                <c:pt idx="29">
                  <c:v>#N/A</c:v>
                </c:pt>
                <c:pt idx="30">
                  <c:v>#N/A</c:v>
                </c:pt>
                <c:pt idx="31">
                  <c:v>9.3545639999999999E-2</c:v>
                </c:pt>
                <c:pt idx="32">
                  <c:v>9.1545639999999998E-2</c:v>
                </c:pt>
                <c:pt idx="33">
                  <c:v>#N/A</c:v>
                </c:pt>
                <c:pt idx="34">
                  <c:v>9.3545639999999999E-2</c:v>
                </c:pt>
                <c:pt idx="35">
                  <c:v>9.2545639999999998E-2</c:v>
                </c:pt>
                <c:pt idx="36">
                  <c:v>9.6145640000000004E-2</c:v>
                </c:pt>
                <c:pt idx="37">
                  <c:v>9.5345639999999995E-2</c:v>
                </c:pt>
                <c:pt idx="38">
                  <c:v>9.4745640000000006E-2</c:v>
                </c:pt>
                <c:pt idx="39">
                  <c:v>9.3745640000000005E-2</c:v>
                </c:pt>
                <c:pt idx="40">
                  <c:v>9.3745640000000005E-2</c:v>
                </c:pt>
                <c:pt idx="41">
                  <c:v>9.3108360000000001E-2</c:v>
                </c:pt>
                <c:pt idx="42">
                  <c:v>9.2608360000000001E-2</c:v>
                </c:pt>
                <c:pt idx="43">
                  <c:v>9.2773830000000002E-2</c:v>
                </c:pt>
                <c:pt idx="44">
                  <c:v>9.1892009999999996E-2</c:v>
                </c:pt>
                <c:pt idx="45">
                  <c:v>8.3899249999999995E-2</c:v>
                </c:pt>
                <c:pt idx="46">
                  <c:v>8.2883659999999998E-2</c:v>
                </c:pt>
                <c:pt idx="47">
                  <c:v>9.0267829999999993E-2</c:v>
                </c:pt>
                <c:pt idx="48">
                  <c:v>9.0213979999999999E-2</c:v>
                </c:pt>
                <c:pt idx="49">
                  <c:v>8.9242409999999994E-2</c:v>
                </c:pt>
                <c:pt idx="50">
                  <c:v>8.8096259999999996E-2</c:v>
                </c:pt>
                <c:pt idx="51">
                  <c:v>#N/A</c:v>
                </c:pt>
                <c:pt idx="52">
                  <c:v>8.9966550000000006E-2</c:v>
                </c:pt>
                <c:pt idx="53">
                  <c:v>8.9340820000000001E-2</c:v>
                </c:pt>
                <c:pt idx="54">
                  <c:v>9.0020950000000002E-2</c:v>
                </c:pt>
                <c:pt idx="55">
                  <c:v>8.8938069999999994E-2</c:v>
                </c:pt>
                <c:pt idx="56">
                  <c:v>8.8504739999999998E-2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9.5998890000000003E-2</c:v>
                </c:pt>
                <c:pt idx="62">
                  <c:v>9.3699649999999995E-2</c:v>
                </c:pt>
                <c:pt idx="63">
                  <c:v>#N/A</c:v>
                </c:pt>
                <c:pt idx="64">
                  <c:v>9.66809E-2</c:v>
                </c:pt>
                <c:pt idx="65">
                  <c:v>9.2708830000000006E-2</c:v>
                </c:pt>
                <c:pt idx="66">
                  <c:v>8.8546739999999999E-2</c:v>
                </c:pt>
                <c:pt idx="67">
                  <c:v>8.905457E-2</c:v>
                </c:pt>
                <c:pt idx="68">
                  <c:v>8.6069999999999994E-2</c:v>
                </c:pt>
                <c:pt idx="69">
                  <c:v>8.3253350000000004E-2</c:v>
                </c:pt>
                <c:pt idx="70">
                  <c:v>8.1534220000000004E-2</c:v>
                </c:pt>
                <c:pt idx="71">
                  <c:v>7.7426120000000001E-2</c:v>
                </c:pt>
                <c:pt idx="72">
                  <c:v>7.5596269999999993E-2</c:v>
                </c:pt>
                <c:pt idx="73">
                  <c:v>7.2607190000000002E-2</c:v>
                </c:pt>
                <c:pt idx="74">
                  <c:v>6.9305459999999999E-2</c:v>
                </c:pt>
                <c:pt idx="75">
                  <c:v>6.5915489999999993E-2</c:v>
                </c:pt>
                <c:pt idx="76">
                  <c:v>6.4784060000000004E-2</c:v>
                </c:pt>
                <c:pt idx="77">
                  <c:v>6.0600000000000001E-2</c:v>
                </c:pt>
                <c:pt idx="78">
                  <c:v>6.0129960000000003E-2</c:v>
                </c:pt>
                <c:pt idx="79">
                  <c:v>5.8583679999999999E-2</c:v>
                </c:pt>
                <c:pt idx="80">
                  <c:v>5.5791930000000003E-2</c:v>
                </c:pt>
                <c:pt idx="81">
                  <c:v>4.9058600000000001E-2</c:v>
                </c:pt>
                <c:pt idx="82">
                  <c:v>4.8301480000000001E-2</c:v>
                </c:pt>
                <c:pt idx="83">
                  <c:v>#N/A</c:v>
                </c:pt>
                <c:pt idx="84">
                  <c:v>#N/A</c:v>
                </c:pt>
                <c:pt idx="85">
                  <c:v>5.7788529999999998E-2</c:v>
                </c:pt>
                <c:pt idx="86">
                  <c:v>5.7185050000000001E-2</c:v>
                </c:pt>
                <c:pt idx="87">
                  <c:v>#N/A</c:v>
                </c:pt>
                <c:pt idx="88">
                  <c:v>#N/A</c:v>
                </c:pt>
                <c:pt idx="89">
                  <c:v>8.8055519999999998E-2</c:v>
                </c:pt>
                <c:pt idx="90">
                  <c:v>8.7292190000000006E-2</c:v>
                </c:pt>
                <c:pt idx="91">
                  <c:v>8.487836E-2</c:v>
                </c:pt>
                <c:pt idx="92">
                  <c:v>7.7392820000000001E-2</c:v>
                </c:pt>
                <c:pt idx="93">
                  <c:v>7.4384859999999997E-2</c:v>
                </c:pt>
                <c:pt idx="94">
                  <c:v>6.9252789999999995E-2</c:v>
                </c:pt>
                <c:pt idx="95">
                  <c:v>6.7262359999999993E-2</c:v>
                </c:pt>
                <c:pt idx="96">
                  <c:v>6.6052819999999998E-2</c:v>
                </c:pt>
                <c:pt idx="97">
                  <c:v>6.2424260000000002E-2</c:v>
                </c:pt>
                <c:pt idx="98">
                  <c:v>5.8307039999999997E-2</c:v>
                </c:pt>
                <c:pt idx="99">
                  <c:v>5.7631660000000001E-2</c:v>
                </c:pt>
                <c:pt idx="100">
                  <c:v>#N/A</c:v>
                </c:pt>
                <c:pt idx="101">
                  <c:v>5.8783200000000001E-2</c:v>
                </c:pt>
                <c:pt idx="102">
                  <c:v>5.7973120000000003E-2</c:v>
                </c:pt>
                <c:pt idx="103">
                  <c:v>5.7794789999999999E-2</c:v>
                </c:pt>
                <c:pt idx="104">
                  <c:v>5.7392510000000001E-2</c:v>
                </c:pt>
                <c:pt idx="105">
                  <c:v>5.686124E-2</c:v>
                </c:pt>
                <c:pt idx="106">
                  <c:v>5.49843E-2</c:v>
                </c:pt>
                <c:pt idx="107">
                  <c:v>#N/A</c:v>
                </c:pt>
                <c:pt idx="108">
                  <c:v>#N/A</c:v>
                </c:pt>
                <c:pt idx="109">
                  <c:v>5.6159649999999998E-2</c:v>
                </c:pt>
                <c:pt idx="110">
                  <c:v>5.3762690000000002E-2</c:v>
                </c:pt>
                <c:pt idx="111">
                  <c:v>5.1037949999999999E-2</c:v>
                </c:pt>
                <c:pt idx="112">
                  <c:v>5.0571690000000002E-2</c:v>
                </c:pt>
                <c:pt idx="113">
                  <c:v>#N/A</c:v>
                </c:pt>
                <c:pt idx="114">
                  <c:v>5.0760859999999998E-2</c:v>
                </c:pt>
                <c:pt idx="115">
                  <c:v>5.0191590000000001E-2</c:v>
                </c:pt>
                <c:pt idx="116">
                  <c:v>4.9500170000000003E-2</c:v>
                </c:pt>
                <c:pt idx="117">
                  <c:v>4.9243530000000001E-2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5.03107E-2</c:v>
                </c:pt>
                <c:pt idx="124">
                  <c:v>5.0133869999999997E-2</c:v>
                </c:pt>
                <c:pt idx="125">
                  <c:v>5.0426510000000001E-2</c:v>
                </c:pt>
                <c:pt idx="126">
                  <c:v>5.0167040000000003E-2</c:v>
                </c:pt>
                <c:pt idx="127">
                  <c:v>#N/A</c:v>
                </c:pt>
                <c:pt idx="128">
                  <c:v>5.1165860000000001E-2</c:v>
                </c:pt>
                <c:pt idx="129">
                  <c:v>5.0857279999999998E-2</c:v>
                </c:pt>
                <c:pt idx="130">
                  <c:v>5.0685920000000002E-2</c:v>
                </c:pt>
                <c:pt idx="131">
                  <c:v>5.0526910000000001E-2</c:v>
                </c:pt>
                <c:pt idx="132">
                  <c:v>#N/A</c:v>
                </c:pt>
                <c:pt idx="133">
                  <c:v>#N/A</c:v>
                </c:pt>
                <c:pt idx="134">
                  <c:v>5.4499449999999998E-2</c:v>
                </c:pt>
                <c:pt idx="135">
                  <c:v>5.3745599999999998E-2</c:v>
                </c:pt>
                <c:pt idx="136">
                  <c:v>5.3581200000000002E-2</c:v>
                </c:pt>
                <c:pt idx="137">
                  <c:v>5.380861E-2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2-454B-8009-C1C38F00E4FD}"/>
            </c:ext>
          </c:extLst>
        </c:ser>
        <c:ser>
          <c:idx val="0"/>
          <c:order val="1"/>
          <c:tx>
            <c:strRef>
              <c:f>'FRED Graph (Office)'!$Q$4</c:f>
              <c:strCache>
                <c:ptCount val="1"/>
                <c:pt idx="0">
                  <c:v>CR Up</c:v>
                </c:pt>
              </c:strCache>
            </c:strRef>
          </c:tx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'FRED Graph (Apartment)'!$A$9:$A$146</c:f>
              <c:numCache>
                <c:formatCode>General</c:formatCode>
                <c:ptCount val="138"/>
                <c:pt idx="0">
                  <c:v>1987</c:v>
                </c:pt>
                <c:pt idx="1">
                  <c:v>1987</c:v>
                </c:pt>
                <c:pt idx="2">
                  <c:v>1987</c:v>
                </c:pt>
                <c:pt idx="3">
                  <c:v>1987</c:v>
                </c:pt>
                <c:pt idx="4">
                  <c:v>1988</c:v>
                </c:pt>
                <c:pt idx="5">
                  <c:v>1988</c:v>
                </c:pt>
                <c:pt idx="6">
                  <c:v>1988</c:v>
                </c:pt>
                <c:pt idx="7">
                  <c:v>1988</c:v>
                </c:pt>
                <c:pt idx="8">
                  <c:v>1989</c:v>
                </c:pt>
                <c:pt idx="9">
                  <c:v>1989</c:v>
                </c:pt>
                <c:pt idx="10">
                  <c:v>1989</c:v>
                </c:pt>
                <c:pt idx="11">
                  <c:v>1989</c:v>
                </c:pt>
                <c:pt idx="12">
                  <c:v>1990</c:v>
                </c:pt>
                <c:pt idx="13">
                  <c:v>1990</c:v>
                </c:pt>
                <c:pt idx="14">
                  <c:v>1990</c:v>
                </c:pt>
                <c:pt idx="15">
                  <c:v>1990</c:v>
                </c:pt>
                <c:pt idx="16">
                  <c:v>1991</c:v>
                </c:pt>
                <c:pt idx="17">
                  <c:v>1991</c:v>
                </c:pt>
                <c:pt idx="18">
                  <c:v>1991</c:v>
                </c:pt>
                <c:pt idx="19">
                  <c:v>1991</c:v>
                </c:pt>
                <c:pt idx="20">
                  <c:v>1992</c:v>
                </c:pt>
                <c:pt idx="21">
                  <c:v>1992</c:v>
                </c:pt>
                <c:pt idx="22">
                  <c:v>1992</c:v>
                </c:pt>
                <c:pt idx="23">
                  <c:v>1992</c:v>
                </c:pt>
                <c:pt idx="24">
                  <c:v>1993</c:v>
                </c:pt>
                <c:pt idx="25">
                  <c:v>1993</c:v>
                </c:pt>
                <c:pt idx="26">
                  <c:v>1993</c:v>
                </c:pt>
                <c:pt idx="27">
                  <c:v>1993</c:v>
                </c:pt>
                <c:pt idx="28">
                  <c:v>1994</c:v>
                </c:pt>
                <c:pt idx="29">
                  <c:v>1994</c:v>
                </c:pt>
                <c:pt idx="30">
                  <c:v>1994</c:v>
                </c:pt>
                <c:pt idx="31">
                  <c:v>1994</c:v>
                </c:pt>
                <c:pt idx="32">
                  <c:v>1995</c:v>
                </c:pt>
                <c:pt idx="33">
                  <c:v>1995</c:v>
                </c:pt>
                <c:pt idx="34">
                  <c:v>1995</c:v>
                </c:pt>
                <c:pt idx="35">
                  <c:v>1995</c:v>
                </c:pt>
                <c:pt idx="36">
                  <c:v>1996</c:v>
                </c:pt>
                <c:pt idx="37">
                  <c:v>1996</c:v>
                </c:pt>
                <c:pt idx="38">
                  <c:v>1996</c:v>
                </c:pt>
                <c:pt idx="39">
                  <c:v>1996</c:v>
                </c:pt>
                <c:pt idx="40">
                  <c:v>1997</c:v>
                </c:pt>
                <c:pt idx="41">
                  <c:v>1997</c:v>
                </c:pt>
                <c:pt idx="42">
                  <c:v>1997</c:v>
                </c:pt>
                <c:pt idx="43">
                  <c:v>1997</c:v>
                </c:pt>
                <c:pt idx="44">
                  <c:v>1998</c:v>
                </c:pt>
                <c:pt idx="45">
                  <c:v>1998</c:v>
                </c:pt>
                <c:pt idx="46">
                  <c:v>1998</c:v>
                </c:pt>
                <c:pt idx="47">
                  <c:v>1998</c:v>
                </c:pt>
                <c:pt idx="48">
                  <c:v>1999</c:v>
                </c:pt>
                <c:pt idx="49">
                  <c:v>1999</c:v>
                </c:pt>
                <c:pt idx="50">
                  <c:v>1999</c:v>
                </c:pt>
                <c:pt idx="51">
                  <c:v>1999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2001</c:v>
                </c:pt>
                <c:pt idx="57">
                  <c:v>2001</c:v>
                </c:pt>
                <c:pt idx="58">
                  <c:v>2001</c:v>
                </c:pt>
                <c:pt idx="59">
                  <c:v>2001</c:v>
                </c:pt>
                <c:pt idx="60">
                  <c:v>2002</c:v>
                </c:pt>
                <c:pt idx="61">
                  <c:v>2002</c:v>
                </c:pt>
                <c:pt idx="62">
                  <c:v>2002</c:v>
                </c:pt>
                <c:pt idx="63">
                  <c:v>2002</c:v>
                </c:pt>
                <c:pt idx="64">
                  <c:v>2003</c:v>
                </c:pt>
                <c:pt idx="65">
                  <c:v>2003</c:v>
                </c:pt>
                <c:pt idx="66">
                  <c:v>2003</c:v>
                </c:pt>
                <c:pt idx="67">
                  <c:v>2003</c:v>
                </c:pt>
                <c:pt idx="68">
                  <c:v>2004</c:v>
                </c:pt>
                <c:pt idx="69">
                  <c:v>2004</c:v>
                </c:pt>
                <c:pt idx="70">
                  <c:v>2004</c:v>
                </c:pt>
                <c:pt idx="71">
                  <c:v>2004</c:v>
                </c:pt>
                <c:pt idx="72">
                  <c:v>2005</c:v>
                </c:pt>
                <c:pt idx="73">
                  <c:v>2005</c:v>
                </c:pt>
                <c:pt idx="74">
                  <c:v>2005</c:v>
                </c:pt>
                <c:pt idx="75">
                  <c:v>2005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2007</c:v>
                </c:pt>
                <c:pt idx="81">
                  <c:v>2007</c:v>
                </c:pt>
                <c:pt idx="82">
                  <c:v>2007</c:v>
                </c:pt>
                <c:pt idx="83">
                  <c:v>2007</c:v>
                </c:pt>
                <c:pt idx="84">
                  <c:v>2008</c:v>
                </c:pt>
                <c:pt idx="85">
                  <c:v>2008</c:v>
                </c:pt>
                <c:pt idx="86">
                  <c:v>2008</c:v>
                </c:pt>
                <c:pt idx="87">
                  <c:v>2008</c:v>
                </c:pt>
                <c:pt idx="88">
                  <c:v>2009</c:v>
                </c:pt>
                <c:pt idx="89">
                  <c:v>2009</c:v>
                </c:pt>
                <c:pt idx="90">
                  <c:v>2009</c:v>
                </c:pt>
                <c:pt idx="91">
                  <c:v>2009</c:v>
                </c:pt>
                <c:pt idx="92">
                  <c:v>2010</c:v>
                </c:pt>
                <c:pt idx="93">
                  <c:v>2010</c:v>
                </c:pt>
                <c:pt idx="94">
                  <c:v>2010</c:v>
                </c:pt>
                <c:pt idx="95">
                  <c:v>2010</c:v>
                </c:pt>
                <c:pt idx="96">
                  <c:v>2011</c:v>
                </c:pt>
                <c:pt idx="97">
                  <c:v>2011</c:v>
                </c:pt>
                <c:pt idx="98">
                  <c:v>2011</c:v>
                </c:pt>
                <c:pt idx="99">
                  <c:v>2011</c:v>
                </c:pt>
                <c:pt idx="100">
                  <c:v>2012</c:v>
                </c:pt>
                <c:pt idx="101">
                  <c:v>2012</c:v>
                </c:pt>
                <c:pt idx="102">
                  <c:v>2012</c:v>
                </c:pt>
                <c:pt idx="103">
                  <c:v>2012</c:v>
                </c:pt>
                <c:pt idx="104">
                  <c:v>2013</c:v>
                </c:pt>
                <c:pt idx="105">
                  <c:v>2013</c:v>
                </c:pt>
                <c:pt idx="106">
                  <c:v>2013</c:v>
                </c:pt>
                <c:pt idx="107">
                  <c:v>2013</c:v>
                </c:pt>
                <c:pt idx="108">
                  <c:v>2014</c:v>
                </c:pt>
                <c:pt idx="109">
                  <c:v>2014</c:v>
                </c:pt>
                <c:pt idx="110">
                  <c:v>2014</c:v>
                </c:pt>
                <c:pt idx="111">
                  <c:v>2014</c:v>
                </c:pt>
                <c:pt idx="112">
                  <c:v>2015</c:v>
                </c:pt>
                <c:pt idx="113">
                  <c:v>2015</c:v>
                </c:pt>
                <c:pt idx="114">
                  <c:v>2015</c:v>
                </c:pt>
                <c:pt idx="115">
                  <c:v>2015</c:v>
                </c:pt>
                <c:pt idx="116">
                  <c:v>2016</c:v>
                </c:pt>
                <c:pt idx="117">
                  <c:v>2016</c:v>
                </c:pt>
                <c:pt idx="118">
                  <c:v>2016</c:v>
                </c:pt>
                <c:pt idx="119">
                  <c:v>2016</c:v>
                </c:pt>
                <c:pt idx="120">
                  <c:v>2017</c:v>
                </c:pt>
                <c:pt idx="121">
                  <c:v>2017</c:v>
                </c:pt>
                <c:pt idx="122">
                  <c:v>2017</c:v>
                </c:pt>
                <c:pt idx="123">
                  <c:v>2017</c:v>
                </c:pt>
                <c:pt idx="124">
                  <c:v>2018</c:v>
                </c:pt>
                <c:pt idx="125">
                  <c:v>2018</c:v>
                </c:pt>
                <c:pt idx="126">
                  <c:v>2018</c:v>
                </c:pt>
                <c:pt idx="127">
                  <c:v>2018</c:v>
                </c:pt>
                <c:pt idx="128">
                  <c:v>2019</c:v>
                </c:pt>
                <c:pt idx="129">
                  <c:v>2019</c:v>
                </c:pt>
                <c:pt idx="130">
                  <c:v>2019</c:v>
                </c:pt>
                <c:pt idx="131">
                  <c:v>2019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2021</c:v>
                </c:pt>
                <c:pt idx="137">
                  <c:v>2021</c:v>
                </c:pt>
              </c:numCache>
            </c:numRef>
          </c:cat>
          <c:val>
            <c:numRef>
              <c:f>'FRED Graph (Office)'!$Q$9:$Q$146</c:f>
              <c:numCache>
                <c:formatCode>General</c:formatCode>
                <c:ptCount val="13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8.1545640000000003E-2</c:v>
                </c:pt>
                <c:pt idx="14">
                  <c:v>8.6545639999999993E-2</c:v>
                </c:pt>
                <c:pt idx="15">
                  <c:v>#N/A</c:v>
                </c:pt>
                <c:pt idx="16">
                  <c:v>#N/A</c:v>
                </c:pt>
                <c:pt idx="17">
                  <c:v>8.5545640000000006E-2</c:v>
                </c:pt>
                <c:pt idx="18">
                  <c:v>8.7545639999999994E-2</c:v>
                </c:pt>
                <c:pt idx="19">
                  <c:v>8.7545639999999994E-2</c:v>
                </c:pt>
                <c:pt idx="20">
                  <c:v>9.1545639999999998E-2</c:v>
                </c:pt>
                <c:pt idx="21">
                  <c:v>9.1545639999999998E-2</c:v>
                </c:pt>
                <c:pt idx="22">
                  <c:v>9.454564E-2</c:v>
                </c:pt>
                <c:pt idx="23">
                  <c:v>9.454564E-2</c:v>
                </c:pt>
                <c:pt idx="24">
                  <c:v>9.5545640000000001E-2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9.1545639999999998E-2</c:v>
                </c:pt>
                <c:pt idx="33">
                  <c:v>9.2545639999999998E-2</c:v>
                </c:pt>
                <c:pt idx="34">
                  <c:v>9.3545639999999999E-2</c:v>
                </c:pt>
                <c:pt idx="35">
                  <c:v>9.2545639999999998E-2</c:v>
                </c:pt>
                <c:pt idx="36">
                  <c:v>9.6145640000000004E-2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9.2608360000000001E-2</c:v>
                </c:pt>
                <c:pt idx="43">
                  <c:v>9.2773830000000002E-2</c:v>
                </c:pt>
                <c:pt idx="44">
                  <c:v>#N/A</c:v>
                </c:pt>
                <c:pt idx="45">
                  <c:v>#N/A</c:v>
                </c:pt>
                <c:pt idx="46">
                  <c:v>8.2883659999999998E-2</c:v>
                </c:pt>
                <c:pt idx="47">
                  <c:v>9.0267829999999993E-2</c:v>
                </c:pt>
                <c:pt idx="48">
                  <c:v>#N/A</c:v>
                </c:pt>
                <c:pt idx="49">
                  <c:v>#N/A</c:v>
                </c:pt>
                <c:pt idx="50">
                  <c:v>8.8096259999999996E-2</c:v>
                </c:pt>
                <c:pt idx="51">
                  <c:v>8.8228089999999995E-2</c:v>
                </c:pt>
                <c:pt idx="52">
                  <c:v>8.9966550000000006E-2</c:v>
                </c:pt>
                <c:pt idx="53">
                  <c:v>8.9340820000000001E-2</c:v>
                </c:pt>
                <c:pt idx="54">
                  <c:v>9.0020950000000002E-2</c:v>
                </c:pt>
                <c:pt idx="55">
                  <c:v>#N/A</c:v>
                </c:pt>
                <c:pt idx="56">
                  <c:v>8.8504739999999998E-2</c:v>
                </c:pt>
                <c:pt idx="57">
                  <c:v>9.0070769999999994E-2</c:v>
                </c:pt>
                <c:pt idx="58">
                  <c:v>9.132759E-2</c:v>
                </c:pt>
                <c:pt idx="59">
                  <c:v>9.2755530000000003E-2</c:v>
                </c:pt>
                <c:pt idx="60">
                  <c:v>9.4137349999999995E-2</c:v>
                </c:pt>
                <c:pt idx="61">
                  <c:v>9.5998890000000003E-2</c:v>
                </c:pt>
                <c:pt idx="62">
                  <c:v>9.3699649999999995E-2</c:v>
                </c:pt>
                <c:pt idx="63">
                  <c:v>9.3857189999999993E-2</c:v>
                </c:pt>
                <c:pt idx="64">
                  <c:v>9.66809E-2</c:v>
                </c:pt>
                <c:pt idx="65">
                  <c:v>#N/A</c:v>
                </c:pt>
                <c:pt idx="66">
                  <c:v>8.8546739999999999E-2</c:v>
                </c:pt>
                <c:pt idx="67">
                  <c:v>8.905457E-2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4.8301480000000001E-2</c:v>
                </c:pt>
                <c:pt idx="83">
                  <c:v>5.1979360000000002E-2</c:v>
                </c:pt>
                <c:pt idx="84">
                  <c:v>5.2183630000000002E-2</c:v>
                </c:pt>
                <c:pt idx="85">
                  <c:v>5.7788529999999998E-2</c:v>
                </c:pt>
                <c:pt idx="86">
                  <c:v>5.7185050000000001E-2</c:v>
                </c:pt>
                <c:pt idx="87">
                  <c:v>6.3495159999999995E-2</c:v>
                </c:pt>
                <c:pt idx="88">
                  <c:v>8.0244060000000006E-2</c:v>
                </c:pt>
                <c:pt idx="89">
                  <c:v>8.8055519999999998E-2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5.7631660000000001E-2</c:v>
                </c:pt>
                <c:pt idx="100">
                  <c:v>5.7955329999999999E-2</c:v>
                </c:pt>
                <c:pt idx="101">
                  <c:v>5.8783200000000001E-2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5.49843E-2</c:v>
                </c:pt>
                <c:pt idx="107">
                  <c:v>5.596081E-2</c:v>
                </c:pt>
                <c:pt idx="108">
                  <c:v>5.6073659999999997E-2</c:v>
                </c:pt>
                <c:pt idx="109">
                  <c:v>5.6159649999999998E-2</c:v>
                </c:pt>
                <c:pt idx="110">
                  <c:v>#N/A</c:v>
                </c:pt>
                <c:pt idx="111">
                  <c:v>#N/A</c:v>
                </c:pt>
                <c:pt idx="112">
                  <c:v>5.0571690000000002E-2</c:v>
                </c:pt>
                <c:pt idx="113">
                  <c:v>5.0599020000000001E-2</c:v>
                </c:pt>
                <c:pt idx="114">
                  <c:v>5.0760859999999998E-2</c:v>
                </c:pt>
                <c:pt idx="115">
                  <c:v>#N/A</c:v>
                </c:pt>
                <c:pt idx="116">
                  <c:v>#N/A</c:v>
                </c:pt>
                <c:pt idx="117">
                  <c:v>4.9243530000000001E-2</c:v>
                </c:pt>
                <c:pt idx="118">
                  <c:v>4.9314700000000003E-2</c:v>
                </c:pt>
                <c:pt idx="119">
                  <c:v>4.9506189999999999E-2</c:v>
                </c:pt>
                <c:pt idx="120">
                  <c:v>4.9516400000000002E-2</c:v>
                </c:pt>
                <c:pt idx="121">
                  <c:v>4.9520080000000001E-2</c:v>
                </c:pt>
                <c:pt idx="122">
                  <c:v>4.993616E-2</c:v>
                </c:pt>
                <c:pt idx="123">
                  <c:v>5.03107E-2</c:v>
                </c:pt>
                <c:pt idx="124">
                  <c:v>5.0133869999999997E-2</c:v>
                </c:pt>
                <c:pt idx="125">
                  <c:v>5.0426510000000001E-2</c:v>
                </c:pt>
                <c:pt idx="126">
                  <c:v>5.0167040000000003E-2</c:v>
                </c:pt>
                <c:pt idx="127">
                  <c:v>5.0787939999999997E-2</c:v>
                </c:pt>
                <c:pt idx="128">
                  <c:v>5.1165860000000001E-2</c:v>
                </c:pt>
                <c:pt idx="129">
                  <c:v>#N/A</c:v>
                </c:pt>
                <c:pt idx="130">
                  <c:v>#N/A</c:v>
                </c:pt>
                <c:pt idx="131">
                  <c:v>5.0526910000000001E-2</c:v>
                </c:pt>
                <c:pt idx="132">
                  <c:v>5.1265499999999999E-2</c:v>
                </c:pt>
                <c:pt idx="133">
                  <c:v>5.1437660000000003E-2</c:v>
                </c:pt>
                <c:pt idx="134">
                  <c:v>5.4499449999999998E-2</c:v>
                </c:pt>
                <c:pt idx="135">
                  <c:v>#N/A</c:v>
                </c:pt>
                <c:pt idx="136">
                  <c:v>5.3581200000000002E-2</c:v>
                </c:pt>
                <c:pt idx="137">
                  <c:v>5.380861E-2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D2-454B-8009-C1C38F00E4FD}"/>
            </c:ext>
          </c:extLst>
        </c:ser>
        <c:ser>
          <c:idx val="2"/>
          <c:order val="2"/>
          <c:tx>
            <c:strRef>
              <c:f>'FRED Graph (Office)'!$S$4</c:f>
              <c:strCache>
                <c:ptCount val="1"/>
                <c:pt idx="0">
                  <c:v>CR Same</c:v>
                </c:pt>
              </c:strCache>
            </c:strRef>
          </c:tx>
          <c:spPr>
            <a:ln w="508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'FRED Graph (Office)'!$S$9:$S$146</c:f>
              <c:numCache>
                <c:formatCode>General</c:formatCode>
                <c:ptCount val="138"/>
                <c:pt idx="0">
                  <c:v>#N/A</c:v>
                </c:pt>
                <c:pt idx="1">
                  <c:v>8.4545640000000005E-2</c:v>
                </c:pt>
                <c:pt idx="2">
                  <c:v>8.4545640000000005E-2</c:v>
                </c:pt>
                <c:pt idx="3">
                  <c:v>8.4545640000000005E-2</c:v>
                </c:pt>
                <c:pt idx="4">
                  <c:v>8.4545640000000005E-2</c:v>
                </c:pt>
                <c:pt idx="5">
                  <c:v>8.4545640000000005E-2</c:v>
                </c:pt>
                <c:pt idx="6">
                  <c:v>8.4545640000000005E-2</c:v>
                </c:pt>
                <c:pt idx="7">
                  <c:v>8.4545640000000005E-2</c:v>
                </c:pt>
                <c:pt idx="8">
                  <c:v>#N/A</c:v>
                </c:pt>
                <c:pt idx="9">
                  <c:v>8.2545640000000003E-2</c:v>
                </c:pt>
                <c:pt idx="10">
                  <c:v>#N/A</c:v>
                </c:pt>
                <c:pt idx="11">
                  <c:v>8.1545640000000003E-2</c:v>
                </c:pt>
                <c:pt idx="12">
                  <c:v>8.1545640000000003E-2</c:v>
                </c:pt>
                <c:pt idx="13">
                  <c:v>8.1545640000000003E-2</c:v>
                </c:pt>
                <c:pt idx="14">
                  <c:v>#N/A</c:v>
                </c:pt>
                <c:pt idx="15">
                  <c:v>8.6545639999999993E-2</c:v>
                </c:pt>
                <c:pt idx="16">
                  <c:v>#N/A</c:v>
                </c:pt>
                <c:pt idx="17">
                  <c:v>8.5545640000000006E-2</c:v>
                </c:pt>
                <c:pt idx="18">
                  <c:v>#N/A</c:v>
                </c:pt>
                <c:pt idx="19">
                  <c:v>8.7545639999999994E-2</c:v>
                </c:pt>
                <c:pt idx="20">
                  <c:v>#N/A</c:v>
                </c:pt>
                <c:pt idx="21">
                  <c:v>9.1545639999999998E-2</c:v>
                </c:pt>
                <c:pt idx="22">
                  <c:v>#N/A</c:v>
                </c:pt>
                <c:pt idx="23">
                  <c:v>9.454564E-2</c:v>
                </c:pt>
                <c:pt idx="24">
                  <c:v>#N/A</c:v>
                </c:pt>
                <c:pt idx="25">
                  <c:v>9.5545640000000001E-2</c:v>
                </c:pt>
                <c:pt idx="26">
                  <c:v>#N/A</c:v>
                </c:pt>
                <c:pt idx="27">
                  <c:v>9.454564E-2</c:v>
                </c:pt>
                <c:pt idx="28">
                  <c:v>#N/A</c:v>
                </c:pt>
                <c:pt idx="29">
                  <c:v>9.3545639999999999E-2</c:v>
                </c:pt>
                <c:pt idx="30">
                  <c:v>9.3545639999999999E-2</c:v>
                </c:pt>
                <c:pt idx="31">
                  <c:v>9.3545639999999999E-2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9.3745640000000005E-2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D2-454B-8009-C1C38F00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998767"/>
        <c:axId val="885000015"/>
      </c:lineChart>
      <c:catAx>
        <c:axId val="88499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00015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885000015"/>
        <c:scaling>
          <c:orientation val="minMax"/>
          <c:max val="0.1"/>
          <c:min val="1.0000000000000002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98767"/>
        <c:crosses val="autoZero"/>
        <c:crossBetween val="between"/>
      </c:valAx>
      <c:valAx>
        <c:axId val="1403814607"/>
        <c:scaling>
          <c:orientation val="minMax"/>
          <c:max val="1"/>
          <c:min val="5.000000000000001E-2"/>
        </c:scaling>
        <c:delete val="1"/>
        <c:axPos val="r"/>
        <c:numFmt formatCode="General" sourceLinked="1"/>
        <c:majorTickMark val="out"/>
        <c:minorTickMark val="none"/>
        <c:tickLblPos val="nextTo"/>
        <c:crossAx val="1403812111"/>
        <c:crosses val="max"/>
        <c:crossBetween val="between"/>
      </c:valAx>
      <c:catAx>
        <c:axId val="1403812111"/>
        <c:scaling>
          <c:orientation val="minMax"/>
        </c:scaling>
        <c:delete val="1"/>
        <c:axPos val="b"/>
        <c:majorTickMark val="out"/>
        <c:minorTickMark val="none"/>
        <c:tickLblPos val="nextTo"/>
        <c:crossAx val="14038146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Stagflation forecasts</a:t>
            </a:r>
            <a:r>
              <a:rPr lang="en-US" baseline="0"/>
              <a:t> cap rate increases 6 quarters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'FRED Graph (Apartment)'!$L$4</c:f>
              <c:strCache>
                <c:ptCount val="1"/>
                <c:pt idx="0">
                  <c:v>Stagflation Alert True Positives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68-4AFC-9845-4FF55873F89F}"/>
              </c:ext>
            </c:extLst>
          </c:dPt>
          <c:cat>
            <c:strRef>
              <c:f>'FRED Graph (Apartment)'!$B$9:$B$146</c:f>
              <c:strCache>
                <c:ptCount val="138"/>
                <c:pt idx="0">
                  <c:v>1987-01-01</c:v>
                </c:pt>
                <c:pt idx="1">
                  <c:v>1987-04-01</c:v>
                </c:pt>
                <c:pt idx="2">
                  <c:v>1987-07-01</c:v>
                </c:pt>
                <c:pt idx="3">
                  <c:v>1987-10-01</c:v>
                </c:pt>
                <c:pt idx="4">
                  <c:v>1988-01-01</c:v>
                </c:pt>
                <c:pt idx="5">
                  <c:v>1988-04-01</c:v>
                </c:pt>
                <c:pt idx="6">
                  <c:v>1988-07-01</c:v>
                </c:pt>
                <c:pt idx="7">
                  <c:v>1988-10-01</c:v>
                </c:pt>
                <c:pt idx="8">
                  <c:v>1989-01-01</c:v>
                </c:pt>
                <c:pt idx="9">
                  <c:v>1989-04-01</c:v>
                </c:pt>
                <c:pt idx="10">
                  <c:v>1989-07-01</c:v>
                </c:pt>
                <c:pt idx="11">
                  <c:v>1989-10-01</c:v>
                </c:pt>
                <c:pt idx="12">
                  <c:v>1990-01-01</c:v>
                </c:pt>
                <c:pt idx="13">
                  <c:v>1990-04-01</c:v>
                </c:pt>
                <c:pt idx="14">
                  <c:v>1990-07-01</c:v>
                </c:pt>
                <c:pt idx="15">
                  <c:v>1990-10-01</c:v>
                </c:pt>
                <c:pt idx="16">
                  <c:v>1991-01-01</c:v>
                </c:pt>
                <c:pt idx="17">
                  <c:v>1991-04-01</c:v>
                </c:pt>
                <c:pt idx="18">
                  <c:v>1991-07-01</c:v>
                </c:pt>
                <c:pt idx="19">
                  <c:v>1991-10-01</c:v>
                </c:pt>
                <c:pt idx="20">
                  <c:v>1992-01-01</c:v>
                </c:pt>
                <c:pt idx="21">
                  <c:v>1992-04-01</c:v>
                </c:pt>
                <c:pt idx="22">
                  <c:v>1992-07-01</c:v>
                </c:pt>
                <c:pt idx="23">
                  <c:v>1992-10-01</c:v>
                </c:pt>
                <c:pt idx="24">
                  <c:v>1993-01-01</c:v>
                </c:pt>
                <c:pt idx="25">
                  <c:v>1993-04-01</c:v>
                </c:pt>
                <c:pt idx="26">
                  <c:v>1993-07-01</c:v>
                </c:pt>
                <c:pt idx="27">
                  <c:v>1993-10-01</c:v>
                </c:pt>
                <c:pt idx="28">
                  <c:v>1994-01-01</c:v>
                </c:pt>
                <c:pt idx="29">
                  <c:v>1994-04-01</c:v>
                </c:pt>
                <c:pt idx="30">
                  <c:v>1994-07-01</c:v>
                </c:pt>
                <c:pt idx="31">
                  <c:v>1994-10-01</c:v>
                </c:pt>
                <c:pt idx="32">
                  <c:v>1995-01-01</c:v>
                </c:pt>
                <c:pt idx="33">
                  <c:v>1995-04-01</c:v>
                </c:pt>
                <c:pt idx="34">
                  <c:v>1995-07-01</c:v>
                </c:pt>
                <c:pt idx="35">
                  <c:v>1995-10-01</c:v>
                </c:pt>
                <c:pt idx="36">
                  <c:v>1996-01-01</c:v>
                </c:pt>
                <c:pt idx="37">
                  <c:v>1996-04-01</c:v>
                </c:pt>
                <c:pt idx="38">
                  <c:v>1996-07-01</c:v>
                </c:pt>
                <c:pt idx="39">
                  <c:v>1996-10-01</c:v>
                </c:pt>
                <c:pt idx="40">
                  <c:v>1997-01-01</c:v>
                </c:pt>
                <c:pt idx="41">
                  <c:v>1997-04-01</c:v>
                </c:pt>
                <c:pt idx="42">
                  <c:v>1997-07-01</c:v>
                </c:pt>
                <c:pt idx="43">
                  <c:v>1997-10-01</c:v>
                </c:pt>
                <c:pt idx="44">
                  <c:v>1998-01-01</c:v>
                </c:pt>
                <c:pt idx="45">
                  <c:v>1998-04-01</c:v>
                </c:pt>
                <c:pt idx="46">
                  <c:v>1998-07-01</c:v>
                </c:pt>
                <c:pt idx="47">
                  <c:v>1998-10-01</c:v>
                </c:pt>
                <c:pt idx="48">
                  <c:v>1999-01-01</c:v>
                </c:pt>
                <c:pt idx="49">
                  <c:v>1999-04-01</c:v>
                </c:pt>
                <c:pt idx="50">
                  <c:v>1999-07-01</c:v>
                </c:pt>
                <c:pt idx="51">
                  <c:v>1999-10-01</c:v>
                </c:pt>
                <c:pt idx="52">
                  <c:v>2000-01-01</c:v>
                </c:pt>
                <c:pt idx="53">
                  <c:v>2000-04-01</c:v>
                </c:pt>
                <c:pt idx="54">
                  <c:v>2000-07-01</c:v>
                </c:pt>
                <c:pt idx="55">
                  <c:v>2000-10-01</c:v>
                </c:pt>
                <c:pt idx="56">
                  <c:v>2001-01-01</c:v>
                </c:pt>
                <c:pt idx="57">
                  <c:v>2001-04-01</c:v>
                </c:pt>
                <c:pt idx="58">
                  <c:v>2001-07-01</c:v>
                </c:pt>
                <c:pt idx="59">
                  <c:v>2001-10-01</c:v>
                </c:pt>
                <c:pt idx="60">
                  <c:v>2002-01-01</c:v>
                </c:pt>
                <c:pt idx="61">
                  <c:v>2002-04-01</c:v>
                </c:pt>
                <c:pt idx="62">
                  <c:v>2002-07-01</c:v>
                </c:pt>
                <c:pt idx="63">
                  <c:v>2002-10-01</c:v>
                </c:pt>
                <c:pt idx="64">
                  <c:v>2003-01-01</c:v>
                </c:pt>
                <c:pt idx="65">
                  <c:v>2003-04-01</c:v>
                </c:pt>
                <c:pt idx="66">
                  <c:v>2003-07-01</c:v>
                </c:pt>
                <c:pt idx="67">
                  <c:v>2003-10-01</c:v>
                </c:pt>
                <c:pt idx="68">
                  <c:v>2004-01-01</c:v>
                </c:pt>
                <c:pt idx="69">
                  <c:v>2004-04-01</c:v>
                </c:pt>
                <c:pt idx="70">
                  <c:v>2004-07-01</c:v>
                </c:pt>
                <c:pt idx="71">
                  <c:v>2004-10-01</c:v>
                </c:pt>
                <c:pt idx="72">
                  <c:v>2005-01-01</c:v>
                </c:pt>
                <c:pt idx="73">
                  <c:v>2005-04-01</c:v>
                </c:pt>
                <c:pt idx="74">
                  <c:v>2005-07-01</c:v>
                </c:pt>
                <c:pt idx="75">
                  <c:v>2005-10-01</c:v>
                </c:pt>
                <c:pt idx="76">
                  <c:v>2006-01-01</c:v>
                </c:pt>
                <c:pt idx="77">
                  <c:v>2006-04-01</c:v>
                </c:pt>
                <c:pt idx="78">
                  <c:v>2006-07-01</c:v>
                </c:pt>
                <c:pt idx="79">
                  <c:v>2006-10-01</c:v>
                </c:pt>
                <c:pt idx="80">
                  <c:v>2007-01-01</c:v>
                </c:pt>
                <c:pt idx="81">
                  <c:v>2007-04-01</c:v>
                </c:pt>
                <c:pt idx="82">
                  <c:v>2007-07-01</c:v>
                </c:pt>
                <c:pt idx="83">
                  <c:v>2007-10-01</c:v>
                </c:pt>
                <c:pt idx="84">
                  <c:v>2008-01-01</c:v>
                </c:pt>
                <c:pt idx="85">
                  <c:v>2008-04-01</c:v>
                </c:pt>
                <c:pt idx="86">
                  <c:v>2008-07-01</c:v>
                </c:pt>
                <c:pt idx="87">
                  <c:v>2008-10-01</c:v>
                </c:pt>
                <c:pt idx="88">
                  <c:v>2009-01-01</c:v>
                </c:pt>
                <c:pt idx="89">
                  <c:v>2009-04-01</c:v>
                </c:pt>
                <c:pt idx="90">
                  <c:v>2009-07-01</c:v>
                </c:pt>
                <c:pt idx="91">
                  <c:v>2009-10-01</c:v>
                </c:pt>
                <c:pt idx="92">
                  <c:v>2010-01-01</c:v>
                </c:pt>
                <c:pt idx="93">
                  <c:v>2010-04-01</c:v>
                </c:pt>
                <c:pt idx="94">
                  <c:v>2010-07-01</c:v>
                </c:pt>
                <c:pt idx="95">
                  <c:v>2010-10-01</c:v>
                </c:pt>
                <c:pt idx="96">
                  <c:v>2011-01-01</c:v>
                </c:pt>
                <c:pt idx="97">
                  <c:v>2011-04-01</c:v>
                </c:pt>
                <c:pt idx="98">
                  <c:v>2011-07-01</c:v>
                </c:pt>
                <c:pt idx="99">
                  <c:v>2011-10-01</c:v>
                </c:pt>
                <c:pt idx="100">
                  <c:v>2012-01-01</c:v>
                </c:pt>
                <c:pt idx="101">
                  <c:v>2012-04-01</c:v>
                </c:pt>
                <c:pt idx="102">
                  <c:v>2012-07-01</c:v>
                </c:pt>
                <c:pt idx="103">
                  <c:v>2012-10-01</c:v>
                </c:pt>
                <c:pt idx="104">
                  <c:v>2013-01-01</c:v>
                </c:pt>
                <c:pt idx="105">
                  <c:v>2013-04-01</c:v>
                </c:pt>
                <c:pt idx="106">
                  <c:v>2013-07-01</c:v>
                </c:pt>
                <c:pt idx="107">
                  <c:v>2013-10-01</c:v>
                </c:pt>
                <c:pt idx="108">
                  <c:v>2014-01-01</c:v>
                </c:pt>
                <c:pt idx="109">
                  <c:v>2014-04-01</c:v>
                </c:pt>
                <c:pt idx="110">
                  <c:v>2014-07-01</c:v>
                </c:pt>
                <c:pt idx="111">
                  <c:v>2014-10-01</c:v>
                </c:pt>
                <c:pt idx="112">
                  <c:v>2015-01-01</c:v>
                </c:pt>
                <c:pt idx="113">
                  <c:v>2015-04-01</c:v>
                </c:pt>
                <c:pt idx="114">
                  <c:v>2015-07-01</c:v>
                </c:pt>
                <c:pt idx="115">
                  <c:v>2015-10-01</c:v>
                </c:pt>
                <c:pt idx="116">
                  <c:v>2016-01-01</c:v>
                </c:pt>
                <c:pt idx="117">
                  <c:v>2016-04-01</c:v>
                </c:pt>
                <c:pt idx="118">
                  <c:v>2016-07-01</c:v>
                </c:pt>
                <c:pt idx="119">
                  <c:v>2016-10-01</c:v>
                </c:pt>
                <c:pt idx="120">
                  <c:v>2017-01-01</c:v>
                </c:pt>
                <c:pt idx="121">
                  <c:v>2017-04-01</c:v>
                </c:pt>
                <c:pt idx="122">
                  <c:v>2017-07-01</c:v>
                </c:pt>
                <c:pt idx="123">
                  <c:v>2017-10-01</c:v>
                </c:pt>
                <c:pt idx="124">
                  <c:v>2018-01-01</c:v>
                </c:pt>
                <c:pt idx="125">
                  <c:v>2018-04-01</c:v>
                </c:pt>
                <c:pt idx="126">
                  <c:v>2018-07-01</c:v>
                </c:pt>
                <c:pt idx="127">
                  <c:v>2018-10-01</c:v>
                </c:pt>
                <c:pt idx="128">
                  <c:v>2019-01-01</c:v>
                </c:pt>
                <c:pt idx="129">
                  <c:v>2019-04-01</c:v>
                </c:pt>
                <c:pt idx="130">
                  <c:v>2019-07-01</c:v>
                </c:pt>
                <c:pt idx="131">
                  <c:v>2019-10-01</c:v>
                </c:pt>
                <c:pt idx="132">
                  <c:v>2020-01-01</c:v>
                </c:pt>
                <c:pt idx="133">
                  <c:v>2020-04-01</c:v>
                </c:pt>
                <c:pt idx="134">
                  <c:v>2020-07-01</c:v>
                </c:pt>
                <c:pt idx="135">
                  <c:v>2020-10-01</c:v>
                </c:pt>
                <c:pt idx="136">
                  <c:v>2021-01-01</c:v>
                </c:pt>
                <c:pt idx="137">
                  <c:v>4/1/2021</c:v>
                </c:pt>
              </c:strCache>
            </c:strRef>
          </c:cat>
          <c:val>
            <c:numRef>
              <c:f>'FRED Graph (Apartment)'!$L$9:$L$146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68-4AFC-9845-4FF55873F89F}"/>
            </c:ext>
          </c:extLst>
        </c:ser>
        <c:ser>
          <c:idx val="2"/>
          <c:order val="2"/>
          <c:tx>
            <c:strRef>
              <c:f>'FRED Graph (Apartment)'!$M$4</c:f>
              <c:strCache>
                <c:ptCount val="1"/>
                <c:pt idx="0">
                  <c:v>False Positives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'FRED Graph (Apartment)'!$B$9:$B$146</c:f>
              <c:strCache>
                <c:ptCount val="138"/>
                <c:pt idx="0">
                  <c:v>1987-01-01</c:v>
                </c:pt>
                <c:pt idx="1">
                  <c:v>1987-04-01</c:v>
                </c:pt>
                <c:pt idx="2">
                  <c:v>1987-07-01</c:v>
                </c:pt>
                <c:pt idx="3">
                  <c:v>1987-10-01</c:v>
                </c:pt>
                <c:pt idx="4">
                  <c:v>1988-01-01</c:v>
                </c:pt>
                <c:pt idx="5">
                  <c:v>1988-04-01</c:v>
                </c:pt>
                <c:pt idx="6">
                  <c:v>1988-07-01</c:v>
                </c:pt>
                <c:pt idx="7">
                  <c:v>1988-10-01</c:v>
                </c:pt>
                <c:pt idx="8">
                  <c:v>1989-01-01</c:v>
                </c:pt>
                <c:pt idx="9">
                  <c:v>1989-04-01</c:v>
                </c:pt>
                <c:pt idx="10">
                  <c:v>1989-07-01</c:v>
                </c:pt>
                <c:pt idx="11">
                  <c:v>1989-10-01</c:v>
                </c:pt>
                <c:pt idx="12">
                  <c:v>1990-01-01</c:v>
                </c:pt>
                <c:pt idx="13">
                  <c:v>1990-04-01</c:v>
                </c:pt>
                <c:pt idx="14">
                  <c:v>1990-07-01</c:v>
                </c:pt>
                <c:pt idx="15">
                  <c:v>1990-10-01</c:v>
                </c:pt>
                <c:pt idx="16">
                  <c:v>1991-01-01</c:v>
                </c:pt>
                <c:pt idx="17">
                  <c:v>1991-04-01</c:v>
                </c:pt>
                <c:pt idx="18">
                  <c:v>1991-07-01</c:v>
                </c:pt>
                <c:pt idx="19">
                  <c:v>1991-10-01</c:v>
                </c:pt>
                <c:pt idx="20">
                  <c:v>1992-01-01</c:v>
                </c:pt>
                <c:pt idx="21">
                  <c:v>1992-04-01</c:v>
                </c:pt>
                <c:pt idx="22">
                  <c:v>1992-07-01</c:v>
                </c:pt>
                <c:pt idx="23">
                  <c:v>1992-10-01</c:v>
                </c:pt>
                <c:pt idx="24">
                  <c:v>1993-01-01</c:v>
                </c:pt>
                <c:pt idx="25">
                  <c:v>1993-04-01</c:v>
                </c:pt>
                <c:pt idx="26">
                  <c:v>1993-07-01</c:v>
                </c:pt>
                <c:pt idx="27">
                  <c:v>1993-10-01</c:v>
                </c:pt>
                <c:pt idx="28">
                  <c:v>1994-01-01</c:v>
                </c:pt>
                <c:pt idx="29">
                  <c:v>1994-04-01</c:v>
                </c:pt>
                <c:pt idx="30">
                  <c:v>1994-07-01</c:v>
                </c:pt>
                <c:pt idx="31">
                  <c:v>1994-10-01</c:v>
                </c:pt>
                <c:pt idx="32">
                  <c:v>1995-01-01</c:v>
                </c:pt>
                <c:pt idx="33">
                  <c:v>1995-04-01</c:v>
                </c:pt>
                <c:pt idx="34">
                  <c:v>1995-07-01</c:v>
                </c:pt>
                <c:pt idx="35">
                  <c:v>1995-10-01</c:v>
                </c:pt>
                <c:pt idx="36">
                  <c:v>1996-01-01</c:v>
                </c:pt>
                <c:pt idx="37">
                  <c:v>1996-04-01</c:v>
                </c:pt>
                <c:pt idx="38">
                  <c:v>1996-07-01</c:v>
                </c:pt>
                <c:pt idx="39">
                  <c:v>1996-10-01</c:v>
                </c:pt>
                <c:pt idx="40">
                  <c:v>1997-01-01</c:v>
                </c:pt>
                <c:pt idx="41">
                  <c:v>1997-04-01</c:v>
                </c:pt>
                <c:pt idx="42">
                  <c:v>1997-07-01</c:v>
                </c:pt>
                <c:pt idx="43">
                  <c:v>1997-10-01</c:v>
                </c:pt>
                <c:pt idx="44">
                  <c:v>1998-01-01</c:v>
                </c:pt>
                <c:pt idx="45">
                  <c:v>1998-04-01</c:v>
                </c:pt>
                <c:pt idx="46">
                  <c:v>1998-07-01</c:v>
                </c:pt>
                <c:pt idx="47">
                  <c:v>1998-10-01</c:v>
                </c:pt>
                <c:pt idx="48">
                  <c:v>1999-01-01</c:v>
                </c:pt>
                <c:pt idx="49">
                  <c:v>1999-04-01</c:v>
                </c:pt>
                <c:pt idx="50">
                  <c:v>1999-07-01</c:v>
                </c:pt>
                <c:pt idx="51">
                  <c:v>1999-10-01</c:v>
                </c:pt>
                <c:pt idx="52">
                  <c:v>2000-01-01</c:v>
                </c:pt>
                <c:pt idx="53">
                  <c:v>2000-04-01</c:v>
                </c:pt>
                <c:pt idx="54">
                  <c:v>2000-07-01</c:v>
                </c:pt>
                <c:pt idx="55">
                  <c:v>2000-10-01</c:v>
                </c:pt>
                <c:pt idx="56">
                  <c:v>2001-01-01</c:v>
                </c:pt>
                <c:pt idx="57">
                  <c:v>2001-04-01</c:v>
                </c:pt>
                <c:pt idx="58">
                  <c:v>2001-07-01</c:v>
                </c:pt>
                <c:pt idx="59">
                  <c:v>2001-10-01</c:v>
                </c:pt>
                <c:pt idx="60">
                  <c:v>2002-01-01</c:v>
                </c:pt>
                <c:pt idx="61">
                  <c:v>2002-04-01</c:v>
                </c:pt>
                <c:pt idx="62">
                  <c:v>2002-07-01</c:v>
                </c:pt>
                <c:pt idx="63">
                  <c:v>2002-10-01</c:v>
                </c:pt>
                <c:pt idx="64">
                  <c:v>2003-01-01</c:v>
                </c:pt>
                <c:pt idx="65">
                  <c:v>2003-04-01</c:v>
                </c:pt>
                <c:pt idx="66">
                  <c:v>2003-07-01</c:v>
                </c:pt>
                <c:pt idx="67">
                  <c:v>2003-10-01</c:v>
                </c:pt>
                <c:pt idx="68">
                  <c:v>2004-01-01</c:v>
                </c:pt>
                <c:pt idx="69">
                  <c:v>2004-04-01</c:v>
                </c:pt>
                <c:pt idx="70">
                  <c:v>2004-07-01</c:v>
                </c:pt>
                <c:pt idx="71">
                  <c:v>2004-10-01</c:v>
                </c:pt>
                <c:pt idx="72">
                  <c:v>2005-01-01</c:v>
                </c:pt>
                <c:pt idx="73">
                  <c:v>2005-04-01</c:v>
                </c:pt>
                <c:pt idx="74">
                  <c:v>2005-07-01</c:v>
                </c:pt>
                <c:pt idx="75">
                  <c:v>2005-10-01</c:v>
                </c:pt>
                <c:pt idx="76">
                  <c:v>2006-01-01</c:v>
                </c:pt>
                <c:pt idx="77">
                  <c:v>2006-04-01</c:v>
                </c:pt>
                <c:pt idx="78">
                  <c:v>2006-07-01</c:v>
                </c:pt>
                <c:pt idx="79">
                  <c:v>2006-10-01</c:v>
                </c:pt>
                <c:pt idx="80">
                  <c:v>2007-01-01</c:v>
                </c:pt>
                <c:pt idx="81">
                  <c:v>2007-04-01</c:v>
                </c:pt>
                <c:pt idx="82">
                  <c:v>2007-07-01</c:v>
                </c:pt>
                <c:pt idx="83">
                  <c:v>2007-10-01</c:v>
                </c:pt>
                <c:pt idx="84">
                  <c:v>2008-01-01</c:v>
                </c:pt>
                <c:pt idx="85">
                  <c:v>2008-04-01</c:v>
                </c:pt>
                <c:pt idx="86">
                  <c:v>2008-07-01</c:v>
                </c:pt>
                <c:pt idx="87">
                  <c:v>2008-10-01</c:v>
                </c:pt>
                <c:pt idx="88">
                  <c:v>2009-01-01</c:v>
                </c:pt>
                <c:pt idx="89">
                  <c:v>2009-04-01</c:v>
                </c:pt>
                <c:pt idx="90">
                  <c:v>2009-07-01</c:v>
                </c:pt>
                <c:pt idx="91">
                  <c:v>2009-10-01</c:v>
                </c:pt>
                <c:pt idx="92">
                  <c:v>2010-01-01</c:v>
                </c:pt>
                <c:pt idx="93">
                  <c:v>2010-04-01</c:v>
                </c:pt>
                <c:pt idx="94">
                  <c:v>2010-07-01</c:v>
                </c:pt>
                <c:pt idx="95">
                  <c:v>2010-10-01</c:v>
                </c:pt>
                <c:pt idx="96">
                  <c:v>2011-01-01</c:v>
                </c:pt>
                <c:pt idx="97">
                  <c:v>2011-04-01</c:v>
                </c:pt>
                <c:pt idx="98">
                  <c:v>2011-07-01</c:v>
                </c:pt>
                <c:pt idx="99">
                  <c:v>2011-10-01</c:v>
                </c:pt>
                <c:pt idx="100">
                  <c:v>2012-01-01</c:v>
                </c:pt>
                <c:pt idx="101">
                  <c:v>2012-04-01</c:v>
                </c:pt>
                <c:pt idx="102">
                  <c:v>2012-07-01</c:v>
                </c:pt>
                <c:pt idx="103">
                  <c:v>2012-10-01</c:v>
                </c:pt>
                <c:pt idx="104">
                  <c:v>2013-01-01</c:v>
                </c:pt>
                <c:pt idx="105">
                  <c:v>2013-04-01</c:v>
                </c:pt>
                <c:pt idx="106">
                  <c:v>2013-07-01</c:v>
                </c:pt>
                <c:pt idx="107">
                  <c:v>2013-10-01</c:v>
                </c:pt>
                <c:pt idx="108">
                  <c:v>2014-01-01</c:v>
                </c:pt>
                <c:pt idx="109">
                  <c:v>2014-04-01</c:v>
                </c:pt>
                <c:pt idx="110">
                  <c:v>2014-07-01</c:v>
                </c:pt>
                <c:pt idx="111">
                  <c:v>2014-10-01</c:v>
                </c:pt>
                <c:pt idx="112">
                  <c:v>2015-01-01</c:v>
                </c:pt>
                <c:pt idx="113">
                  <c:v>2015-04-01</c:v>
                </c:pt>
                <c:pt idx="114">
                  <c:v>2015-07-01</c:v>
                </c:pt>
                <c:pt idx="115">
                  <c:v>2015-10-01</c:v>
                </c:pt>
                <c:pt idx="116">
                  <c:v>2016-01-01</c:v>
                </c:pt>
                <c:pt idx="117">
                  <c:v>2016-04-01</c:v>
                </c:pt>
                <c:pt idx="118">
                  <c:v>2016-07-01</c:v>
                </c:pt>
                <c:pt idx="119">
                  <c:v>2016-10-01</c:v>
                </c:pt>
                <c:pt idx="120">
                  <c:v>2017-01-01</c:v>
                </c:pt>
                <c:pt idx="121">
                  <c:v>2017-04-01</c:v>
                </c:pt>
                <c:pt idx="122">
                  <c:v>2017-07-01</c:v>
                </c:pt>
                <c:pt idx="123">
                  <c:v>2017-10-01</c:v>
                </c:pt>
                <c:pt idx="124">
                  <c:v>2018-01-01</c:v>
                </c:pt>
                <c:pt idx="125">
                  <c:v>2018-04-01</c:v>
                </c:pt>
                <c:pt idx="126">
                  <c:v>2018-07-01</c:v>
                </c:pt>
                <c:pt idx="127">
                  <c:v>2018-10-01</c:v>
                </c:pt>
                <c:pt idx="128">
                  <c:v>2019-01-01</c:v>
                </c:pt>
                <c:pt idx="129">
                  <c:v>2019-04-01</c:v>
                </c:pt>
                <c:pt idx="130">
                  <c:v>2019-07-01</c:v>
                </c:pt>
                <c:pt idx="131">
                  <c:v>2019-10-01</c:v>
                </c:pt>
                <c:pt idx="132">
                  <c:v>2020-01-01</c:v>
                </c:pt>
                <c:pt idx="133">
                  <c:v>2020-04-01</c:v>
                </c:pt>
                <c:pt idx="134">
                  <c:v>2020-07-01</c:v>
                </c:pt>
                <c:pt idx="135">
                  <c:v>2020-10-01</c:v>
                </c:pt>
                <c:pt idx="136">
                  <c:v>2021-01-01</c:v>
                </c:pt>
                <c:pt idx="137">
                  <c:v>4/1/2021</c:v>
                </c:pt>
              </c:strCache>
            </c:strRef>
          </c:cat>
          <c:val>
            <c:numRef>
              <c:f>'FRED Graph (Apartment)'!$M$9:$M$146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68-4AFC-9845-4FF55873F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84998767"/>
        <c:axId val="885000015"/>
      </c:barChart>
      <c:lineChart>
        <c:grouping val="standard"/>
        <c:varyColors val="0"/>
        <c:ser>
          <c:idx val="0"/>
          <c:order val="0"/>
          <c:tx>
            <c:strRef>
              <c:f>'FRED Graph (Apartment)'!$H$4</c:f>
              <c:strCache>
                <c:ptCount val="1"/>
                <c:pt idx="0">
                  <c:v>Cap Rates Apartment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'FRED Graph (Apartment)'!$B$9:$B$146</c:f>
              <c:strCache>
                <c:ptCount val="138"/>
                <c:pt idx="0">
                  <c:v>1987-01-01</c:v>
                </c:pt>
                <c:pt idx="1">
                  <c:v>1987-04-01</c:v>
                </c:pt>
                <c:pt idx="2">
                  <c:v>1987-07-01</c:v>
                </c:pt>
                <c:pt idx="3">
                  <c:v>1987-10-01</c:v>
                </c:pt>
                <c:pt idx="4">
                  <c:v>1988-01-01</c:v>
                </c:pt>
                <c:pt idx="5">
                  <c:v>1988-04-01</c:v>
                </c:pt>
                <c:pt idx="6">
                  <c:v>1988-07-01</c:v>
                </c:pt>
                <c:pt idx="7">
                  <c:v>1988-10-01</c:v>
                </c:pt>
                <c:pt idx="8">
                  <c:v>1989-01-01</c:v>
                </c:pt>
                <c:pt idx="9">
                  <c:v>1989-04-01</c:v>
                </c:pt>
                <c:pt idx="10">
                  <c:v>1989-07-01</c:v>
                </c:pt>
                <c:pt idx="11">
                  <c:v>1989-10-01</c:v>
                </c:pt>
                <c:pt idx="12">
                  <c:v>1990-01-01</c:v>
                </c:pt>
                <c:pt idx="13">
                  <c:v>1990-04-01</c:v>
                </c:pt>
                <c:pt idx="14">
                  <c:v>1990-07-01</c:v>
                </c:pt>
                <c:pt idx="15">
                  <c:v>1990-10-01</c:v>
                </c:pt>
                <c:pt idx="16">
                  <c:v>1991-01-01</c:v>
                </c:pt>
                <c:pt idx="17">
                  <c:v>1991-04-01</c:v>
                </c:pt>
                <c:pt idx="18">
                  <c:v>1991-07-01</c:v>
                </c:pt>
                <c:pt idx="19">
                  <c:v>1991-10-01</c:v>
                </c:pt>
                <c:pt idx="20">
                  <c:v>1992-01-01</c:v>
                </c:pt>
                <c:pt idx="21">
                  <c:v>1992-04-01</c:v>
                </c:pt>
                <c:pt idx="22">
                  <c:v>1992-07-01</c:v>
                </c:pt>
                <c:pt idx="23">
                  <c:v>1992-10-01</c:v>
                </c:pt>
                <c:pt idx="24">
                  <c:v>1993-01-01</c:v>
                </c:pt>
                <c:pt idx="25">
                  <c:v>1993-04-01</c:v>
                </c:pt>
                <c:pt idx="26">
                  <c:v>1993-07-01</c:v>
                </c:pt>
                <c:pt idx="27">
                  <c:v>1993-10-01</c:v>
                </c:pt>
                <c:pt idx="28">
                  <c:v>1994-01-01</c:v>
                </c:pt>
                <c:pt idx="29">
                  <c:v>1994-04-01</c:v>
                </c:pt>
                <c:pt idx="30">
                  <c:v>1994-07-01</c:v>
                </c:pt>
                <c:pt idx="31">
                  <c:v>1994-10-01</c:v>
                </c:pt>
                <c:pt idx="32">
                  <c:v>1995-01-01</c:v>
                </c:pt>
                <c:pt idx="33">
                  <c:v>1995-04-01</c:v>
                </c:pt>
                <c:pt idx="34">
                  <c:v>1995-07-01</c:v>
                </c:pt>
                <c:pt idx="35">
                  <c:v>1995-10-01</c:v>
                </c:pt>
                <c:pt idx="36">
                  <c:v>1996-01-01</c:v>
                </c:pt>
                <c:pt idx="37">
                  <c:v>1996-04-01</c:v>
                </c:pt>
                <c:pt idx="38">
                  <c:v>1996-07-01</c:v>
                </c:pt>
                <c:pt idx="39">
                  <c:v>1996-10-01</c:v>
                </c:pt>
                <c:pt idx="40">
                  <c:v>1997-01-01</c:v>
                </c:pt>
                <c:pt idx="41">
                  <c:v>1997-04-01</c:v>
                </c:pt>
                <c:pt idx="42">
                  <c:v>1997-07-01</c:v>
                </c:pt>
                <c:pt idx="43">
                  <c:v>1997-10-01</c:v>
                </c:pt>
                <c:pt idx="44">
                  <c:v>1998-01-01</c:v>
                </c:pt>
                <c:pt idx="45">
                  <c:v>1998-04-01</c:v>
                </c:pt>
                <c:pt idx="46">
                  <c:v>1998-07-01</c:v>
                </c:pt>
                <c:pt idx="47">
                  <c:v>1998-10-01</c:v>
                </c:pt>
                <c:pt idx="48">
                  <c:v>1999-01-01</c:v>
                </c:pt>
                <c:pt idx="49">
                  <c:v>1999-04-01</c:v>
                </c:pt>
                <c:pt idx="50">
                  <c:v>1999-07-01</c:v>
                </c:pt>
                <c:pt idx="51">
                  <c:v>1999-10-01</c:v>
                </c:pt>
                <c:pt idx="52">
                  <c:v>2000-01-01</c:v>
                </c:pt>
                <c:pt idx="53">
                  <c:v>2000-04-01</c:v>
                </c:pt>
                <c:pt idx="54">
                  <c:v>2000-07-01</c:v>
                </c:pt>
                <c:pt idx="55">
                  <c:v>2000-10-01</c:v>
                </c:pt>
                <c:pt idx="56">
                  <c:v>2001-01-01</c:v>
                </c:pt>
                <c:pt idx="57">
                  <c:v>2001-04-01</c:v>
                </c:pt>
                <c:pt idx="58">
                  <c:v>2001-07-01</c:v>
                </c:pt>
                <c:pt idx="59">
                  <c:v>2001-10-01</c:v>
                </c:pt>
                <c:pt idx="60">
                  <c:v>2002-01-01</c:v>
                </c:pt>
                <c:pt idx="61">
                  <c:v>2002-04-01</c:v>
                </c:pt>
                <c:pt idx="62">
                  <c:v>2002-07-01</c:v>
                </c:pt>
                <c:pt idx="63">
                  <c:v>2002-10-01</c:v>
                </c:pt>
                <c:pt idx="64">
                  <c:v>2003-01-01</c:v>
                </c:pt>
                <c:pt idx="65">
                  <c:v>2003-04-01</c:v>
                </c:pt>
                <c:pt idx="66">
                  <c:v>2003-07-01</c:v>
                </c:pt>
                <c:pt idx="67">
                  <c:v>2003-10-01</c:v>
                </c:pt>
                <c:pt idx="68">
                  <c:v>2004-01-01</c:v>
                </c:pt>
                <c:pt idx="69">
                  <c:v>2004-04-01</c:v>
                </c:pt>
                <c:pt idx="70">
                  <c:v>2004-07-01</c:v>
                </c:pt>
                <c:pt idx="71">
                  <c:v>2004-10-01</c:v>
                </c:pt>
                <c:pt idx="72">
                  <c:v>2005-01-01</c:v>
                </c:pt>
                <c:pt idx="73">
                  <c:v>2005-04-01</c:v>
                </c:pt>
                <c:pt idx="74">
                  <c:v>2005-07-01</c:v>
                </c:pt>
                <c:pt idx="75">
                  <c:v>2005-10-01</c:v>
                </c:pt>
                <c:pt idx="76">
                  <c:v>2006-01-01</c:v>
                </c:pt>
                <c:pt idx="77">
                  <c:v>2006-04-01</c:v>
                </c:pt>
                <c:pt idx="78">
                  <c:v>2006-07-01</c:v>
                </c:pt>
                <c:pt idx="79">
                  <c:v>2006-10-01</c:v>
                </c:pt>
                <c:pt idx="80">
                  <c:v>2007-01-01</c:v>
                </c:pt>
                <c:pt idx="81">
                  <c:v>2007-04-01</c:v>
                </c:pt>
                <c:pt idx="82">
                  <c:v>2007-07-01</c:v>
                </c:pt>
                <c:pt idx="83">
                  <c:v>2007-10-01</c:v>
                </c:pt>
                <c:pt idx="84">
                  <c:v>2008-01-01</c:v>
                </c:pt>
                <c:pt idx="85">
                  <c:v>2008-04-01</c:v>
                </c:pt>
                <c:pt idx="86">
                  <c:v>2008-07-01</c:v>
                </c:pt>
                <c:pt idx="87">
                  <c:v>2008-10-01</c:v>
                </c:pt>
                <c:pt idx="88">
                  <c:v>2009-01-01</c:v>
                </c:pt>
                <c:pt idx="89">
                  <c:v>2009-04-01</c:v>
                </c:pt>
                <c:pt idx="90">
                  <c:v>2009-07-01</c:v>
                </c:pt>
                <c:pt idx="91">
                  <c:v>2009-10-01</c:v>
                </c:pt>
                <c:pt idx="92">
                  <c:v>2010-01-01</c:v>
                </c:pt>
                <c:pt idx="93">
                  <c:v>2010-04-01</c:v>
                </c:pt>
                <c:pt idx="94">
                  <c:v>2010-07-01</c:v>
                </c:pt>
                <c:pt idx="95">
                  <c:v>2010-10-01</c:v>
                </c:pt>
                <c:pt idx="96">
                  <c:v>2011-01-01</c:v>
                </c:pt>
                <c:pt idx="97">
                  <c:v>2011-04-01</c:v>
                </c:pt>
                <c:pt idx="98">
                  <c:v>2011-07-01</c:v>
                </c:pt>
                <c:pt idx="99">
                  <c:v>2011-10-01</c:v>
                </c:pt>
                <c:pt idx="100">
                  <c:v>2012-01-01</c:v>
                </c:pt>
                <c:pt idx="101">
                  <c:v>2012-04-01</c:v>
                </c:pt>
                <c:pt idx="102">
                  <c:v>2012-07-01</c:v>
                </c:pt>
                <c:pt idx="103">
                  <c:v>2012-10-01</c:v>
                </c:pt>
                <c:pt idx="104">
                  <c:v>2013-01-01</c:v>
                </c:pt>
                <c:pt idx="105">
                  <c:v>2013-04-01</c:v>
                </c:pt>
                <c:pt idx="106">
                  <c:v>2013-07-01</c:v>
                </c:pt>
                <c:pt idx="107">
                  <c:v>2013-10-01</c:v>
                </c:pt>
                <c:pt idx="108">
                  <c:v>2014-01-01</c:v>
                </c:pt>
                <c:pt idx="109">
                  <c:v>2014-04-01</c:v>
                </c:pt>
                <c:pt idx="110">
                  <c:v>2014-07-01</c:v>
                </c:pt>
                <c:pt idx="111">
                  <c:v>2014-10-01</c:v>
                </c:pt>
                <c:pt idx="112">
                  <c:v>2015-01-01</c:v>
                </c:pt>
                <c:pt idx="113">
                  <c:v>2015-04-01</c:v>
                </c:pt>
                <c:pt idx="114">
                  <c:v>2015-07-01</c:v>
                </c:pt>
                <c:pt idx="115">
                  <c:v>2015-10-01</c:v>
                </c:pt>
                <c:pt idx="116">
                  <c:v>2016-01-01</c:v>
                </c:pt>
                <c:pt idx="117">
                  <c:v>2016-04-01</c:v>
                </c:pt>
                <c:pt idx="118">
                  <c:v>2016-07-01</c:v>
                </c:pt>
                <c:pt idx="119">
                  <c:v>2016-10-01</c:v>
                </c:pt>
                <c:pt idx="120">
                  <c:v>2017-01-01</c:v>
                </c:pt>
                <c:pt idx="121">
                  <c:v>2017-04-01</c:v>
                </c:pt>
                <c:pt idx="122">
                  <c:v>2017-07-01</c:v>
                </c:pt>
                <c:pt idx="123">
                  <c:v>2017-10-01</c:v>
                </c:pt>
                <c:pt idx="124">
                  <c:v>2018-01-01</c:v>
                </c:pt>
                <c:pt idx="125">
                  <c:v>2018-04-01</c:v>
                </c:pt>
                <c:pt idx="126">
                  <c:v>2018-07-01</c:v>
                </c:pt>
                <c:pt idx="127">
                  <c:v>2018-10-01</c:v>
                </c:pt>
                <c:pt idx="128">
                  <c:v>2019-01-01</c:v>
                </c:pt>
                <c:pt idx="129">
                  <c:v>2019-04-01</c:v>
                </c:pt>
                <c:pt idx="130">
                  <c:v>2019-07-01</c:v>
                </c:pt>
                <c:pt idx="131">
                  <c:v>2019-10-01</c:v>
                </c:pt>
                <c:pt idx="132">
                  <c:v>2020-01-01</c:v>
                </c:pt>
                <c:pt idx="133">
                  <c:v>2020-04-01</c:v>
                </c:pt>
                <c:pt idx="134">
                  <c:v>2020-07-01</c:v>
                </c:pt>
                <c:pt idx="135">
                  <c:v>2020-10-01</c:v>
                </c:pt>
                <c:pt idx="136">
                  <c:v>2021-01-01</c:v>
                </c:pt>
                <c:pt idx="137">
                  <c:v>4/1/2021</c:v>
                </c:pt>
              </c:strCache>
            </c:strRef>
          </c:cat>
          <c:val>
            <c:numRef>
              <c:f>'FRED Graph (Apartment)'!$H$9:$H$146</c:f>
              <c:numCache>
                <c:formatCode>0.0%</c:formatCode>
                <c:ptCount val="138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8.4000000000000005E-2</c:v>
                </c:pt>
                <c:pt idx="7">
                  <c:v>8.4000000000000005E-2</c:v>
                </c:pt>
                <c:pt idx="8">
                  <c:v>8.3000000000000004E-2</c:v>
                </c:pt>
                <c:pt idx="9">
                  <c:v>8.3000000000000004E-2</c:v>
                </c:pt>
                <c:pt idx="10">
                  <c:v>8.3000000000000004E-2</c:v>
                </c:pt>
                <c:pt idx="11">
                  <c:v>8.3000000000000004E-2</c:v>
                </c:pt>
                <c:pt idx="12">
                  <c:v>8.4000000000000005E-2</c:v>
                </c:pt>
                <c:pt idx="13">
                  <c:v>8.4000000000000005E-2</c:v>
                </c:pt>
                <c:pt idx="14">
                  <c:v>8.4000000000000005E-2</c:v>
                </c:pt>
                <c:pt idx="15">
                  <c:v>8.4000000000000005E-2</c:v>
                </c:pt>
                <c:pt idx="16">
                  <c:v>8.5999999999999993E-2</c:v>
                </c:pt>
                <c:pt idx="17">
                  <c:v>8.5999999999999993E-2</c:v>
                </c:pt>
                <c:pt idx="18">
                  <c:v>8.7999999999999995E-2</c:v>
                </c:pt>
                <c:pt idx="19">
                  <c:v>8.7999999999999995E-2</c:v>
                </c:pt>
                <c:pt idx="20">
                  <c:v>8.8999999999999996E-2</c:v>
                </c:pt>
                <c:pt idx="21">
                  <c:v>8.8999999999999996E-2</c:v>
                </c:pt>
                <c:pt idx="22">
                  <c:v>9.1999999999999998E-2</c:v>
                </c:pt>
                <c:pt idx="23">
                  <c:v>9.1999999999999998E-2</c:v>
                </c:pt>
                <c:pt idx="24">
                  <c:v>9.4E-2</c:v>
                </c:pt>
                <c:pt idx="25">
                  <c:v>9.4E-2</c:v>
                </c:pt>
                <c:pt idx="26">
                  <c:v>9.2999999999999999E-2</c:v>
                </c:pt>
                <c:pt idx="27">
                  <c:v>9.2999999999999999E-2</c:v>
                </c:pt>
                <c:pt idx="28">
                  <c:v>9.2999999999999999E-2</c:v>
                </c:pt>
                <c:pt idx="29">
                  <c:v>9.1999999999999998E-2</c:v>
                </c:pt>
                <c:pt idx="30">
                  <c:v>9.1999999999999998E-2</c:v>
                </c:pt>
                <c:pt idx="31">
                  <c:v>8.5999999999999993E-2</c:v>
                </c:pt>
                <c:pt idx="32">
                  <c:v>8.5999999999999993E-2</c:v>
                </c:pt>
                <c:pt idx="33">
                  <c:v>0.09</c:v>
                </c:pt>
                <c:pt idx="34">
                  <c:v>8.9700000000000002E-2</c:v>
                </c:pt>
                <c:pt idx="35">
                  <c:v>9.2399999999999996E-2</c:v>
                </c:pt>
                <c:pt idx="36">
                  <c:v>9.2200000000000004E-2</c:v>
                </c:pt>
                <c:pt idx="37">
                  <c:v>9.2200000000000004E-2</c:v>
                </c:pt>
                <c:pt idx="38">
                  <c:v>9.4600000000000004E-2</c:v>
                </c:pt>
                <c:pt idx="39">
                  <c:v>9.5399999999999999E-2</c:v>
                </c:pt>
                <c:pt idx="40">
                  <c:v>9.3338039999999997E-2</c:v>
                </c:pt>
                <c:pt idx="41">
                  <c:v>9.2543920000000002E-2</c:v>
                </c:pt>
                <c:pt idx="42">
                  <c:v>9.2085410000000006E-2</c:v>
                </c:pt>
                <c:pt idx="43">
                  <c:v>9.2448290000000002E-2</c:v>
                </c:pt>
                <c:pt idx="44">
                  <c:v>9.1587180000000004E-2</c:v>
                </c:pt>
                <c:pt idx="45">
                  <c:v>8.7322339999999998E-2</c:v>
                </c:pt>
                <c:pt idx="46">
                  <c:v>8.7818660000000007E-2</c:v>
                </c:pt>
                <c:pt idx="47">
                  <c:v>9.0370140000000002E-2</c:v>
                </c:pt>
                <c:pt idx="48">
                  <c:v>8.9955380000000001E-2</c:v>
                </c:pt>
                <c:pt idx="49">
                  <c:v>8.7207439999999997E-2</c:v>
                </c:pt>
                <c:pt idx="50">
                  <c:v>8.8350849999999995E-2</c:v>
                </c:pt>
                <c:pt idx="51">
                  <c:v>8.7917200000000001E-2</c:v>
                </c:pt>
                <c:pt idx="52">
                  <c:v>8.7801820000000003E-2</c:v>
                </c:pt>
                <c:pt idx="53">
                  <c:v>8.9513510000000004E-2</c:v>
                </c:pt>
                <c:pt idx="54">
                  <c:v>8.9342080000000004E-2</c:v>
                </c:pt>
                <c:pt idx="55">
                  <c:v>8.9594579999999993E-2</c:v>
                </c:pt>
                <c:pt idx="56">
                  <c:v>8.8966009999999998E-2</c:v>
                </c:pt>
                <c:pt idx="57">
                  <c:v>8.9667170000000004E-2</c:v>
                </c:pt>
                <c:pt idx="58">
                  <c:v>8.9745740000000004E-2</c:v>
                </c:pt>
                <c:pt idx="59">
                  <c:v>8.9290590000000003E-2</c:v>
                </c:pt>
                <c:pt idx="60">
                  <c:v>8.9799379999999998E-2</c:v>
                </c:pt>
                <c:pt idx="61">
                  <c:v>8.7844530000000004E-2</c:v>
                </c:pt>
                <c:pt idx="62">
                  <c:v>8.5021449999999998E-2</c:v>
                </c:pt>
                <c:pt idx="63">
                  <c:v>8.5027640000000002E-2</c:v>
                </c:pt>
                <c:pt idx="64">
                  <c:v>8.3873790000000004E-2</c:v>
                </c:pt>
                <c:pt idx="65">
                  <c:v>7.9794889999999993E-2</c:v>
                </c:pt>
                <c:pt idx="66">
                  <c:v>7.5024889999999997E-2</c:v>
                </c:pt>
                <c:pt idx="67">
                  <c:v>7.4691850000000004E-2</c:v>
                </c:pt>
                <c:pt idx="68">
                  <c:v>7.4065820000000004E-2</c:v>
                </c:pt>
                <c:pt idx="69">
                  <c:v>7.0531860000000002E-2</c:v>
                </c:pt>
                <c:pt idx="70">
                  <c:v>7.0133570000000006E-2</c:v>
                </c:pt>
                <c:pt idx="71">
                  <c:v>6.6867040000000003E-2</c:v>
                </c:pt>
                <c:pt idx="72">
                  <c:v>6.3727080000000005E-2</c:v>
                </c:pt>
                <c:pt idx="73">
                  <c:v>6.3326540000000001E-2</c:v>
                </c:pt>
                <c:pt idx="74">
                  <c:v>6.12182E-2</c:v>
                </c:pt>
                <c:pt idx="75">
                  <c:v>5.8965370000000003E-2</c:v>
                </c:pt>
                <c:pt idx="76">
                  <c:v>5.7465250000000002E-2</c:v>
                </c:pt>
                <c:pt idx="77">
                  <c:v>5.4445149999999998E-2</c:v>
                </c:pt>
                <c:pt idx="78">
                  <c:v>5.5028710000000002E-2</c:v>
                </c:pt>
                <c:pt idx="79">
                  <c:v>5.3750649999999997E-2</c:v>
                </c:pt>
                <c:pt idx="80">
                  <c:v>5.4457369999999998E-2</c:v>
                </c:pt>
                <c:pt idx="81">
                  <c:v>5.3384609999999999E-2</c:v>
                </c:pt>
                <c:pt idx="82">
                  <c:v>5.3400110000000001E-2</c:v>
                </c:pt>
                <c:pt idx="83">
                  <c:v>5.596363E-2</c:v>
                </c:pt>
                <c:pt idx="84">
                  <c:v>5.8068380000000003E-2</c:v>
                </c:pt>
                <c:pt idx="85">
                  <c:v>6.108744E-2</c:v>
                </c:pt>
                <c:pt idx="86">
                  <c:v>6.1410949999999999E-2</c:v>
                </c:pt>
                <c:pt idx="87">
                  <c:v>6.3125020000000004E-2</c:v>
                </c:pt>
                <c:pt idx="88">
                  <c:v>7.3566160000000005E-2</c:v>
                </c:pt>
                <c:pt idx="89">
                  <c:v>7.7490909999999996E-2</c:v>
                </c:pt>
                <c:pt idx="90">
                  <c:v>7.7224539999999994E-2</c:v>
                </c:pt>
                <c:pt idx="91">
                  <c:v>7.4472389999999999E-2</c:v>
                </c:pt>
                <c:pt idx="92">
                  <c:v>7.0522009999999996E-2</c:v>
                </c:pt>
                <c:pt idx="93">
                  <c:v>6.7038020000000004E-2</c:v>
                </c:pt>
                <c:pt idx="94">
                  <c:v>6.3202809999999998E-2</c:v>
                </c:pt>
                <c:pt idx="95">
                  <c:v>5.9398649999999997E-2</c:v>
                </c:pt>
                <c:pt idx="96">
                  <c:v>5.8530069999999997E-2</c:v>
                </c:pt>
                <c:pt idx="97">
                  <c:v>5.9363310000000002E-2</c:v>
                </c:pt>
                <c:pt idx="98">
                  <c:v>5.8125919999999998E-2</c:v>
                </c:pt>
                <c:pt idx="99">
                  <c:v>5.6591379999999997E-2</c:v>
                </c:pt>
                <c:pt idx="100">
                  <c:v>5.6271710000000003E-2</c:v>
                </c:pt>
                <c:pt idx="101">
                  <c:v>5.5134160000000002E-2</c:v>
                </c:pt>
                <c:pt idx="102">
                  <c:v>5.4802179999999999E-2</c:v>
                </c:pt>
                <c:pt idx="103">
                  <c:v>5.4065729999999999E-2</c:v>
                </c:pt>
                <c:pt idx="104">
                  <c:v>5.3284360000000003E-2</c:v>
                </c:pt>
                <c:pt idx="105">
                  <c:v>5.3279680000000003E-2</c:v>
                </c:pt>
                <c:pt idx="106">
                  <c:v>5.2914259999999998E-2</c:v>
                </c:pt>
                <c:pt idx="107">
                  <c:v>5.4246019999999999E-2</c:v>
                </c:pt>
                <c:pt idx="108">
                  <c:v>5.3965680000000002E-2</c:v>
                </c:pt>
                <c:pt idx="109">
                  <c:v>5.4558799999999998E-2</c:v>
                </c:pt>
                <c:pt idx="110">
                  <c:v>5.4438109999999998E-2</c:v>
                </c:pt>
                <c:pt idx="111">
                  <c:v>5.3199700000000003E-2</c:v>
                </c:pt>
                <c:pt idx="112">
                  <c:v>5.1977710000000003E-2</c:v>
                </c:pt>
                <c:pt idx="113">
                  <c:v>4.9627129999999998E-2</c:v>
                </c:pt>
                <c:pt idx="114">
                  <c:v>4.8536919999999997E-2</c:v>
                </c:pt>
                <c:pt idx="115">
                  <c:v>4.876146E-2</c:v>
                </c:pt>
                <c:pt idx="116">
                  <c:v>4.7068770000000003E-2</c:v>
                </c:pt>
                <c:pt idx="117">
                  <c:v>4.6538599999999999E-2</c:v>
                </c:pt>
                <c:pt idx="118">
                  <c:v>4.6496379999999997E-2</c:v>
                </c:pt>
                <c:pt idx="119">
                  <c:v>4.708851E-2</c:v>
                </c:pt>
                <c:pt idx="120">
                  <c:v>4.7417849999999998E-2</c:v>
                </c:pt>
                <c:pt idx="121">
                  <c:v>4.8871379999999999E-2</c:v>
                </c:pt>
                <c:pt idx="122">
                  <c:v>4.8731669999999998E-2</c:v>
                </c:pt>
                <c:pt idx="123">
                  <c:v>4.8101230000000002E-2</c:v>
                </c:pt>
                <c:pt idx="124">
                  <c:v>4.8001540000000002E-2</c:v>
                </c:pt>
                <c:pt idx="125">
                  <c:v>4.7974870000000003E-2</c:v>
                </c:pt>
                <c:pt idx="126">
                  <c:v>4.7307250000000002E-2</c:v>
                </c:pt>
                <c:pt idx="127">
                  <c:v>4.7206270000000002E-2</c:v>
                </c:pt>
                <c:pt idx="128">
                  <c:v>4.7226549999999999E-2</c:v>
                </c:pt>
                <c:pt idx="129">
                  <c:v>4.7379049999999999E-2</c:v>
                </c:pt>
                <c:pt idx="130">
                  <c:v>4.7262140000000001E-2</c:v>
                </c:pt>
                <c:pt idx="131">
                  <c:v>4.6956610000000003E-2</c:v>
                </c:pt>
                <c:pt idx="132">
                  <c:v>4.6032900000000002E-2</c:v>
                </c:pt>
                <c:pt idx="133">
                  <c:v>4.5271319999999997E-2</c:v>
                </c:pt>
                <c:pt idx="134">
                  <c:v>4.6741390000000001E-2</c:v>
                </c:pt>
                <c:pt idx="135">
                  <c:v>4.3749749999999997E-2</c:v>
                </c:pt>
                <c:pt idx="136">
                  <c:v>4.2966360000000002E-2</c:v>
                </c:pt>
                <c:pt idx="137">
                  <c:v>4.1652939999999999E-2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8-4AFC-9845-4FF55873F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998767"/>
        <c:axId val="885000015"/>
      </c:lineChart>
      <c:catAx>
        <c:axId val="88499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00015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885000015"/>
        <c:scaling>
          <c:orientation val="minMax"/>
          <c:max val="0.1"/>
          <c:min val="1.0000000000000002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9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'FRED Graph (Apartment)'!$H$4</c:f>
              <c:strCache>
                <c:ptCount val="1"/>
                <c:pt idx="0">
                  <c:v>Cap Rates Apartment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'FRED Graph (Apartment)'!$A$9:$A$146</c:f>
              <c:numCache>
                <c:formatCode>General</c:formatCode>
                <c:ptCount val="138"/>
                <c:pt idx="0">
                  <c:v>1987</c:v>
                </c:pt>
                <c:pt idx="1">
                  <c:v>1987</c:v>
                </c:pt>
                <c:pt idx="2">
                  <c:v>1987</c:v>
                </c:pt>
                <c:pt idx="3">
                  <c:v>1987</c:v>
                </c:pt>
                <c:pt idx="4">
                  <c:v>1988</c:v>
                </c:pt>
                <c:pt idx="5">
                  <c:v>1988</c:v>
                </c:pt>
                <c:pt idx="6">
                  <c:v>1988</c:v>
                </c:pt>
                <c:pt idx="7">
                  <c:v>1988</c:v>
                </c:pt>
                <c:pt idx="8">
                  <c:v>1989</c:v>
                </c:pt>
                <c:pt idx="9">
                  <c:v>1989</c:v>
                </c:pt>
                <c:pt idx="10">
                  <c:v>1989</c:v>
                </c:pt>
                <c:pt idx="11">
                  <c:v>1989</c:v>
                </c:pt>
                <c:pt idx="12">
                  <c:v>1990</c:v>
                </c:pt>
                <c:pt idx="13">
                  <c:v>1990</c:v>
                </c:pt>
                <c:pt idx="14">
                  <c:v>1990</c:v>
                </c:pt>
                <c:pt idx="15">
                  <c:v>1990</c:v>
                </c:pt>
                <c:pt idx="16">
                  <c:v>1991</c:v>
                </c:pt>
                <c:pt idx="17">
                  <c:v>1991</c:v>
                </c:pt>
                <c:pt idx="18">
                  <c:v>1991</c:v>
                </c:pt>
                <c:pt idx="19">
                  <c:v>1991</c:v>
                </c:pt>
                <c:pt idx="20">
                  <c:v>1992</c:v>
                </c:pt>
                <c:pt idx="21">
                  <c:v>1992</c:v>
                </c:pt>
                <c:pt idx="22">
                  <c:v>1992</c:v>
                </c:pt>
                <c:pt idx="23">
                  <c:v>1992</c:v>
                </c:pt>
                <c:pt idx="24">
                  <c:v>1993</c:v>
                </c:pt>
                <c:pt idx="25">
                  <c:v>1993</c:v>
                </c:pt>
                <c:pt idx="26">
                  <c:v>1993</c:v>
                </c:pt>
                <c:pt idx="27">
                  <c:v>1993</c:v>
                </c:pt>
                <c:pt idx="28">
                  <c:v>1994</c:v>
                </c:pt>
                <c:pt idx="29">
                  <c:v>1994</c:v>
                </c:pt>
                <c:pt idx="30">
                  <c:v>1994</c:v>
                </c:pt>
                <c:pt idx="31">
                  <c:v>1994</c:v>
                </c:pt>
                <c:pt idx="32">
                  <c:v>1995</c:v>
                </c:pt>
                <c:pt idx="33">
                  <c:v>1995</c:v>
                </c:pt>
                <c:pt idx="34">
                  <c:v>1995</c:v>
                </c:pt>
                <c:pt idx="35">
                  <c:v>1995</c:v>
                </c:pt>
                <c:pt idx="36">
                  <c:v>1996</c:v>
                </c:pt>
                <c:pt idx="37">
                  <c:v>1996</c:v>
                </c:pt>
                <c:pt idx="38">
                  <c:v>1996</c:v>
                </c:pt>
                <c:pt idx="39">
                  <c:v>1996</c:v>
                </c:pt>
                <c:pt idx="40">
                  <c:v>1997</c:v>
                </c:pt>
                <c:pt idx="41">
                  <c:v>1997</c:v>
                </c:pt>
                <c:pt idx="42">
                  <c:v>1997</c:v>
                </c:pt>
                <c:pt idx="43">
                  <c:v>1997</c:v>
                </c:pt>
                <c:pt idx="44">
                  <c:v>1998</c:v>
                </c:pt>
                <c:pt idx="45">
                  <c:v>1998</c:v>
                </c:pt>
                <c:pt idx="46">
                  <c:v>1998</c:v>
                </c:pt>
                <c:pt idx="47">
                  <c:v>1998</c:v>
                </c:pt>
                <c:pt idx="48">
                  <c:v>1999</c:v>
                </c:pt>
                <c:pt idx="49">
                  <c:v>1999</c:v>
                </c:pt>
                <c:pt idx="50">
                  <c:v>1999</c:v>
                </c:pt>
                <c:pt idx="51">
                  <c:v>1999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2001</c:v>
                </c:pt>
                <c:pt idx="57">
                  <c:v>2001</c:v>
                </c:pt>
                <c:pt idx="58">
                  <c:v>2001</c:v>
                </c:pt>
                <c:pt idx="59">
                  <c:v>2001</c:v>
                </c:pt>
                <c:pt idx="60">
                  <c:v>2002</c:v>
                </c:pt>
                <c:pt idx="61">
                  <c:v>2002</c:v>
                </c:pt>
                <c:pt idx="62">
                  <c:v>2002</c:v>
                </c:pt>
                <c:pt idx="63">
                  <c:v>2002</c:v>
                </c:pt>
                <c:pt idx="64">
                  <c:v>2003</c:v>
                </c:pt>
                <c:pt idx="65">
                  <c:v>2003</c:v>
                </c:pt>
                <c:pt idx="66">
                  <c:v>2003</c:v>
                </c:pt>
                <c:pt idx="67">
                  <c:v>2003</c:v>
                </c:pt>
                <c:pt idx="68">
                  <c:v>2004</c:v>
                </c:pt>
                <c:pt idx="69">
                  <c:v>2004</c:v>
                </c:pt>
                <c:pt idx="70">
                  <c:v>2004</c:v>
                </c:pt>
                <c:pt idx="71">
                  <c:v>2004</c:v>
                </c:pt>
                <c:pt idx="72">
                  <c:v>2005</c:v>
                </c:pt>
                <c:pt idx="73">
                  <c:v>2005</c:v>
                </c:pt>
                <c:pt idx="74">
                  <c:v>2005</c:v>
                </c:pt>
                <c:pt idx="75">
                  <c:v>2005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2007</c:v>
                </c:pt>
                <c:pt idx="81">
                  <c:v>2007</c:v>
                </c:pt>
                <c:pt idx="82">
                  <c:v>2007</c:v>
                </c:pt>
                <c:pt idx="83">
                  <c:v>2007</c:v>
                </c:pt>
                <c:pt idx="84">
                  <c:v>2008</c:v>
                </c:pt>
                <c:pt idx="85">
                  <c:v>2008</c:v>
                </c:pt>
                <c:pt idx="86">
                  <c:v>2008</c:v>
                </c:pt>
                <c:pt idx="87">
                  <c:v>2008</c:v>
                </c:pt>
                <c:pt idx="88">
                  <c:v>2009</c:v>
                </c:pt>
                <c:pt idx="89">
                  <c:v>2009</c:v>
                </c:pt>
                <c:pt idx="90">
                  <c:v>2009</c:v>
                </c:pt>
                <c:pt idx="91">
                  <c:v>2009</c:v>
                </c:pt>
                <c:pt idx="92">
                  <c:v>2010</c:v>
                </c:pt>
                <c:pt idx="93">
                  <c:v>2010</c:v>
                </c:pt>
                <c:pt idx="94">
                  <c:v>2010</c:v>
                </c:pt>
                <c:pt idx="95">
                  <c:v>2010</c:v>
                </c:pt>
                <c:pt idx="96">
                  <c:v>2011</c:v>
                </c:pt>
                <c:pt idx="97">
                  <c:v>2011</c:v>
                </c:pt>
                <c:pt idx="98">
                  <c:v>2011</c:v>
                </c:pt>
                <c:pt idx="99">
                  <c:v>2011</c:v>
                </c:pt>
                <c:pt idx="100">
                  <c:v>2012</c:v>
                </c:pt>
                <c:pt idx="101">
                  <c:v>2012</c:v>
                </c:pt>
                <c:pt idx="102">
                  <c:v>2012</c:v>
                </c:pt>
                <c:pt idx="103">
                  <c:v>2012</c:v>
                </c:pt>
                <c:pt idx="104">
                  <c:v>2013</c:v>
                </c:pt>
                <c:pt idx="105">
                  <c:v>2013</c:v>
                </c:pt>
                <c:pt idx="106">
                  <c:v>2013</c:v>
                </c:pt>
                <c:pt idx="107">
                  <c:v>2013</c:v>
                </c:pt>
                <c:pt idx="108">
                  <c:v>2014</c:v>
                </c:pt>
                <c:pt idx="109">
                  <c:v>2014</c:v>
                </c:pt>
                <c:pt idx="110">
                  <c:v>2014</c:v>
                </c:pt>
                <c:pt idx="111">
                  <c:v>2014</c:v>
                </c:pt>
                <c:pt idx="112">
                  <c:v>2015</c:v>
                </c:pt>
                <c:pt idx="113">
                  <c:v>2015</c:v>
                </c:pt>
                <c:pt idx="114">
                  <c:v>2015</c:v>
                </c:pt>
                <c:pt idx="115">
                  <c:v>2015</c:v>
                </c:pt>
                <c:pt idx="116">
                  <c:v>2016</c:v>
                </c:pt>
                <c:pt idx="117">
                  <c:v>2016</c:v>
                </c:pt>
                <c:pt idx="118">
                  <c:v>2016</c:v>
                </c:pt>
                <c:pt idx="119">
                  <c:v>2016</c:v>
                </c:pt>
                <c:pt idx="120">
                  <c:v>2017</c:v>
                </c:pt>
                <c:pt idx="121">
                  <c:v>2017</c:v>
                </c:pt>
                <c:pt idx="122">
                  <c:v>2017</c:v>
                </c:pt>
                <c:pt idx="123">
                  <c:v>2017</c:v>
                </c:pt>
                <c:pt idx="124">
                  <c:v>2018</c:v>
                </c:pt>
                <c:pt idx="125">
                  <c:v>2018</c:v>
                </c:pt>
                <c:pt idx="126">
                  <c:v>2018</c:v>
                </c:pt>
                <c:pt idx="127">
                  <c:v>2018</c:v>
                </c:pt>
                <c:pt idx="128">
                  <c:v>2019</c:v>
                </c:pt>
                <c:pt idx="129">
                  <c:v>2019</c:v>
                </c:pt>
                <c:pt idx="130">
                  <c:v>2019</c:v>
                </c:pt>
                <c:pt idx="131">
                  <c:v>2019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2021</c:v>
                </c:pt>
                <c:pt idx="137">
                  <c:v>2021</c:v>
                </c:pt>
              </c:numCache>
            </c:numRef>
          </c:cat>
          <c:val>
            <c:numRef>
              <c:f>'FRED Graph (Apartment)'!$H$9:$H$146</c:f>
              <c:numCache>
                <c:formatCode>0.0%</c:formatCode>
                <c:ptCount val="138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8.4000000000000005E-2</c:v>
                </c:pt>
                <c:pt idx="7">
                  <c:v>8.4000000000000005E-2</c:v>
                </c:pt>
                <c:pt idx="8">
                  <c:v>8.3000000000000004E-2</c:v>
                </c:pt>
                <c:pt idx="9">
                  <c:v>8.3000000000000004E-2</c:v>
                </c:pt>
                <c:pt idx="10">
                  <c:v>8.3000000000000004E-2</c:v>
                </c:pt>
                <c:pt idx="11">
                  <c:v>8.3000000000000004E-2</c:v>
                </c:pt>
                <c:pt idx="12">
                  <c:v>8.4000000000000005E-2</c:v>
                </c:pt>
                <c:pt idx="13">
                  <c:v>8.4000000000000005E-2</c:v>
                </c:pt>
                <c:pt idx="14">
                  <c:v>8.4000000000000005E-2</c:v>
                </c:pt>
                <c:pt idx="15">
                  <c:v>8.4000000000000005E-2</c:v>
                </c:pt>
                <c:pt idx="16">
                  <c:v>8.5999999999999993E-2</c:v>
                </c:pt>
                <c:pt idx="17">
                  <c:v>8.5999999999999993E-2</c:v>
                </c:pt>
                <c:pt idx="18">
                  <c:v>8.7999999999999995E-2</c:v>
                </c:pt>
                <c:pt idx="19">
                  <c:v>8.7999999999999995E-2</c:v>
                </c:pt>
                <c:pt idx="20">
                  <c:v>8.8999999999999996E-2</c:v>
                </c:pt>
                <c:pt idx="21">
                  <c:v>8.8999999999999996E-2</c:v>
                </c:pt>
                <c:pt idx="22">
                  <c:v>9.1999999999999998E-2</c:v>
                </c:pt>
                <c:pt idx="23">
                  <c:v>9.1999999999999998E-2</c:v>
                </c:pt>
                <c:pt idx="24">
                  <c:v>9.4E-2</c:v>
                </c:pt>
                <c:pt idx="25">
                  <c:v>9.4E-2</c:v>
                </c:pt>
                <c:pt idx="26">
                  <c:v>9.2999999999999999E-2</c:v>
                </c:pt>
                <c:pt idx="27">
                  <c:v>9.2999999999999999E-2</c:v>
                </c:pt>
                <c:pt idx="28">
                  <c:v>9.2999999999999999E-2</c:v>
                </c:pt>
                <c:pt idx="29">
                  <c:v>9.1999999999999998E-2</c:v>
                </c:pt>
                <c:pt idx="30">
                  <c:v>9.1999999999999998E-2</c:v>
                </c:pt>
                <c:pt idx="31">
                  <c:v>8.5999999999999993E-2</c:v>
                </c:pt>
                <c:pt idx="32">
                  <c:v>8.5999999999999993E-2</c:v>
                </c:pt>
                <c:pt idx="33">
                  <c:v>0.09</c:v>
                </c:pt>
                <c:pt idx="34">
                  <c:v>8.9700000000000002E-2</c:v>
                </c:pt>
                <c:pt idx="35">
                  <c:v>9.2399999999999996E-2</c:v>
                </c:pt>
                <c:pt idx="36">
                  <c:v>9.2200000000000004E-2</c:v>
                </c:pt>
                <c:pt idx="37">
                  <c:v>9.2200000000000004E-2</c:v>
                </c:pt>
                <c:pt idx="38">
                  <c:v>9.4600000000000004E-2</c:v>
                </c:pt>
                <c:pt idx="39">
                  <c:v>9.5399999999999999E-2</c:v>
                </c:pt>
                <c:pt idx="40">
                  <c:v>9.3338039999999997E-2</c:v>
                </c:pt>
                <c:pt idx="41">
                  <c:v>9.2543920000000002E-2</c:v>
                </c:pt>
                <c:pt idx="42">
                  <c:v>9.2085410000000006E-2</c:v>
                </c:pt>
                <c:pt idx="43">
                  <c:v>9.2448290000000002E-2</c:v>
                </c:pt>
                <c:pt idx="44">
                  <c:v>9.1587180000000004E-2</c:v>
                </c:pt>
                <c:pt idx="45">
                  <c:v>8.7322339999999998E-2</c:v>
                </c:pt>
                <c:pt idx="46">
                  <c:v>8.7818660000000007E-2</c:v>
                </c:pt>
                <c:pt idx="47">
                  <c:v>9.0370140000000002E-2</c:v>
                </c:pt>
                <c:pt idx="48">
                  <c:v>8.9955380000000001E-2</c:v>
                </c:pt>
                <c:pt idx="49">
                  <c:v>8.7207439999999997E-2</c:v>
                </c:pt>
                <c:pt idx="50">
                  <c:v>8.8350849999999995E-2</c:v>
                </c:pt>
                <c:pt idx="51">
                  <c:v>8.7917200000000001E-2</c:v>
                </c:pt>
                <c:pt idx="52">
                  <c:v>8.7801820000000003E-2</c:v>
                </c:pt>
                <c:pt idx="53">
                  <c:v>8.9513510000000004E-2</c:v>
                </c:pt>
                <c:pt idx="54">
                  <c:v>8.9342080000000004E-2</c:v>
                </c:pt>
                <c:pt idx="55">
                  <c:v>8.9594579999999993E-2</c:v>
                </c:pt>
                <c:pt idx="56">
                  <c:v>8.8966009999999998E-2</c:v>
                </c:pt>
                <c:pt idx="57">
                  <c:v>8.9667170000000004E-2</c:v>
                </c:pt>
                <c:pt idx="58">
                  <c:v>8.9745740000000004E-2</c:v>
                </c:pt>
                <c:pt idx="59">
                  <c:v>8.9290590000000003E-2</c:v>
                </c:pt>
                <c:pt idx="60">
                  <c:v>8.9799379999999998E-2</c:v>
                </c:pt>
                <c:pt idx="61">
                  <c:v>8.7844530000000004E-2</c:v>
                </c:pt>
                <c:pt idx="62">
                  <c:v>8.5021449999999998E-2</c:v>
                </c:pt>
                <c:pt idx="63">
                  <c:v>8.5027640000000002E-2</c:v>
                </c:pt>
                <c:pt idx="64">
                  <c:v>8.3873790000000004E-2</c:v>
                </c:pt>
                <c:pt idx="65">
                  <c:v>7.9794889999999993E-2</c:v>
                </c:pt>
                <c:pt idx="66">
                  <c:v>7.5024889999999997E-2</c:v>
                </c:pt>
                <c:pt idx="67">
                  <c:v>7.4691850000000004E-2</c:v>
                </c:pt>
                <c:pt idx="68">
                  <c:v>7.4065820000000004E-2</c:v>
                </c:pt>
                <c:pt idx="69">
                  <c:v>7.0531860000000002E-2</c:v>
                </c:pt>
                <c:pt idx="70">
                  <c:v>7.0133570000000006E-2</c:v>
                </c:pt>
                <c:pt idx="71">
                  <c:v>6.6867040000000003E-2</c:v>
                </c:pt>
                <c:pt idx="72">
                  <c:v>6.3727080000000005E-2</c:v>
                </c:pt>
                <c:pt idx="73">
                  <c:v>6.3326540000000001E-2</c:v>
                </c:pt>
                <c:pt idx="74">
                  <c:v>6.12182E-2</c:v>
                </c:pt>
                <c:pt idx="75">
                  <c:v>5.8965370000000003E-2</c:v>
                </c:pt>
                <c:pt idx="76">
                  <c:v>5.7465250000000002E-2</c:v>
                </c:pt>
                <c:pt idx="77">
                  <c:v>5.4445149999999998E-2</c:v>
                </c:pt>
                <c:pt idx="78">
                  <c:v>5.5028710000000002E-2</c:v>
                </c:pt>
                <c:pt idx="79">
                  <c:v>5.3750649999999997E-2</c:v>
                </c:pt>
                <c:pt idx="80">
                  <c:v>5.4457369999999998E-2</c:v>
                </c:pt>
                <c:pt idx="81">
                  <c:v>5.3384609999999999E-2</c:v>
                </c:pt>
                <c:pt idx="82">
                  <c:v>5.3400110000000001E-2</c:v>
                </c:pt>
                <c:pt idx="83">
                  <c:v>5.596363E-2</c:v>
                </c:pt>
                <c:pt idx="84">
                  <c:v>5.8068380000000003E-2</c:v>
                </c:pt>
                <c:pt idx="85">
                  <c:v>6.108744E-2</c:v>
                </c:pt>
                <c:pt idx="86">
                  <c:v>6.1410949999999999E-2</c:v>
                </c:pt>
                <c:pt idx="87">
                  <c:v>6.3125020000000004E-2</c:v>
                </c:pt>
                <c:pt idx="88">
                  <c:v>7.3566160000000005E-2</c:v>
                </c:pt>
                <c:pt idx="89">
                  <c:v>7.7490909999999996E-2</c:v>
                </c:pt>
                <c:pt idx="90">
                  <c:v>7.7224539999999994E-2</c:v>
                </c:pt>
                <c:pt idx="91">
                  <c:v>7.4472389999999999E-2</c:v>
                </c:pt>
                <c:pt idx="92">
                  <c:v>7.0522009999999996E-2</c:v>
                </c:pt>
                <c:pt idx="93">
                  <c:v>6.7038020000000004E-2</c:v>
                </c:pt>
                <c:pt idx="94">
                  <c:v>6.3202809999999998E-2</c:v>
                </c:pt>
                <c:pt idx="95">
                  <c:v>5.9398649999999997E-2</c:v>
                </c:pt>
                <c:pt idx="96">
                  <c:v>5.8530069999999997E-2</c:v>
                </c:pt>
                <c:pt idx="97">
                  <c:v>5.9363310000000002E-2</c:v>
                </c:pt>
                <c:pt idx="98">
                  <c:v>5.8125919999999998E-2</c:v>
                </c:pt>
                <c:pt idx="99">
                  <c:v>5.6591379999999997E-2</c:v>
                </c:pt>
                <c:pt idx="100">
                  <c:v>5.6271710000000003E-2</c:v>
                </c:pt>
                <c:pt idx="101">
                  <c:v>5.5134160000000002E-2</c:v>
                </c:pt>
                <c:pt idx="102">
                  <c:v>5.4802179999999999E-2</c:v>
                </c:pt>
                <c:pt idx="103">
                  <c:v>5.4065729999999999E-2</c:v>
                </c:pt>
                <c:pt idx="104">
                  <c:v>5.3284360000000003E-2</c:v>
                </c:pt>
                <c:pt idx="105">
                  <c:v>5.3279680000000003E-2</c:v>
                </c:pt>
                <c:pt idx="106">
                  <c:v>5.2914259999999998E-2</c:v>
                </c:pt>
                <c:pt idx="107">
                  <c:v>5.4246019999999999E-2</c:v>
                </c:pt>
                <c:pt idx="108">
                  <c:v>5.3965680000000002E-2</c:v>
                </c:pt>
                <c:pt idx="109">
                  <c:v>5.4558799999999998E-2</c:v>
                </c:pt>
                <c:pt idx="110">
                  <c:v>5.4438109999999998E-2</c:v>
                </c:pt>
                <c:pt idx="111">
                  <c:v>5.3199700000000003E-2</c:v>
                </c:pt>
                <c:pt idx="112">
                  <c:v>5.1977710000000003E-2</c:v>
                </c:pt>
                <c:pt idx="113">
                  <c:v>4.9627129999999998E-2</c:v>
                </c:pt>
                <c:pt idx="114">
                  <c:v>4.8536919999999997E-2</c:v>
                </c:pt>
                <c:pt idx="115">
                  <c:v>4.876146E-2</c:v>
                </c:pt>
                <c:pt idx="116">
                  <c:v>4.7068770000000003E-2</c:v>
                </c:pt>
                <c:pt idx="117">
                  <c:v>4.6538599999999999E-2</c:v>
                </c:pt>
                <c:pt idx="118">
                  <c:v>4.6496379999999997E-2</c:v>
                </c:pt>
                <c:pt idx="119">
                  <c:v>4.708851E-2</c:v>
                </c:pt>
                <c:pt idx="120">
                  <c:v>4.7417849999999998E-2</c:v>
                </c:pt>
                <c:pt idx="121">
                  <c:v>4.8871379999999999E-2</c:v>
                </c:pt>
                <c:pt idx="122">
                  <c:v>4.8731669999999998E-2</c:v>
                </c:pt>
                <c:pt idx="123">
                  <c:v>4.8101230000000002E-2</c:v>
                </c:pt>
                <c:pt idx="124">
                  <c:v>4.8001540000000002E-2</c:v>
                </c:pt>
                <c:pt idx="125">
                  <c:v>4.7974870000000003E-2</c:v>
                </c:pt>
                <c:pt idx="126">
                  <c:v>4.7307250000000002E-2</c:v>
                </c:pt>
                <c:pt idx="127">
                  <c:v>4.7206270000000002E-2</c:v>
                </c:pt>
                <c:pt idx="128">
                  <c:v>4.7226549999999999E-2</c:v>
                </c:pt>
                <c:pt idx="129">
                  <c:v>4.7379049999999999E-2</c:v>
                </c:pt>
                <c:pt idx="130">
                  <c:v>4.7262140000000001E-2</c:v>
                </c:pt>
                <c:pt idx="131">
                  <c:v>4.6956610000000003E-2</c:v>
                </c:pt>
                <c:pt idx="132">
                  <c:v>4.6032900000000002E-2</c:v>
                </c:pt>
                <c:pt idx="133">
                  <c:v>4.5271319999999997E-2</c:v>
                </c:pt>
                <c:pt idx="134">
                  <c:v>4.6741390000000001E-2</c:v>
                </c:pt>
                <c:pt idx="135">
                  <c:v>4.3749749999999997E-2</c:v>
                </c:pt>
                <c:pt idx="136">
                  <c:v>4.2966360000000002E-2</c:v>
                </c:pt>
                <c:pt idx="137">
                  <c:v>4.1652939999999999E-2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95-4AAC-8CCD-3AD5941EC0F6}"/>
            </c:ext>
          </c:extLst>
        </c:ser>
        <c:ser>
          <c:idx val="1"/>
          <c:order val="1"/>
          <c:tx>
            <c:strRef>
              <c:f>'FRED Graph (Apartment)'!$E$4</c:f>
              <c:strCache>
                <c:ptCount val="1"/>
                <c:pt idx="0">
                  <c:v>Smooothed 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'FRED Graph (Apartment)'!$A$9:$A$146</c:f>
              <c:numCache>
                <c:formatCode>General</c:formatCode>
                <c:ptCount val="138"/>
                <c:pt idx="0">
                  <c:v>1987</c:v>
                </c:pt>
                <c:pt idx="1">
                  <c:v>1987</c:v>
                </c:pt>
                <c:pt idx="2">
                  <c:v>1987</c:v>
                </c:pt>
                <c:pt idx="3">
                  <c:v>1987</c:v>
                </c:pt>
                <c:pt idx="4">
                  <c:v>1988</c:v>
                </c:pt>
                <c:pt idx="5">
                  <c:v>1988</c:v>
                </c:pt>
                <c:pt idx="6">
                  <c:v>1988</c:v>
                </c:pt>
                <c:pt idx="7">
                  <c:v>1988</c:v>
                </c:pt>
                <c:pt idx="8">
                  <c:v>1989</c:v>
                </c:pt>
                <c:pt idx="9">
                  <c:v>1989</c:v>
                </c:pt>
                <c:pt idx="10">
                  <c:v>1989</c:v>
                </c:pt>
                <c:pt idx="11">
                  <c:v>1989</c:v>
                </c:pt>
                <c:pt idx="12">
                  <c:v>1990</c:v>
                </c:pt>
                <c:pt idx="13">
                  <c:v>1990</c:v>
                </c:pt>
                <c:pt idx="14">
                  <c:v>1990</c:v>
                </c:pt>
                <c:pt idx="15">
                  <c:v>1990</c:v>
                </c:pt>
                <c:pt idx="16">
                  <c:v>1991</c:v>
                </c:pt>
                <c:pt idx="17">
                  <c:v>1991</c:v>
                </c:pt>
                <c:pt idx="18">
                  <c:v>1991</c:v>
                </c:pt>
                <c:pt idx="19">
                  <c:v>1991</c:v>
                </c:pt>
                <c:pt idx="20">
                  <c:v>1992</c:v>
                </c:pt>
                <c:pt idx="21">
                  <c:v>1992</c:v>
                </c:pt>
                <c:pt idx="22">
                  <c:v>1992</c:v>
                </c:pt>
                <c:pt idx="23">
                  <c:v>1992</c:v>
                </c:pt>
                <c:pt idx="24">
                  <c:v>1993</c:v>
                </c:pt>
                <c:pt idx="25">
                  <c:v>1993</c:v>
                </c:pt>
                <c:pt idx="26">
                  <c:v>1993</c:v>
                </c:pt>
                <c:pt idx="27">
                  <c:v>1993</c:v>
                </c:pt>
                <c:pt idx="28">
                  <c:v>1994</c:v>
                </c:pt>
                <c:pt idx="29">
                  <c:v>1994</c:v>
                </c:pt>
                <c:pt idx="30">
                  <c:v>1994</c:v>
                </c:pt>
                <c:pt idx="31">
                  <c:v>1994</c:v>
                </c:pt>
                <c:pt idx="32">
                  <c:v>1995</c:v>
                </c:pt>
                <c:pt idx="33">
                  <c:v>1995</c:v>
                </c:pt>
                <c:pt idx="34">
                  <c:v>1995</c:v>
                </c:pt>
                <c:pt idx="35">
                  <c:v>1995</c:v>
                </c:pt>
                <c:pt idx="36">
                  <c:v>1996</c:v>
                </c:pt>
                <c:pt idx="37">
                  <c:v>1996</c:v>
                </c:pt>
                <c:pt idx="38">
                  <c:v>1996</c:v>
                </c:pt>
                <c:pt idx="39">
                  <c:v>1996</c:v>
                </c:pt>
                <c:pt idx="40">
                  <c:v>1997</c:v>
                </c:pt>
                <c:pt idx="41">
                  <c:v>1997</c:v>
                </c:pt>
                <c:pt idx="42">
                  <c:v>1997</c:v>
                </c:pt>
                <c:pt idx="43">
                  <c:v>1997</c:v>
                </c:pt>
                <c:pt idx="44">
                  <c:v>1998</c:v>
                </c:pt>
                <c:pt idx="45">
                  <c:v>1998</c:v>
                </c:pt>
                <c:pt idx="46">
                  <c:v>1998</c:v>
                </c:pt>
                <c:pt idx="47">
                  <c:v>1998</c:v>
                </c:pt>
                <c:pt idx="48">
                  <c:v>1999</c:v>
                </c:pt>
                <c:pt idx="49">
                  <c:v>1999</c:v>
                </c:pt>
                <c:pt idx="50">
                  <c:v>1999</c:v>
                </c:pt>
                <c:pt idx="51">
                  <c:v>1999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2001</c:v>
                </c:pt>
                <c:pt idx="57">
                  <c:v>2001</c:v>
                </c:pt>
                <c:pt idx="58">
                  <c:v>2001</c:v>
                </c:pt>
                <c:pt idx="59">
                  <c:v>2001</c:v>
                </c:pt>
                <c:pt idx="60">
                  <c:v>2002</c:v>
                </c:pt>
                <c:pt idx="61">
                  <c:v>2002</c:v>
                </c:pt>
                <c:pt idx="62">
                  <c:v>2002</c:v>
                </c:pt>
                <c:pt idx="63">
                  <c:v>2002</c:v>
                </c:pt>
                <c:pt idx="64">
                  <c:v>2003</c:v>
                </c:pt>
                <c:pt idx="65">
                  <c:v>2003</c:v>
                </c:pt>
                <c:pt idx="66">
                  <c:v>2003</c:v>
                </c:pt>
                <c:pt idx="67">
                  <c:v>2003</c:v>
                </c:pt>
                <c:pt idx="68">
                  <c:v>2004</c:v>
                </c:pt>
                <c:pt idx="69">
                  <c:v>2004</c:v>
                </c:pt>
                <c:pt idx="70">
                  <c:v>2004</c:v>
                </c:pt>
                <c:pt idx="71">
                  <c:v>2004</c:v>
                </c:pt>
                <c:pt idx="72">
                  <c:v>2005</c:v>
                </c:pt>
                <c:pt idx="73">
                  <c:v>2005</c:v>
                </c:pt>
                <c:pt idx="74">
                  <c:v>2005</c:v>
                </c:pt>
                <c:pt idx="75">
                  <c:v>2005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2007</c:v>
                </c:pt>
                <c:pt idx="81">
                  <c:v>2007</c:v>
                </c:pt>
                <c:pt idx="82">
                  <c:v>2007</c:v>
                </c:pt>
                <c:pt idx="83">
                  <c:v>2007</c:v>
                </c:pt>
                <c:pt idx="84">
                  <c:v>2008</c:v>
                </c:pt>
                <c:pt idx="85">
                  <c:v>2008</c:v>
                </c:pt>
                <c:pt idx="86">
                  <c:v>2008</c:v>
                </c:pt>
                <c:pt idx="87">
                  <c:v>2008</c:v>
                </c:pt>
                <c:pt idx="88">
                  <c:v>2009</c:v>
                </c:pt>
                <c:pt idx="89">
                  <c:v>2009</c:v>
                </c:pt>
                <c:pt idx="90">
                  <c:v>2009</c:v>
                </c:pt>
                <c:pt idx="91">
                  <c:v>2009</c:v>
                </c:pt>
                <c:pt idx="92">
                  <c:v>2010</c:v>
                </c:pt>
                <c:pt idx="93">
                  <c:v>2010</c:v>
                </c:pt>
                <c:pt idx="94">
                  <c:v>2010</c:v>
                </c:pt>
                <c:pt idx="95">
                  <c:v>2010</c:v>
                </c:pt>
                <c:pt idx="96">
                  <c:v>2011</c:v>
                </c:pt>
                <c:pt idx="97">
                  <c:v>2011</c:v>
                </c:pt>
                <c:pt idx="98">
                  <c:v>2011</c:v>
                </c:pt>
                <c:pt idx="99">
                  <c:v>2011</c:v>
                </c:pt>
                <c:pt idx="100">
                  <c:v>2012</c:v>
                </c:pt>
                <c:pt idx="101">
                  <c:v>2012</c:v>
                </c:pt>
                <c:pt idx="102">
                  <c:v>2012</c:v>
                </c:pt>
                <c:pt idx="103">
                  <c:v>2012</c:v>
                </c:pt>
                <c:pt idx="104">
                  <c:v>2013</c:v>
                </c:pt>
                <c:pt idx="105">
                  <c:v>2013</c:v>
                </c:pt>
                <c:pt idx="106">
                  <c:v>2013</c:v>
                </c:pt>
                <c:pt idx="107">
                  <c:v>2013</c:v>
                </c:pt>
                <c:pt idx="108">
                  <c:v>2014</c:v>
                </c:pt>
                <c:pt idx="109">
                  <c:v>2014</c:v>
                </c:pt>
                <c:pt idx="110">
                  <c:v>2014</c:v>
                </c:pt>
                <c:pt idx="111">
                  <c:v>2014</c:v>
                </c:pt>
                <c:pt idx="112">
                  <c:v>2015</c:v>
                </c:pt>
                <c:pt idx="113">
                  <c:v>2015</c:v>
                </c:pt>
                <c:pt idx="114">
                  <c:v>2015</c:v>
                </c:pt>
                <c:pt idx="115">
                  <c:v>2015</c:v>
                </c:pt>
                <c:pt idx="116">
                  <c:v>2016</c:v>
                </c:pt>
                <c:pt idx="117">
                  <c:v>2016</c:v>
                </c:pt>
                <c:pt idx="118">
                  <c:v>2016</c:v>
                </c:pt>
                <c:pt idx="119">
                  <c:v>2016</c:v>
                </c:pt>
                <c:pt idx="120">
                  <c:v>2017</c:v>
                </c:pt>
                <c:pt idx="121">
                  <c:v>2017</c:v>
                </c:pt>
                <c:pt idx="122">
                  <c:v>2017</c:v>
                </c:pt>
                <c:pt idx="123">
                  <c:v>2017</c:v>
                </c:pt>
                <c:pt idx="124">
                  <c:v>2018</c:v>
                </c:pt>
                <c:pt idx="125">
                  <c:v>2018</c:v>
                </c:pt>
                <c:pt idx="126">
                  <c:v>2018</c:v>
                </c:pt>
                <c:pt idx="127">
                  <c:v>2018</c:v>
                </c:pt>
                <c:pt idx="128">
                  <c:v>2019</c:v>
                </c:pt>
                <c:pt idx="129">
                  <c:v>2019</c:v>
                </c:pt>
                <c:pt idx="130">
                  <c:v>2019</c:v>
                </c:pt>
                <c:pt idx="131">
                  <c:v>2019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2021</c:v>
                </c:pt>
                <c:pt idx="137">
                  <c:v>2021</c:v>
                </c:pt>
              </c:numCache>
            </c:numRef>
          </c:cat>
          <c:val>
            <c:numRef>
              <c:f>'FRED Graph (Apartment)'!$E$9:$E$146</c:f>
              <c:numCache>
                <c:formatCode>0.0%</c:formatCode>
                <c:ptCount val="138"/>
                <c:pt idx="0">
                  <c:v>1.2056951635735036E-2</c:v>
                </c:pt>
                <c:pt idx="1">
                  <c:v>1.2356539692189047E-2</c:v>
                </c:pt>
                <c:pt idx="2">
                  <c:v>1.3132652853613345E-2</c:v>
                </c:pt>
                <c:pt idx="3">
                  <c:v>1.3596164029638163E-2</c:v>
                </c:pt>
                <c:pt idx="4">
                  <c:v>1.515547214475123E-2</c:v>
                </c:pt>
                <c:pt idx="5">
                  <c:v>1.5833753098018506E-2</c:v>
                </c:pt>
                <c:pt idx="6">
                  <c:v>1.7159843294235731E-2</c:v>
                </c:pt>
                <c:pt idx="7">
                  <c:v>1.8165252452962775E-2</c:v>
                </c:pt>
                <c:pt idx="8">
                  <c:v>1.9341111039826213E-2</c:v>
                </c:pt>
                <c:pt idx="9">
                  <c:v>1.9756237217364241E-2</c:v>
                </c:pt>
                <c:pt idx="10">
                  <c:v>2.0049506671709207E-2</c:v>
                </c:pt>
                <c:pt idx="11">
                  <c:v>1.854947328228846E-2</c:v>
                </c:pt>
                <c:pt idx="12">
                  <c:v>1.798562025670623E-2</c:v>
                </c:pt>
                <c:pt idx="13">
                  <c:v>1.7819185841588432E-2</c:v>
                </c:pt>
                <c:pt idx="14">
                  <c:v>1.7389152459890176E-2</c:v>
                </c:pt>
                <c:pt idx="15">
                  <c:v>1.555449810482815E-2</c:v>
                </c:pt>
                <c:pt idx="16">
                  <c:v>1.2351445774179046E-2</c:v>
                </c:pt>
                <c:pt idx="17">
                  <c:v>1.0452291804626987E-2</c:v>
                </c:pt>
                <c:pt idx="18">
                  <c:v>1.0512369413888429E-2</c:v>
                </c:pt>
                <c:pt idx="19">
                  <c:v>1.105501564970292E-2</c:v>
                </c:pt>
                <c:pt idx="20">
                  <c:v>9.2854068296737615E-3</c:v>
                </c:pt>
                <c:pt idx="21">
                  <c:v>9.4087395274922003E-3</c:v>
                </c:pt>
                <c:pt idx="22">
                  <c:v>1.0505406428480144E-2</c:v>
                </c:pt>
                <c:pt idx="23">
                  <c:v>1.2868729306178186E-2</c:v>
                </c:pt>
                <c:pt idx="24">
                  <c:v>1.4628011726807453E-2</c:v>
                </c:pt>
                <c:pt idx="25">
                  <c:v>1.3498205802301084E-2</c:v>
                </c:pt>
                <c:pt idx="26">
                  <c:v>1.3341702328883511E-2</c:v>
                </c:pt>
                <c:pt idx="27">
                  <c:v>1.3527630591256612E-2</c:v>
                </c:pt>
                <c:pt idx="28">
                  <c:v>1.4012569166611501E-2</c:v>
                </c:pt>
                <c:pt idx="29">
                  <c:v>1.3671290247008352E-2</c:v>
                </c:pt>
                <c:pt idx="30">
                  <c:v>1.4190178737224501E-2</c:v>
                </c:pt>
                <c:pt idx="31">
                  <c:v>1.3365298725931143E-2</c:v>
                </c:pt>
                <c:pt idx="32">
                  <c:v>1.4745355481991502E-2</c:v>
                </c:pt>
                <c:pt idx="33">
                  <c:v>1.4341967991810232E-2</c:v>
                </c:pt>
                <c:pt idx="34">
                  <c:v>1.3921966157296113E-2</c:v>
                </c:pt>
                <c:pt idx="35">
                  <c:v>1.31139220095258E-2</c:v>
                </c:pt>
                <c:pt idx="36">
                  <c:v>1.2701522631681148E-2</c:v>
                </c:pt>
                <c:pt idx="37">
                  <c:v>1.182817860188263E-2</c:v>
                </c:pt>
                <c:pt idx="38">
                  <c:v>1.3153746930488954E-2</c:v>
                </c:pt>
                <c:pt idx="39">
                  <c:v>1.2486214776362692E-2</c:v>
                </c:pt>
                <c:pt idx="40">
                  <c:v>1.3457504653265926E-2</c:v>
                </c:pt>
                <c:pt idx="41">
                  <c:v>1.4122004099010781E-2</c:v>
                </c:pt>
                <c:pt idx="42">
                  <c:v>1.4865305846061811E-2</c:v>
                </c:pt>
                <c:pt idx="43">
                  <c:v>1.5616687997907512E-2</c:v>
                </c:pt>
                <c:pt idx="44">
                  <c:v>1.5554354432355215E-2</c:v>
                </c:pt>
                <c:pt idx="45">
                  <c:v>1.4209102604687964E-2</c:v>
                </c:pt>
                <c:pt idx="46">
                  <c:v>1.4119224978650211E-2</c:v>
                </c:pt>
                <c:pt idx="47">
                  <c:v>1.4275332735088251E-2</c:v>
                </c:pt>
                <c:pt idx="48">
                  <c:v>1.5203812732773507E-2</c:v>
                </c:pt>
                <c:pt idx="49">
                  <c:v>1.4430818467174231E-2</c:v>
                </c:pt>
                <c:pt idx="50">
                  <c:v>1.363749177900472E-2</c:v>
                </c:pt>
                <c:pt idx="51">
                  <c:v>1.4303025979622344E-2</c:v>
                </c:pt>
                <c:pt idx="52">
                  <c:v>1.5873565087166291E-2</c:v>
                </c:pt>
                <c:pt idx="53">
                  <c:v>1.5703792988043443E-2</c:v>
                </c:pt>
                <c:pt idx="54">
                  <c:v>1.6788990155572132E-2</c:v>
                </c:pt>
                <c:pt idx="55">
                  <c:v>1.5086823432940146E-2</c:v>
                </c:pt>
                <c:pt idx="56">
                  <c:v>1.4842088017527733E-2</c:v>
                </c:pt>
                <c:pt idx="57">
                  <c:v>1.3683917318595418E-2</c:v>
                </c:pt>
                <c:pt idx="58">
                  <c:v>1.3022749286558348E-2</c:v>
                </c:pt>
                <c:pt idx="59">
                  <c:v>9.7925844518486072E-3</c:v>
                </c:pt>
                <c:pt idx="60">
                  <c:v>9.1621225268409632E-3</c:v>
                </c:pt>
                <c:pt idx="61">
                  <c:v>7.3897925952638123E-3</c:v>
                </c:pt>
                <c:pt idx="62">
                  <c:v>7.7644922283672969E-3</c:v>
                </c:pt>
                <c:pt idx="63">
                  <c:v>7.4106819966728776E-3</c:v>
                </c:pt>
                <c:pt idx="64">
                  <c:v>7.9794634586531441E-3</c:v>
                </c:pt>
                <c:pt idx="65">
                  <c:v>7.7208810896900936E-3</c:v>
                </c:pt>
                <c:pt idx="66">
                  <c:v>9.3940138607074997E-3</c:v>
                </c:pt>
                <c:pt idx="67">
                  <c:v>1.174434428418869E-2</c:v>
                </c:pt>
                <c:pt idx="68">
                  <c:v>1.2514297801645733E-2</c:v>
                </c:pt>
                <c:pt idx="69">
                  <c:v>1.2965424213001795E-2</c:v>
                </c:pt>
                <c:pt idx="70">
                  <c:v>1.3932038472850104E-2</c:v>
                </c:pt>
                <c:pt idx="71">
                  <c:v>1.5192869471817052E-2</c:v>
                </c:pt>
                <c:pt idx="72">
                  <c:v>1.6290995397272683E-2</c:v>
                </c:pt>
                <c:pt idx="73">
                  <c:v>1.73639931008071E-2</c:v>
                </c:pt>
                <c:pt idx="74">
                  <c:v>1.5815285695950015E-2</c:v>
                </c:pt>
                <c:pt idx="75">
                  <c:v>1.589783999249748E-2</c:v>
                </c:pt>
                <c:pt idx="76">
                  <c:v>1.6125427602983411E-2</c:v>
                </c:pt>
                <c:pt idx="77">
                  <c:v>1.6772944429477459E-2</c:v>
                </c:pt>
                <c:pt idx="78">
                  <c:v>1.6011879361710842E-2</c:v>
                </c:pt>
                <c:pt idx="79">
                  <c:v>1.4690518875229002E-2</c:v>
                </c:pt>
                <c:pt idx="80">
                  <c:v>1.371377523546502E-2</c:v>
                </c:pt>
                <c:pt idx="81">
                  <c:v>1.3793057552746481E-2</c:v>
                </c:pt>
                <c:pt idx="82">
                  <c:v>1.2963797593717004E-2</c:v>
                </c:pt>
                <c:pt idx="83">
                  <c:v>1.2420779707858027E-2</c:v>
                </c:pt>
                <c:pt idx="84">
                  <c:v>1.0950229742282927E-2</c:v>
                </c:pt>
                <c:pt idx="85">
                  <c:v>9.1219853283644372E-3</c:v>
                </c:pt>
                <c:pt idx="86">
                  <c:v>9.4066727131724148E-3</c:v>
                </c:pt>
                <c:pt idx="87">
                  <c:v>7.943257536309407E-3</c:v>
                </c:pt>
                <c:pt idx="88">
                  <c:v>3.545171177063306E-3</c:v>
                </c:pt>
                <c:pt idx="89">
                  <c:v>1.7886668400528865E-4</c:v>
                </c:pt>
                <c:pt idx="90">
                  <c:v>-1.7510934080878465E-3</c:v>
                </c:pt>
                <c:pt idx="91">
                  <c:v>-2.5194831964068082E-3</c:v>
                </c:pt>
                <c:pt idx="92">
                  <c:v>-1.6537254585835548E-4</c:v>
                </c:pt>
                <c:pt idx="93">
                  <c:v>-7.6109959543813055E-4</c:v>
                </c:pt>
                <c:pt idx="94">
                  <c:v>9.4041673042487089E-4</c:v>
                </c:pt>
                <c:pt idx="95">
                  <c:v>5.0669584670195765E-3</c:v>
                </c:pt>
                <c:pt idx="96">
                  <c:v>8.2103931386592645E-3</c:v>
                </c:pt>
                <c:pt idx="97">
                  <c:v>9.0458688983324296E-3</c:v>
                </c:pt>
                <c:pt idx="98">
                  <c:v>1.0340380474342239E-2</c:v>
                </c:pt>
                <c:pt idx="99">
                  <c:v>9.1645628522149126E-3</c:v>
                </c:pt>
                <c:pt idx="100">
                  <c:v>1.0127809899406362E-2</c:v>
                </c:pt>
                <c:pt idx="101">
                  <c:v>1.0160340850980942E-2</c:v>
                </c:pt>
                <c:pt idx="102">
                  <c:v>9.8697124755309229E-3</c:v>
                </c:pt>
                <c:pt idx="103">
                  <c:v>9.272931448487589E-3</c:v>
                </c:pt>
                <c:pt idx="104">
                  <c:v>9.745051218911005E-3</c:v>
                </c:pt>
                <c:pt idx="105">
                  <c:v>9.6193008830441438E-3</c:v>
                </c:pt>
                <c:pt idx="106">
                  <c:v>9.3265760086899598E-3</c:v>
                </c:pt>
                <c:pt idx="107">
                  <c:v>9.2620458898548773E-3</c:v>
                </c:pt>
                <c:pt idx="108">
                  <c:v>9.2299613300813755E-3</c:v>
                </c:pt>
                <c:pt idx="109">
                  <c:v>8.2275009176813827E-3</c:v>
                </c:pt>
                <c:pt idx="110">
                  <c:v>1.0042186316656336E-2</c:v>
                </c:pt>
                <c:pt idx="111">
                  <c:v>1.1514606198327211E-2</c:v>
                </c:pt>
                <c:pt idx="112">
                  <c:v>1.0708264800575787E-2</c:v>
                </c:pt>
                <c:pt idx="113">
                  <c:v>1.1347498053125658E-2</c:v>
                </c:pt>
                <c:pt idx="114">
                  <c:v>1.1284445345030036E-2</c:v>
                </c:pt>
                <c:pt idx="115">
                  <c:v>1.0267969810217619E-2</c:v>
                </c:pt>
                <c:pt idx="116">
                  <c:v>1.0333178631174222E-2</c:v>
                </c:pt>
                <c:pt idx="117">
                  <c:v>8.3008483952635402E-3</c:v>
                </c:pt>
                <c:pt idx="118">
                  <c:v>7.37365905427951E-3</c:v>
                </c:pt>
                <c:pt idx="119">
                  <c:v>7.6044017466137615E-3</c:v>
                </c:pt>
                <c:pt idx="120">
                  <c:v>7.9792097077120427E-3</c:v>
                </c:pt>
                <c:pt idx="121">
                  <c:v>7.7697217097573313E-3</c:v>
                </c:pt>
                <c:pt idx="122">
                  <c:v>7.8518442505296649E-3</c:v>
                </c:pt>
                <c:pt idx="123">
                  <c:v>9.3623964490475876E-3</c:v>
                </c:pt>
                <c:pt idx="124">
                  <c:v>1.0987537586657872E-2</c:v>
                </c:pt>
                <c:pt idx="125">
                  <c:v>1.1728519509964499E-2</c:v>
                </c:pt>
                <c:pt idx="126">
                  <c:v>1.2654773595196987E-2</c:v>
                </c:pt>
                <c:pt idx="127">
                  <c:v>1.2372708581756557E-2</c:v>
                </c:pt>
                <c:pt idx="128">
                  <c:v>1.1986122550290983E-2</c:v>
                </c:pt>
                <c:pt idx="129">
                  <c:v>1.2336823877480838E-2</c:v>
                </c:pt>
                <c:pt idx="130">
                  <c:v>1.2033630821073782E-2</c:v>
                </c:pt>
                <c:pt idx="131">
                  <c:v>1.1107887598231971E-2</c:v>
                </c:pt>
                <c:pt idx="132">
                  <c:v>1.0301195044970355E-2</c:v>
                </c:pt>
                <c:pt idx="133">
                  <c:v>6.8868176239624823E-3</c:v>
                </c:pt>
                <c:pt idx="134">
                  <c:v>-7.9574911421254699E-3</c:v>
                </c:pt>
                <c:pt idx="135">
                  <c:v>2.967934713013598E-3</c:v>
                </c:pt>
                <c:pt idx="136">
                  <c:v>3.7538378481184625E-3</c:v>
                </c:pt>
                <c:pt idx="137">
                  <c:v>5.9852113834576925E-3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1F-41E8-A5A8-5C7C8017C272}"/>
            </c:ext>
          </c:extLst>
        </c:ser>
        <c:ser>
          <c:idx val="2"/>
          <c:order val="2"/>
          <c:tx>
            <c:strRef>
              <c:f>'FRED Graph (Apartment)'!$G$4</c:f>
              <c:strCache>
                <c:ptCount val="1"/>
                <c:pt idx="0">
                  <c:v>Smoothed CPI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'FRED Graph (Apartment)'!$A$9:$A$146</c:f>
              <c:numCache>
                <c:formatCode>General</c:formatCode>
                <c:ptCount val="138"/>
                <c:pt idx="0">
                  <c:v>1987</c:v>
                </c:pt>
                <c:pt idx="1">
                  <c:v>1987</c:v>
                </c:pt>
                <c:pt idx="2">
                  <c:v>1987</c:v>
                </c:pt>
                <c:pt idx="3">
                  <c:v>1987</c:v>
                </c:pt>
                <c:pt idx="4">
                  <c:v>1988</c:v>
                </c:pt>
                <c:pt idx="5">
                  <c:v>1988</c:v>
                </c:pt>
                <c:pt idx="6">
                  <c:v>1988</c:v>
                </c:pt>
                <c:pt idx="7">
                  <c:v>1988</c:v>
                </c:pt>
                <c:pt idx="8">
                  <c:v>1989</c:v>
                </c:pt>
                <c:pt idx="9">
                  <c:v>1989</c:v>
                </c:pt>
                <c:pt idx="10">
                  <c:v>1989</c:v>
                </c:pt>
                <c:pt idx="11">
                  <c:v>1989</c:v>
                </c:pt>
                <c:pt idx="12">
                  <c:v>1990</c:v>
                </c:pt>
                <c:pt idx="13">
                  <c:v>1990</c:v>
                </c:pt>
                <c:pt idx="14">
                  <c:v>1990</c:v>
                </c:pt>
                <c:pt idx="15">
                  <c:v>1990</c:v>
                </c:pt>
                <c:pt idx="16">
                  <c:v>1991</c:v>
                </c:pt>
                <c:pt idx="17">
                  <c:v>1991</c:v>
                </c:pt>
                <c:pt idx="18">
                  <c:v>1991</c:v>
                </c:pt>
                <c:pt idx="19">
                  <c:v>1991</c:v>
                </c:pt>
                <c:pt idx="20">
                  <c:v>1992</c:v>
                </c:pt>
                <c:pt idx="21">
                  <c:v>1992</c:v>
                </c:pt>
                <c:pt idx="22">
                  <c:v>1992</c:v>
                </c:pt>
                <c:pt idx="23">
                  <c:v>1992</c:v>
                </c:pt>
                <c:pt idx="24">
                  <c:v>1993</c:v>
                </c:pt>
                <c:pt idx="25">
                  <c:v>1993</c:v>
                </c:pt>
                <c:pt idx="26">
                  <c:v>1993</c:v>
                </c:pt>
                <c:pt idx="27">
                  <c:v>1993</c:v>
                </c:pt>
                <c:pt idx="28">
                  <c:v>1994</c:v>
                </c:pt>
                <c:pt idx="29">
                  <c:v>1994</c:v>
                </c:pt>
                <c:pt idx="30">
                  <c:v>1994</c:v>
                </c:pt>
                <c:pt idx="31">
                  <c:v>1994</c:v>
                </c:pt>
                <c:pt idx="32">
                  <c:v>1995</c:v>
                </c:pt>
                <c:pt idx="33">
                  <c:v>1995</c:v>
                </c:pt>
                <c:pt idx="34">
                  <c:v>1995</c:v>
                </c:pt>
                <c:pt idx="35">
                  <c:v>1995</c:v>
                </c:pt>
                <c:pt idx="36">
                  <c:v>1996</c:v>
                </c:pt>
                <c:pt idx="37">
                  <c:v>1996</c:v>
                </c:pt>
                <c:pt idx="38">
                  <c:v>1996</c:v>
                </c:pt>
                <c:pt idx="39">
                  <c:v>1996</c:v>
                </c:pt>
                <c:pt idx="40">
                  <c:v>1997</c:v>
                </c:pt>
                <c:pt idx="41">
                  <c:v>1997</c:v>
                </c:pt>
                <c:pt idx="42">
                  <c:v>1997</c:v>
                </c:pt>
                <c:pt idx="43">
                  <c:v>1997</c:v>
                </c:pt>
                <c:pt idx="44">
                  <c:v>1998</c:v>
                </c:pt>
                <c:pt idx="45">
                  <c:v>1998</c:v>
                </c:pt>
                <c:pt idx="46">
                  <c:v>1998</c:v>
                </c:pt>
                <c:pt idx="47">
                  <c:v>1998</c:v>
                </c:pt>
                <c:pt idx="48">
                  <c:v>1999</c:v>
                </c:pt>
                <c:pt idx="49">
                  <c:v>1999</c:v>
                </c:pt>
                <c:pt idx="50">
                  <c:v>1999</c:v>
                </c:pt>
                <c:pt idx="51">
                  <c:v>1999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2001</c:v>
                </c:pt>
                <c:pt idx="57">
                  <c:v>2001</c:v>
                </c:pt>
                <c:pt idx="58">
                  <c:v>2001</c:v>
                </c:pt>
                <c:pt idx="59">
                  <c:v>2001</c:v>
                </c:pt>
                <c:pt idx="60">
                  <c:v>2002</c:v>
                </c:pt>
                <c:pt idx="61">
                  <c:v>2002</c:v>
                </c:pt>
                <c:pt idx="62">
                  <c:v>2002</c:v>
                </c:pt>
                <c:pt idx="63">
                  <c:v>2002</c:v>
                </c:pt>
                <c:pt idx="64">
                  <c:v>2003</c:v>
                </c:pt>
                <c:pt idx="65">
                  <c:v>2003</c:v>
                </c:pt>
                <c:pt idx="66">
                  <c:v>2003</c:v>
                </c:pt>
                <c:pt idx="67">
                  <c:v>2003</c:v>
                </c:pt>
                <c:pt idx="68">
                  <c:v>2004</c:v>
                </c:pt>
                <c:pt idx="69">
                  <c:v>2004</c:v>
                </c:pt>
                <c:pt idx="70">
                  <c:v>2004</c:v>
                </c:pt>
                <c:pt idx="71">
                  <c:v>2004</c:v>
                </c:pt>
                <c:pt idx="72">
                  <c:v>2005</c:v>
                </c:pt>
                <c:pt idx="73">
                  <c:v>2005</c:v>
                </c:pt>
                <c:pt idx="74">
                  <c:v>2005</c:v>
                </c:pt>
                <c:pt idx="75">
                  <c:v>2005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2007</c:v>
                </c:pt>
                <c:pt idx="81">
                  <c:v>2007</c:v>
                </c:pt>
                <c:pt idx="82">
                  <c:v>2007</c:v>
                </c:pt>
                <c:pt idx="83">
                  <c:v>2007</c:v>
                </c:pt>
                <c:pt idx="84">
                  <c:v>2008</c:v>
                </c:pt>
                <c:pt idx="85">
                  <c:v>2008</c:v>
                </c:pt>
                <c:pt idx="86">
                  <c:v>2008</c:v>
                </c:pt>
                <c:pt idx="87">
                  <c:v>2008</c:v>
                </c:pt>
                <c:pt idx="88">
                  <c:v>2009</c:v>
                </c:pt>
                <c:pt idx="89">
                  <c:v>2009</c:v>
                </c:pt>
                <c:pt idx="90">
                  <c:v>2009</c:v>
                </c:pt>
                <c:pt idx="91">
                  <c:v>2009</c:v>
                </c:pt>
                <c:pt idx="92">
                  <c:v>2010</c:v>
                </c:pt>
                <c:pt idx="93">
                  <c:v>2010</c:v>
                </c:pt>
                <c:pt idx="94">
                  <c:v>2010</c:v>
                </c:pt>
                <c:pt idx="95">
                  <c:v>2010</c:v>
                </c:pt>
                <c:pt idx="96">
                  <c:v>2011</c:v>
                </c:pt>
                <c:pt idx="97">
                  <c:v>2011</c:v>
                </c:pt>
                <c:pt idx="98">
                  <c:v>2011</c:v>
                </c:pt>
                <c:pt idx="99">
                  <c:v>2011</c:v>
                </c:pt>
                <c:pt idx="100">
                  <c:v>2012</c:v>
                </c:pt>
                <c:pt idx="101">
                  <c:v>2012</c:v>
                </c:pt>
                <c:pt idx="102">
                  <c:v>2012</c:v>
                </c:pt>
                <c:pt idx="103">
                  <c:v>2012</c:v>
                </c:pt>
                <c:pt idx="104">
                  <c:v>2013</c:v>
                </c:pt>
                <c:pt idx="105">
                  <c:v>2013</c:v>
                </c:pt>
                <c:pt idx="106">
                  <c:v>2013</c:v>
                </c:pt>
                <c:pt idx="107">
                  <c:v>2013</c:v>
                </c:pt>
                <c:pt idx="108">
                  <c:v>2014</c:v>
                </c:pt>
                <c:pt idx="109">
                  <c:v>2014</c:v>
                </c:pt>
                <c:pt idx="110">
                  <c:v>2014</c:v>
                </c:pt>
                <c:pt idx="111">
                  <c:v>2014</c:v>
                </c:pt>
                <c:pt idx="112">
                  <c:v>2015</c:v>
                </c:pt>
                <c:pt idx="113">
                  <c:v>2015</c:v>
                </c:pt>
                <c:pt idx="114">
                  <c:v>2015</c:v>
                </c:pt>
                <c:pt idx="115">
                  <c:v>2015</c:v>
                </c:pt>
                <c:pt idx="116">
                  <c:v>2016</c:v>
                </c:pt>
                <c:pt idx="117">
                  <c:v>2016</c:v>
                </c:pt>
                <c:pt idx="118">
                  <c:v>2016</c:v>
                </c:pt>
                <c:pt idx="119">
                  <c:v>2016</c:v>
                </c:pt>
                <c:pt idx="120">
                  <c:v>2017</c:v>
                </c:pt>
                <c:pt idx="121">
                  <c:v>2017</c:v>
                </c:pt>
                <c:pt idx="122">
                  <c:v>2017</c:v>
                </c:pt>
                <c:pt idx="123">
                  <c:v>2017</c:v>
                </c:pt>
                <c:pt idx="124">
                  <c:v>2018</c:v>
                </c:pt>
                <c:pt idx="125">
                  <c:v>2018</c:v>
                </c:pt>
                <c:pt idx="126">
                  <c:v>2018</c:v>
                </c:pt>
                <c:pt idx="127">
                  <c:v>2018</c:v>
                </c:pt>
                <c:pt idx="128">
                  <c:v>2019</c:v>
                </c:pt>
                <c:pt idx="129">
                  <c:v>2019</c:v>
                </c:pt>
                <c:pt idx="130">
                  <c:v>2019</c:v>
                </c:pt>
                <c:pt idx="131">
                  <c:v>2019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2021</c:v>
                </c:pt>
                <c:pt idx="137">
                  <c:v>2021</c:v>
                </c:pt>
              </c:numCache>
            </c:numRef>
          </c:cat>
          <c:val>
            <c:numRef>
              <c:f>'FRED Graph (Apartment)'!$G$9:$G$146</c:f>
              <c:numCache>
                <c:formatCode>0.0%</c:formatCode>
                <c:ptCount val="138"/>
                <c:pt idx="0">
                  <c:v>2.9634976958312353E-3</c:v>
                </c:pt>
                <c:pt idx="1">
                  <c:v>7.0355844703066106E-3</c:v>
                </c:pt>
                <c:pt idx="2">
                  <c:v>9.244754947930145E-3</c:v>
                </c:pt>
                <c:pt idx="3">
                  <c:v>1.0516811580423002E-2</c:v>
                </c:pt>
                <c:pt idx="4">
                  <c:v>1.0660268820654406E-2</c:v>
                </c:pt>
                <c:pt idx="5">
                  <c:v>9.4477908373183928E-3</c:v>
                </c:pt>
                <c:pt idx="6">
                  <c:v>9.7700617667592637E-3</c:v>
                </c:pt>
                <c:pt idx="7">
                  <c:v>1.030485606228676E-2</c:v>
                </c:pt>
                <c:pt idx="8">
                  <c:v>1.0853677254919536E-2</c:v>
                </c:pt>
                <c:pt idx="9">
                  <c:v>1.2014187026350875E-2</c:v>
                </c:pt>
                <c:pt idx="10">
                  <c:v>1.2682373282611237E-2</c:v>
                </c:pt>
                <c:pt idx="11">
                  <c:v>1.0914560283253161E-2</c:v>
                </c:pt>
                <c:pt idx="12">
                  <c:v>1.1408907724514861E-2</c:v>
                </c:pt>
                <c:pt idx="13">
                  <c:v>1.2854683585961757E-2</c:v>
                </c:pt>
                <c:pt idx="14">
                  <c:v>1.1494829383713268E-2</c:v>
                </c:pt>
                <c:pt idx="15">
                  <c:v>1.5088525396080021E-2</c:v>
                </c:pt>
                <c:pt idx="16">
                  <c:v>1.5291264873583621E-2</c:v>
                </c:pt>
                <c:pt idx="17">
                  <c:v>1.1856347182990612E-2</c:v>
                </c:pt>
                <c:pt idx="18">
                  <c:v>1.1554650296640878E-2</c:v>
                </c:pt>
                <c:pt idx="19">
                  <c:v>8.3890364760549341E-3</c:v>
                </c:pt>
                <c:pt idx="20">
                  <c:v>7.3712703281413883E-3</c:v>
                </c:pt>
                <c:pt idx="21">
                  <c:v>7.88161085710537E-3</c:v>
                </c:pt>
                <c:pt idx="22">
                  <c:v>7.4533597216798753E-3</c:v>
                </c:pt>
                <c:pt idx="23">
                  <c:v>7.399564113500845E-3</c:v>
                </c:pt>
                <c:pt idx="24">
                  <c:v>7.3359347570886024E-3</c:v>
                </c:pt>
                <c:pt idx="25">
                  <c:v>7.4647112255471493E-3</c:v>
                </c:pt>
                <c:pt idx="26">
                  <c:v>7.4120348386657042E-3</c:v>
                </c:pt>
                <c:pt idx="27">
                  <c:v>6.8403463654783114E-3</c:v>
                </c:pt>
                <c:pt idx="28">
                  <c:v>6.9555740103376396E-3</c:v>
                </c:pt>
                <c:pt idx="29">
                  <c:v>6.5657762872558534E-3</c:v>
                </c:pt>
                <c:pt idx="30">
                  <c:v>6.1808038283231448E-3</c:v>
                </c:pt>
                <c:pt idx="31">
                  <c:v>7.3345164424820086E-3</c:v>
                </c:pt>
                <c:pt idx="32">
                  <c:v>6.4327218608712378E-3</c:v>
                </c:pt>
                <c:pt idx="33">
                  <c:v>6.8977797876214053E-3</c:v>
                </c:pt>
                <c:pt idx="34">
                  <c:v>7.5222874651542648E-3</c:v>
                </c:pt>
                <c:pt idx="35">
                  <c:v>6.3041176014987377E-3</c:v>
                </c:pt>
                <c:pt idx="36">
                  <c:v>6.2708686010468639E-3</c:v>
                </c:pt>
                <c:pt idx="37">
                  <c:v>7.0378469940523547E-3</c:v>
                </c:pt>
                <c:pt idx="38">
                  <c:v>6.9829804600860523E-3</c:v>
                </c:pt>
                <c:pt idx="39">
                  <c:v>7.4300917297606683E-3</c:v>
                </c:pt>
                <c:pt idx="40">
                  <c:v>8.3431599329940043E-3</c:v>
                </c:pt>
                <c:pt idx="41">
                  <c:v>6.8440067610542332E-3</c:v>
                </c:pt>
                <c:pt idx="42">
                  <c:v>5.5405285386782022E-3</c:v>
                </c:pt>
                <c:pt idx="43">
                  <c:v>5.505672619107338E-3</c:v>
                </c:pt>
                <c:pt idx="44">
                  <c:v>4.2167897794032627E-3</c:v>
                </c:pt>
                <c:pt idx="45">
                  <c:v>3.4258761187393461E-3</c:v>
                </c:pt>
                <c:pt idx="46">
                  <c:v>4.0346617921892536E-3</c:v>
                </c:pt>
                <c:pt idx="47">
                  <c:v>3.5490510537695141E-3</c:v>
                </c:pt>
                <c:pt idx="48">
                  <c:v>3.994676750948889E-3</c:v>
                </c:pt>
                <c:pt idx="49">
                  <c:v>4.2939257712467649E-3</c:v>
                </c:pt>
                <c:pt idx="50">
                  <c:v>4.8797462195266927E-3</c:v>
                </c:pt>
                <c:pt idx="51">
                  <c:v>6.5156510180821026E-3</c:v>
                </c:pt>
                <c:pt idx="52">
                  <c:v>6.6293731206288342E-3</c:v>
                </c:pt>
                <c:pt idx="53">
                  <c:v>9.2793944534086403E-3</c:v>
                </c:pt>
                <c:pt idx="54">
                  <c:v>9.2133920688063919E-3</c:v>
                </c:pt>
                <c:pt idx="55">
                  <c:v>8.535069020515651E-3</c:v>
                </c:pt>
                <c:pt idx="56">
                  <c:v>8.4852922948767118E-3</c:v>
                </c:pt>
                <c:pt idx="57">
                  <c:v>7.3747647790382009E-3</c:v>
                </c:pt>
                <c:pt idx="58">
                  <c:v>7.8918154978283583E-3</c:v>
                </c:pt>
                <c:pt idx="59">
                  <c:v>6.4220413740882498E-3</c:v>
                </c:pt>
                <c:pt idx="60">
                  <c:v>3.9993551599021571E-3</c:v>
                </c:pt>
                <c:pt idx="61">
                  <c:v>3.4017579462355119E-3</c:v>
                </c:pt>
                <c:pt idx="62">
                  <c:v>2.6709375090316623E-3</c:v>
                </c:pt>
                <c:pt idx="63">
                  <c:v>3.7785699267222361E-3</c:v>
                </c:pt>
                <c:pt idx="64">
                  <c:v>6.1439073378415365E-3</c:v>
                </c:pt>
                <c:pt idx="65">
                  <c:v>7.4815270073619877E-3</c:v>
                </c:pt>
                <c:pt idx="66">
                  <c:v>4.853363180656739E-3</c:v>
                </c:pt>
                <c:pt idx="67">
                  <c:v>5.9137327865167177E-3</c:v>
                </c:pt>
                <c:pt idx="68">
                  <c:v>5.0712379380014883E-3</c:v>
                </c:pt>
                <c:pt idx="69">
                  <c:v>4.3397833909295802E-3</c:v>
                </c:pt>
                <c:pt idx="70">
                  <c:v>7.8324619171544207E-3</c:v>
                </c:pt>
                <c:pt idx="71">
                  <c:v>6.2928200976463122E-3</c:v>
                </c:pt>
                <c:pt idx="72">
                  <c:v>8.2552059352791196E-3</c:v>
                </c:pt>
                <c:pt idx="73">
                  <c:v>7.9246411348763979E-3</c:v>
                </c:pt>
                <c:pt idx="74">
                  <c:v>6.2963097745650787E-3</c:v>
                </c:pt>
                <c:pt idx="75">
                  <c:v>1.1687547199725534E-2</c:v>
                </c:pt>
                <c:pt idx="76">
                  <c:v>8.304631157635245E-3</c:v>
                </c:pt>
                <c:pt idx="77">
                  <c:v>8.4980439574283695E-3</c:v>
                </c:pt>
                <c:pt idx="78">
                  <c:v>1.0350187786844212E-2</c:v>
                </c:pt>
                <c:pt idx="79">
                  <c:v>5.0066943030562805E-3</c:v>
                </c:pt>
                <c:pt idx="80">
                  <c:v>6.256798478404213E-3</c:v>
                </c:pt>
                <c:pt idx="81">
                  <c:v>6.9308708016145859E-3</c:v>
                </c:pt>
                <c:pt idx="82">
                  <c:v>6.6717687800462722E-3</c:v>
                </c:pt>
                <c:pt idx="83">
                  <c:v>7.0168766639603919E-3</c:v>
                </c:pt>
                <c:pt idx="84">
                  <c:v>1.0121091206377775E-2</c:v>
                </c:pt>
                <c:pt idx="85">
                  <c:v>9.7960647964057679E-3</c:v>
                </c:pt>
                <c:pt idx="86">
                  <c:v>1.2128773906955381E-2</c:v>
                </c:pt>
                <c:pt idx="87">
                  <c:v>1.2170379565192568E-2</c:v>
                </c:pt>
                <c:pt idx="88">
                  <c:v>1.5387347960404973E-4</c:v>
                </c:pt>
                <c:pt idx="89">
                  <c:v>-9.1703870157650025E-4</c:v>
                </c:pt>
                <c:pt idx="90">
                  <c:v>-2.9195256747739373E-3</c:v>
                </c:pt>
                <c:pt idx="91">
                  <c:v>-3.2985231500969325E-3</c:v>
                </c:pt>
                <c:pt idx="92">
                  <c:v>6.9649608202413393E-3</c:v>
                </c:pt>
                <c:pt idx="93">
                  <c:v>5.6745462634938404E-3</c:v>
                </c:pt>
                <c:pt idx="94">
                  <c:v>2.7973515220679757E-3</c:v>
                </c:pt>
                <c:pt idx="95">
                  <c:v>2.7892806815455751E-3</c:v>
                </c:pt>
                <c:pt idx="96">
                  <c:v>3.584586923678329E-3</c:v>
                </c:pt>
                <c:pt idx="97">
                  <c:v>6.4964234975047608E-3</c:v>
                </c:pt>
                <c:pt idx="98">
                  <c:v>8.6462419563943516E-3</c:v>
                </c:pt>
                <c:pt idx="99">
                  <c:v>9.3994636861293168E-3</c:v>
                </c:pt>
                <c:pt idx="100">
                  <c:v>7.5737959824623835E-3</c:v>
                </c:pt>
                <c:pt idx="101">
                  <c:v>6.397839322682175E-3</c:v>
                </c:pt>
                <c:pt idx="102">
                  <c:v>4.1159395065145654E-3</c:v>
                </c:pt>
                <c:pt idx="103">
                  <c:v>4.8493189111624146E-3</c:v>
                </c:pt>
                <c:pt idx="104">
                  <c:v>4.3815947073410078E-3</c:v>
                </c:pt>
                <c:pt idx="105">
                  <c:v>3.7859842752455131E-3</c:v>
                </c:pt>
                <c:pt idx="106">
                  <c:v>4.2706301525545221E-3</c:v>
                </c:pt>
                <c:pt idx="107">
                  <c:v>2.7275334880086377E-3</c:v>
                </c:pt>
                <c:pt idx="108">
                  <c:v>3.7623972050567223E-3</c:v>
                </c:pt>
                <c:pt idx="109">
                  <c:v>4.0094466396238815E-3</c:v>
                </c:pt>
                <c:pt idx="110">
                  <c:v>5.1082265590511322E-3</c:v>
                </c:pt>
                <c:pt idx="111">
                  <c:v>4.1854675089864624E-3</c:v>
                </c:pt>
                <c:pt idx="112">
                  <c:v>1.6380759732686212E-3</c:v>
                </c:pt>
                <c:pt idx="113">
                  <c:v>-4.8205369345188931E-5</c:v>
                </c:pt>
                <c:pt idx="114">
                  <c:v>4.5848284932070715E-4</c:v>
                </c:pt>
                <c:pt idx="115">
                  <c:v>3.1984001556850661E-5</c:v>
                </c:pt>
                <c:pt idx="116">
                  <c:v>1.5984270097927078E-3</c:v>
                </c:pt>
                <c:pt idx="117">
                  <c:v>2.2259088931905757E-3</c:v>
                </c:pt>
                <c:pt idx="118">
                  <c:v>2.6942513971986437E-3</c:v>
                </c:pt>
                <c:pt idx="119">
                  <c:v>3.8543408827477754E-3</c:v>
                </c:pt>
                <c:pt idx="120">
                  <c:v>5.0919506207078302E-3</c:v>
                </c:pt>
                <c:pt idx="121">
                  <c:v>5.9197901005401121E-3</c:v>
                </c:pt>
                <c:pt idx="122">
                  <c:v>4.1341054640080532E-3</c:v>
                </c:pt>
                <c:pt idx="123">
                  <c:v>5.5295089346922843E-3</c:v>
                </c:pt>
                <c:pt idx="124">
                  <c:v>5.2166317158280906E-3</c:v>
                </c:pt>
                <c:pt idx="125">
                  <c:v>5.8506475048445417E-3</c:v>
                </c:pt>
                <c:pt idx="126">
                  <c:v>7.0252531244174299E-3</c:v>
                </c:pt>
                <c:pt idx="127">
                  <c:v>5.663288966484048E-3</c:v>
                </c:pt>
                <c:pt idx="128">
                  <c:v>4.7690285230188034E-3</c:v>
                </c:pt>
                <c:pt idx="129">
                  <c:v>4.6094215534669414E-3</c:v>
                </c:pt>
                <c:pt idx="130">
                  <c:v>4.226435708080456E-3</c:v>
                </c:pt>
                <c:pt idx="131">
                  <c:v>4.2856190893747481E-3</c:v>
                </c:pt>
                <c:pt idx="132">
                  <c:v>5.6067543882394877E-3</c:v>
                </c:pt>
                <c:pt idx="133">
                  <c:v>3.7618839145373006E-3</c:v>
                </c:pt>
                <c:pt idx="134">
                  <c:v>1.8215980959133682E-3</c:v>
                </c:pt>
                <c:pt idx="135">
                  <c:v>3.5219974258712816E-3</c:v>
                </c:pt>
                <c:pt idx="136">
                  <c:v>3.2494993182457521E-3</c:v>
                </c:pt>
                <c:pt idx="137">
                  <c:v>6.5468137959934225E-3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1F-41E8-A5A8-5C7C8017C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998767"/>
        <c:axId val="885000015"/>
      </c:lineChart>
      <c:catAx>
        <c:axId val="8849987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00015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885000015"/>
        <c:scaling>
          <c:orientation val="minMax"/>
          <c:max val="0.1"/>
          <c:min val="-1.0000000000000002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9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'FRED Graph (Apartment)'!$P$4</c:f>
              <c:strCache>
                <c:ptCount val="1"/>
                <c:pt idx="0">
                  <c:v>Signal Confirmed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50000"/>
              </a:schemeClr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1">
                  <a:lumMod val="60000"/>
                  <a:lumOff val="40000"/>
                  <a:alpha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2A-4816-8EA7-0ACB16C377BD}"/>
              </c:ext>
            </c:extLst>
          </c:dPt>
          <c:cat>
            <c:strRef>
              <c:f>'FRED Graph (Apartment)'!$B$9:$B$146</c:f>
              <c:strCache>
                <c:ptCount val="138"/>
                <c:pt idx="0">
                  <c:v>1987-01-01</c:v>
                </c:pt>
                <c:pt idx="1">
                  <c:v>1987-04-01</c:v>
                </c:pt>
                <c:pt idx="2">
                  <c:v>1987-07-01</c:v>
                </c:pt>
                <c:pt idx="3">
                  <c:v>1987-10-01</c:v>
                </c:pt>
                <c:pt idx="4">
                  <c:v>1988-01-01</c:v>
                </c:pt>
                <c:pt idx="5">
                  <c:v>1988-04-01</c:v>
                </c:pt>
                <c:pt idx="6">
                  <c:v>1988-07-01</c:v>
                </c:pt>
                <c:pt idx="7">
                  <c:v>1988-10-01</c:v>
                </c:pt>
                <c:pt idx="8">
                  <c:v>1989-01-01</c:v>
                </c:pt>
                <c:pt idx="9">
                  <c:v>1989-04-01</c:v>
                </c:pt>
                <c:pt idx="10">
                  <c:v>1989-07-01</c:v>
                </c:pt>
                <c:pt idx="11">
                  <c:v>1989-10-01</c:v>
                </c:pt>
                <c:pt idx="12">
                  <c:v>1990-01-01</c:v>
                </c:pt>
                <c:pt idx="13">
                  <c:v>1990-04-01</c:v>
                </c:pt>
                <c:pt idx="14">
                  <c:v>1990-07-01</c:v>
                </c:pt>
                <c:pt idx="15">
                  <c:v>1990-10-01</c:v>
                </c:pt>
                <c:pt idx="16">
                  <c:v>1991-01-01</c:v>
                </c:pt>
                <c:pt idx="17">
                  <c:v>1991-04-01</c:v>
                </c:pt>
                <c:pt idx="18">
                  <c:v>1991-07-01</c:v>
                </c:pt>
                <c:pt idx="19">
                  <c:v>1991-10-01</c:v>
                </c:pt>
                <c:pt idx="20">
                  <c:v>1992-01-01</c:v>
                </c:pt>
                <c:pt idx="21">
                  <c:v>1992-04-01</c:v>
                </c:pt>
                <c:pt idx="22">
                  <c:v>1992-07-01</c:v>
                </c:pt>
                <c:pt idx="23">
                  <c:v>1992-10-01</c:v>
                </c:pt>
                <c:pt idx="24">
                  <c:v>1993-01-01</c:v>
                </c:pt>
                <c:pt idx="25">
                  <c:v>1993-04-01</c:v>
                </c:pt>
                <c:pt idx="26">
                  <c:v>1993-07-01</c:v>
                </c:pt>
                <c:pt idx="27">
                  <c:v>1993-10-01</c:v>
                </c:pt>
                <c:pt idx="28">
                  <c:v>1994-01-01</c:v>
                </c:pt>
                <c:pt idx="29">
                  <c:v>1994-04-01</c:v>
                </c:pt>
                <c:pt idx="30">
                  <c:v>1994-07-01</c:v>
                </c:pt>
                <c:pt idx="31">
                  <c:v>1994-10-01</c:v>
                </c:pt>
                <c:pt idx="32">
                  <c:v>1995-01-01</c:v>
                </c:pt>
                <c:pt idx="33">
                  <c:v>1995-04-01</c:v>
                </c:pt>
                <c:pt idx="34">
                  <c:v>1995-07-01</c:v>
                </c:pt>
                <c:pt idx="35">
                  <c:v>1995-10-01</c:v>
                </c:pt>
                <c:pt idx="36">
                  <c:v>1996-01-01</c:v>
                </c:pt>
                <c:pt idx="37">
                  <c:v>1996-04-01</c:v>
                </c:pt>
                <c:pt idx="38">
                  <c:v>1996-07-01</c:v>
                </c:pt>
                <c:pt idx="39">
                  <c:v>1996-10-01</c:v>
                </c:pt>
                <c:pt idx="40">
                  <c:v>1997-01-01</c:v>
                </c:pt>
                <c:pt idx="41">
                  <c:v>1997-04-01</c:v>
                </c:pt>
                <c:pt idx="42">
                  <c:v>1997-07-01</c:v>
                </c:pt>
                <c:pt idx="43">
                  <c:v>1997-10-01</c:v>
                </c:pt>
                <c:pt idx="44">
                  <c:v>1998-01-01</c:v>
                </c:pt>
                <c:pt idx="45">
                  <c:v>1998-04-01</c:v>
                </c:pt>
                <c:pt idx="46">
                  <c:v>1998-07-01</c:v>
                </c:pt>
                <c:pt idx="47">
                  <c:v>1998-10-01</c:v>
                </c:pt>
                <c:pt idx="48">
                  <c:v>1999-01-01</c:v>
                </c:pt>
                <c:pt idx="49">
                  <c:v>1999-04-01</c:v>
                </c:pt>
                <c:pt idx="50">
                  <c:v>1999-07-01</c:v>
                </c:pt>
                <c:pt idx="51">
                  <c:v>1999-10-01</c:v>
                </c:pt>
                <c:pt idx="52">
                  <c:v>2000-01-01</c:v>
                </c:pt>
                <c:pt idx="53">
                  <c:v>2000-04-01</c:v>
                </c:pt>
                <c:pt idx="54">
                  <c:v>2000-07-01</c:v>
                </c:pt>
                <c:pt idx="55">
                  <c:v>2000-10-01</c:v>
                </c:pt>
                <c:pt idx="56">
                  <c:v>2001-01-01</c:v>
                </c:pt>
                <c:pt idx="57">
                  <c:v>2001-04-01</c:v>
                </c:pt>
                <c:pt idx="58">
                  <c:v>2001-07-01</c:v>
                </c:pt>
                <c:pt idx="59">
                  <c:v>2001-10-01</c:v>
                </c:pt>
                <c:pt idx="60">
                  <c:v>2002-01-01</c:v>
                </c:pt>
                <c:pt idx="61">
                  <c:v>2002-04-01</c:v>
                </c:pt>
                <c:pt idx="62">
                  <c:v>2002-07-01</c:v>
                </c:pt>
                <c:pt idx="63">
                  <c:v>2002-10-01</c:v>
                </c:pt>
                <c:pt idx="64">
                  <c:v>2003-01-01</c:v>
                </c:pt>
                <c:pt idx="65">
                  <c:v>2003-04-01</c:v>
                </c:pt>
                <c:pt idx="66">
                  <c:v>2003-07-01</c:v>
                </c:pt>
                <c:pt idx="67">
                  <c:v>2003-10-01</c:v>
                </c:pt>
                <c:pt idx="68">
                  <c:v>2004-01-01</c:v>
                </c:pt>
                <c:pt idx="69">
                  <c:v>2004-04-01</c:v>
                </c:pt>
                <c:pt idx="70">
                  <c:v>2004-07-01</c:v>
                </c:pt>
                <c:pt idx="71">
                  <c:v>2004-10-01</c:v>
                </c:pt>
                <c:pt idx="72">
                  <c:v>2005-01-01</c:v>
                </c:pt>
                <c:pt idx="73">
                  <c:v>2005-04-01</c:v>
                </c:pt>
                <c:pt idx="74">
                  <c:v>2005-07-01</c:v>
                </c:pt>
                <c:pt idx="75">
                  <c:v>2005-10-01</c:v>
                </c:pt>
                <c:pt idx="76">
                  <c:v>2006-01-01</c:v>
                </c:pt>
                <c:pt idx="77">
                  <c:v>2006-04-01</c:v>
                </c:pt>
                <c:pt idx="78">
                  <c:v>2006-07-01</c:v>
                </c:pt>
                <c:pt idx="79">
                  <c:v>2006-10-01</c:v>
                </c:pt>
                <c:pt idx="80">
                  <c:v>2007-01-01</c:v>
                </c:pt>
                <c:pt idx="81">
                  <c:v>2007-04-01</c:v>
                </c:pt>
                <c:pt idx="82">
                  <c:v>2007-07-01</c:v>
                </c:pt>
                <c:pt idx="83">
                  <c:v>2007-10-01</c:v>
                </c:pt>
                <c:pt idx="84">
                  <c:v>2008-01-01</c:v>
                </c:pt>
                <c:pt idx="85">
                  <c:v>2008-04-01</c:v>
                </c:pt>
                <c:pt idx="86">
                  <c:v>2008-07-01</c:v>
                </c:pt>
                <c:pt idx="87">
                  <c:v>2008-10-01</c:v>
                </c:pt>
                <c:pt idx="88">
                  <c:v>2009-01-01</c:v>
                </c:pt>
                <c:pt idx="89">
                  <c:v>2009-04-01</c:v>
                </c:pt>
                <c:pt idx="90">
                  <c:v>2009-07-01</c:v>
                </c:pt>
                <c:pt idx="91">
                  <c:v>2009-10-01</c:v>
                </c:pt>
                <c:pt idx="92">
                  <c:v>2010-01-01</c:v>
                </c:pt>
                <c:pt idx="93">
                  <c:v>2010-04-01</c:v>
                </c:pt>
                <c:pt idx="94">
                  <c:v>2010-07-01</c:v>
                </c:pt>
                <c:pt idx="95">
                  <c:v>2010-10-01</c:v>
                </c:pt>
                <c:pt idx="96">
                  <c:v>2011-01-01</c:v>
                </c:pt>
                <c:pt idx="97">
                  <c:v>2011-04-01</c:v>
                </c:pt>
                <c:pt idx="98">
                  <c:v>2011-07-01</c:v>
                </c:pt>
                <c:pt idx="99">
                  <c:v>2011-10-01</c:v>
                </c:pt>
                <c:pt idx="100">
                  <c:v>2012-01-01</c:v>
                </c:pt>
                <c:pt idx="101">
                  <c:v>2012-04-01</c:v>
                </c:pt>
                <c:pt idx="102">
                  <c:v>2012-07-01</c:v>
                </c:pt>
                <c:pt idx="103">
                  <c:v>2012-10-01</c:v>
                </c:pt>
                <c:pt idx="104">
                  <c:v>2013-01-01</c:v>
                </c:pt>
                <c:pt idx="105">
                  <c:v>2013-04-01</c:v>
                </c:pt>
                <c:pt idx="106">
                  <c:v>2013-07-01</c:v>
                </c:pt>
                <c:pt idx="107">
                  <c:v>2013-10-01</c:v>
                </c:pt>
                <c:pt idx="108">
                  <c:v>2014-01-01</c:v>
                </c:pt>
                <c:pt idx="109">
                  <c:v>2014-04-01</c:v>
                </c:pt>
                <c:pt idx="110">
                  <c:v>2014-07-01</c:v>
                </c:pt>
                <c:pt idx="111">
                  <c:v>2014-10-01</c:v>
                </c:pt>
                <c:pt idx="112">
                  <c:v>2015-01-01</c:v>
                </c:pt>
                <c:pt idx="113">
                  <c:v>2015-04-01</c:v>
                </c:pt>
                <c:pt idx="114">
                  <c:v>2015-07-01</c:v>
                </c:pt>
                <c:pt idx="115">
                  <c:v>2015-10-01</c:v>
                </c:pt>
                <c:pt idx="116">
                  <c:v>2016-01-01</c:v>
                </c:pt>
                <c:pt idx="117">
                  <c:v>2016-04-01</c:v>
                </c:pt>
                <c:pt idx="118">
                  <c:v>2016-07-01</c:v>
                </c:pt>
                <c:pt idx="119">
                  <c:v>2016-10-01</c:v>
                </c:pt>
                <c:pt idx="120">
                  <c:v>2017-01-01</c:v>
                </c:pt>
                <c:pt idx="121">
                  <c:v>2017-04-01</c:v>
                </c:pt>
                <c:pt idx="122">
                  <c:v>2017-07-01</c:v>
                </c:pt>
                <c:pt idx="123">
                  <c:v>2017-10-01</c:v>
                </c:pt>
                <c:pt idx="124">
                  <c:v>2018-01-01</c:v>
                </c:pt>
                <c:pt idx="125">
                  <c:v>2018-04-01</c:v>
                </c:pt>
                <c:pt idx="126">
                  <c:v>2018-07-01</c:v>
                </c:pt>
                <c:pt idx="127">
                  <c:v>2018-10-01</c:v>
                </c:pt>
                <c:pt idx="128">
                  <c:v>2019-01-01</c:v>
                </c:pt>
                <c:pt idx="129">
                  <c:v>2019-04-01</c:v>
                </c:pt>
                <c:pt idx="130">
                  <c:v>2019-07-01</c:v>
                </c:pt>
                <c:pt idx="131">
                  <c:v>2019-10-01</c:v>
                </c:pt>
                <c:pt idx="132">
                  <c:v>2020-01-01</c:v>
                </c:pt>
                <c:pt idx="133">
                  <c:v>2020-04-01</c:v>
                </c:pt>
                <c:pt idx="134">
                  <c:v>2020-07-01</c:v>
                </c:pt>
                <c:pt idx="135">
                  <c:v>2020-10-01</c:v>
                </c:pt>
                <c:pt idx="136">
                  <c:v>2021-01-01</c:v>
                </c:pt>
                <c:pt idx="137">
                  <c:v>4/1/2021</c:v>
                </c:pt>
              </c:strCache>
            </c:strRef>
          </c:cat>
          <c:val>
            <c:numRef>
              <c:f>'FRED Graph (Apartment)'!$P$9:$P$146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2A-4816-8EA7-0ACB16C3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84998767"/>
        <c:axId val="885000015"/>
      </c:barChart>
      <c:lineChart>
        <c:grouping val="standard"/>
        <c:varyColors val="0"/>
        <c:ser>
          <c:idx val="0"/>
          <c:order val="0"/>
          <c:tx>
            <c:strRef>
              <c:f>'FRED Graph (Apartment)'!$H$4</c:f>
              <c:strCache>
                <c:ptCount val="1"/>
                <c:pt idx="0">
                  <c:v>Cap Rates Apartment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'FRED Graph (Apartment)'!$A$9:$A$146</c:f>
              <c:numCache>
                <c:formatCode>General</c:formatCode>
                <c:ptCount val="138"/>
                <c:pt idx="0">
                  <c:v>1987</c:v>
                </c:pt>
                <c:pt idx="1">
                  <c:v>1987</c:v>
                </c:pt>
                <c:pt idx="2">
                  <c:v>1987</c:v>
                </c:pt>
                <c:pt idx="3">
                  <c:v>1987</c:v>
                </c:pt>
                <c:pt idx="4">
                  <c:v>1988</c:v>
                </c:pt>
                <c:pt idx="5">
                  <c:v>1988</c:v>
                </c:pt>
                <c:pt idx="6">
                  <c:v>1988</c:v>
                </c:pt>
                <c:pt idx="7">
                  <c:v>1988</c:v>
                </c:pt>
                <c:pt idx="8">
                  <c:v>1989</c:v>
                </c:pt>
                <c:pt idx="9">
                  <c:v>1989</c:v>
                </c:pt>
                <c:pt idx="10">
                  <c:v>1989</c:v>
                </c:pt>
                <c:pt idx="11">
                  <c:v>1989</c:v>
                </c:pt>
                <c:pt idx="12">
                  <c:v>1990</c:v>
                </c:pt>
                <c:pt idx="13">
                  <c:v>1990</c:v>
                </c:pt>
                <c:pt idx="14">
                  <c:v>1990</c:v>
                </c:pt>
                <c:pt idx="15">
                  <c:v>1990</c:v>
                </c:pt>
                <c:pt idx="16">
                  <c:v>1991</c:v>
                </c:pt>
                <c:pt idx="17">
                  <c:v>1991</c:v>
                </c:pt>
                <c:pt idx="18">
                  <c:v>1991</c:v>
                </c:pt>
                <c:pt idx="19">
                  <c:v>1991</c:v>
                </c:pt>
                <c:pt idx="20">
                  <c:v>1992</c:v>
                </c:pt>
                <c:pt idx="21">
                  <c:v>1992</c:v>
                </c:pt>
                <c:pt idx="22">
                  <c:v>1992</c:v>
                </c:pt>
                <c:pt idx="23">
                  <c:v>1992</c:v>
                </c:pt>
                <c:pt idx="24">
                  <c:v>1993</c:v>
                </c:pt>
                <c:pt idx="25">
                  <c:v>1993</c:v>
                </c:pt>
                <c:pt idx="26">
                  <c:v>1993</c:v>
                </c:pt>
                <c:pt idx="27">
                  <c:v>1993</c:v>
                </c:pt>
                <c:pt idx="28">
                  <c:v>1994</c:v>
                </c:pt>
                <c:pt idx="29">
                  <c:v>1994</c:v>
                </c:pt>
                <c:pt idx="30">
                  <c:v>1994</c:v>
                </c:pt>
                <c:pt idx="31">
                  <c:v>1994</c:v>
                </c:pt>
                <c:pt idx="32">
                  <c:v>1995</c:v>
                </c:pt>
                <c:pt idx="33">
                  <c:v>1995</c:v>
                </c:pt>
                <c:pt idx="34">
                  <c:v>1995</c:v>
                </c:pt>
                <c:pt idx="35">
                  <c:v>1995</c:v>
                </c:pt>
                <c:pt idx="36">
                  <c:v>1996</c:v>
                </c:pt>
                <c:pt idx="37">
                  <c:v>1996</c:v>
                </c:pt>
                <c:pt idx="38">
                  <c:v>1996</c:v>
                </c:pt>
                <c:pt idx="39">
                  <c:v>1996</c:v>
                </c:pt>
                <c:pt idx="40">
                  <c:v>1997</c:v>
                </c:pt>
                <c:pt idx="41">
                  <c:v>1997</c:v>
                </c:pt>
                <c:pt idx="42">
                  <c:v>1997</c:v>
                </c:pt>
                <c:pt idx="43">
                  <c:v>1997</c:v>
                </c:pt>
                <c:pt idx="44">
                  <c:v>1998</c:v>
                </c:pt>
                <c:pt idx="45">
                  <c:v>1998</c:v>
                </c:pt>
                <c:pt idx="46">
                  <c:v>1998</c:v>
                </c:pt>
                <c:pt idx="47">
                  <c:v>1998</c:v>
                </c:pt>
                <c:pt idx="48">
                  <c:v>1999</c:v>
                </c:pt>
                <c:pt idx="49">
                  <c:v>1999</c:v>
                </c:pt>
                <c:pt idx="50">
                  <c:v>1999</c:v>
                </c:pt>
                <c:pt idx="51">
                  <c:v>1999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2001</c:v>
                </c:pt>
                <c:pt idx="57">
                  <c:v>2001</c:v>
                </c:pt>
                <c:pt idx="58">
                  <c:v>2001</c:v>
                </c:pt>
                <c:pt idx="59">
                  <c:v>2001</c:v>
                </c:pt>
                <c:pt idx="60">
                  <c:v>2002</c:v>
                </c:pt>
                <c:pt idx="61">
                  <c:v>2002</c:v>
                </c:pt>
                <c:pt idx="62">
                  <c:v>2002</c:v>
                </c:pt>
                <c:pt idx="63">
                  <c:v>2002</c:v>
                </c:pt>
                <c:pt idx="64">
                  <c:v>2003</c:v>
                </c:pt>
                <c:pt idx="65">
                  <c:v>2003</c:v>
                </c:pt>
                <c:pt idx="66">
                  <c:v>2003</c:v>
                </c:pt>
                <c:pt idx="67">
                  <c:v>2003</c:v>
                </c:pt>
                <c:pt idx="68">
                  <c:v>2004</c:v>
                </c:pt>
                <c:pt idx="69">
                  <c:v>2004</c:v>
                </c:pt>
                <c:pt idx="70">
                  <c:v>2004</c:v>
                </c:pt>
                <c:pt idx="71">
                  <c:v>2004</c:v>
                </c:pt>
                <c:pt idx="72">
                  <c:v>2005</c:v>
                </c:pt>
                <c:pt idx="73">
                  <c:v>2005</c:v>
                </c:pt>
                <c:pt idx="74">
                  <c:v>2005</c:v>
                </c:pt>
                <c:pt idx="75">
                  <c:v>2005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2007</c:v>
                </c:pt>
                <c:pt idx="81">
                  <c:v>2007</c:v>
                </c:pt>
                <c:pt idx="82">
                  <c:v>2007</c:v>
                </c:pt>
                <c:pt idx="83">
                  <c:v>2007</c:v>
                </c:pt>
                <c:pt idx="84">
                  <c:v>2008</c:v>
                </c:pt>
                <c:pt idx="85">
                  <c:v>2008</c:v>
                </c:pt>
                <c:pt idx="86">
                  <c:v>2008</c:v>
                </c:pt>
                <c:pt idx="87">
                  <c:v>2008</c:v>
                </c:pt>
                <c:pt idx="88">
                  <c:v>2009</c:v>
                </c:pt>
                <c:pt idx="89">
                  <c:v>2009</c:v>
                </c:pt>
                <c:pt idx="90">
                  <c:v>2009</c:v>
                </c:pt>
                <c:pt idx="91">
                  <c:v>2009</c:v>
                </c:pt>
                <c:pt idx="92">
                  <c:v>2010</c:v>
                </c:pt>
                <c:pt idx="93">
                  <c:v>2010</c:v>
                </c:pt>
                <c:pt idx="94">
                  <c:v>2010</c:v>
                </c:pt>
                <c:pt idx="95">
                  <c:v>2010</c:v>
                </c:pt>
                <c:pt idx="96">
                  <c:v>2011</c:v>
                </c:pt>
                <c:pt idx="97">
                  <c:v>2011</c:v>
                </c:pt>
                <c:pt idx="98">
                  <c:v>2011</c:v>
                </c:pt>
                <c:pt idx="99">
                  <c:v>2011</c:v>
                </c:pt>
                <c:pt idx="100">
                  <c:v>2012</c:v>
                </c:pt>
                <c:pt idx="101">
                  <c:v>2012</c:v>
                </c:pt>
                <c:pt idx="102">
                  <c:v>2012</c:v>
                </c:pt>
                <c:pt idx="103">
                  <c:v>2012</c:v>
                </c:pt>
                <c:pt idx="104">
                  <c:v>2013</c:v>
                </c:pt>
                <c:pt idx="105">
                  <c:v>2013</c:v>
                </c:pt>
                <c:pt idx="106">
                  <c:v>2013</c:v>
                </c:pt>
                <c:pt idx="107">
                  <c:v>2013</c:v>
                </c:pt>
                <c:pt idx="108">
                  <c:v>2014</c:v>
                </c:pt>
                <c:pt idx="109">
                  <c:v>2014</c:v>
                </c:pt>
                <c:pt idx="110">
                  <c:v>2014</c:v>
                </c:pt>
                <c:pt idx="111">
                  <c:v>2014</c:v>
                </c:pt>
                <c:pt idx="112">
                  <c:v>2015</c:v>
                </c:pt>
                <c:pt idx="113">
                  <c:v>2015</c:v>
                </c:pt>
                <c:pt idx="114">
                  <c:v>2015</c:v>
                </c:pt>
                <c:pt idx="115">
                  <c:v>2015</c:v>
                </c:pt>
                <c:pt idx="116">
                  <c:v>2016</c:v>
                </c:pt>
                <c:pt idx="117">
                  <c:v>2016</c:v>
                </c:pt>
                <c:pt idx="118">
                  <c:v>2016</c:v>
                </c:pt>
                <c:pt idx="119">
                  <c:v>2016</c:v>
                </c:pt>
                <c:pt idx="120">
                  <c:v>2017</c:v>
                </c:pt>
                <c:pt idx="121">
                  <c:v>2017</c:v>
                </c:pt>
                <c:pt idx="122">
                  <c:v>2017</c:v>
                </c:pt>
                <c:pt idx="123">
                  <c:v>2017</c:v>
                </c:pt>
                <c:pt idx="124">
                  <c:v>2018</c:v>
                </c:pt>
                <c:pt idx="125">
                  <c:v>2018</c:v>
                </c:pt>
                <c:pt idx="126">
                  <c:v>2018</c:v>
                </c:pt>
                <c:pt idx="127">
                  <c:v>2018</c:v>
                </c:pt>
                <c:pt idx="128">
                  <c:v>2019</c:v>
                </c:pt>
                <c:pt idx="129">
                  <c:v>2019</c:v>
                </c:pt>
                <c:pt idx="130">
                  <c:v>2019</c:v>
                </c:pt>
                <c:pt idx="131">
                  <c:v>2019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2021</c:v>
                </c:pt>
                <c:pt idx="137">
                  <c:v>2021</c:v>
                </c:pt>
              </c:numCache>
            </c:numRef>
          </c:cat>
          <c:val>
            <c:numRef>
              <c:f>'FRED Graph (Apartment)'!$H$9:$H$146</c:f>
              <c:numCache>
                <c:formatCode>0.0%</c:formatCode>
                <c:ptCount val="138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8.4000000000000005E-2</c:v>
                </c:pt>
                <c:pt idx="7">
                  <c:v>8.4000000000000005E-2</c:v>
                </c:pt>
                <c:pt idx="8">
                  <c:v>8.3000000000000004E-2</c:v>
                </c:pt>
                <c:pt idx="9">
                  <c:v>8.3000000000000004E-2</c:v>
                </c:pt>
                <c:pt idx="10">
                  <c:v>8.3000000000000004E-2</c:v>
                </c:pt>
                <c:pt idx="11">
                  <c:v>8.3000000000000004E-2</c:v>
                </c:pt>
                <c:pt idx="12">
                  <c:v>8.4000000000000005E-2</c:v>
                </c:pt>
                <c:pt idx="13">
                  <c:v>8.4000000000000005E-2</c:v>
                </c:pt>
                <c:pt idx="14">
                  <c:v>8.4000000000000005E-2</c:v>
                </c:pt>
                <c:pt idx="15">
                  <c:v>8.4000000000000005E-2</c:v>
                </c:pt>
                <c:pt idx="16">
                  <c:v>8.5999999999999993E-2</c:v>
                </c:pt>
                <c:pt idx="17">
                  <c:v>8.5999999999999993E-2</c:v>
                </c:pt>
                <c:pt idx="18">
                  <c:v>8.7999999999999995E-2</c:v>
                </c:pt>
                <c:pt idx="19">
                  <c:v>8.7999999999999995E-2</c:v>
                </c:pt>
                <c:pt idx="20">
                  <c:v>8.8999999999999996E-2</c:v>
                </c:pt>
                <c:pt idx="21">
                  <c:v>8.8999999999999996E-2</c:v>
                </c:pt>
                <c:pt idx="22">
                  <c:v>9.1999999999999998E-2</c:v>
                </c:pt>
                <c:pt idx="23">
                  <c:v>9.1999999999999998E-2</c:v>
                </c:pt>
                <c:pt idx="24">
                  <c:v>9.4E-2</c:v>
                </c:pt>
                <c:pt idx="25">
                  <c:v>9.4E-2</c:v>
                </c:pt>
                <c:pt idx="26">
                  <c:v>9.2999999999999999E-2</c:v>
                </c:pt>
                <c:pt idx="27">
                  <c:v>9.2999999999999999E-2</c:v>
                </c:pt>
                <c:pt idx="28">
                  <c:v>9.2999999999999999E-2</c:v>
                </c:pt>
                <c:pt idx="29">
                  <c:v>9.1999999999999998E-2</c:v>
                </c:pt>
                <c:pt idx="30">
                  <c:v>9.1999999999999998E-2</c:v>
                </c:pt>
                <c:pt idx="31">
                  <c:v>8.5999999999999993E-2</c:v>
                </c:pt>
                <c:pt idx="32">
                  <c:v>8.5999999999999993E-2</c:v>
                </c:pt>
                <c:pt idx="33">
                  <c:v>0.09</c:v>
                </c:pt>
                <c:pt idx="34">
                  <c:v>8.9700000000000002E-2</c:v>
                </c:pt>
                <c:pt idx="35">
                  <c:v>9.2399999999999996E-2</c:v>
                </c:pt>
                <c:pt idx="36">
                  <c:v>9.2200000000000004E-2</c:v>
                </c:pt>
                <c:pt idx="37">
                  <c:v>9.2200000000000004E-2</c:v>
                </c:pt>
                <c:pt idx="38">
                  <c:v>9.4600000000000004E-2</c:v>
                </c:pt>
                <c:pt idx="39">
                  <c:v>9.5399999999999999E-2</c:v>
                </c:pt>
                <c:pt idx="40">
                  <c:v>9.3338039999999997E-2</c:v>
                </c:pt>
                <c:pt idx="41">
                  <c:v>9.2543920000000002E-2</c:v>
                </c:pt>
                <c:pt idx="42">
                  <c:v>9.2085410000000006E-2</c:v>
                </c:pt>
                <c:pt idx="43">
                  <c:v>9.2448290000000002E-2</c:v>
                </c:pt>
                <c:pt idx="44">
                  <c:v>9.1587180000000004E-2</c:v>
                </c:pt>
                <c:pt idx="45">
                  <c:v>8.7322339999999998E-2</c:v>
                </c:pt>
                <c:pt idx="46">
                  <c:v>8.7818660000000007E-2</c:v>
                </c:pt>
                <c:pt idx="47">
                  <c:v>9.0370140000000002E-2</c:v>
                </c:pt>
                <c:pt idx="48">
                  <c:v>8.9955380000000001E-2</c:v>
                </c:pt>
                <c:pt idx="49">
                  <c:v>8.7207439999999997E-2</c:v>
                </c:pt>
                <c:pt idx="50">
                  <c:v>8.8350849999999995E-2</c:v>
                </c:pt>
                <c:pt idx="51">
                  <c:v>8.7917200000000001E-2</c:v>
                </c:pt>
                <c:pt idx="52">
                  <c:v>8.7801820000000003E-2</c:v>
                </c:pt>
                <c:pt idx="53">
                  <c:v>8.9513510000000004E-2</c:v>
                </c:pt>
                <c:pt idx="54">
                  <c:v>8.9342080000000004E-2</c:v>
                </c:pt>
                <c:pt idx="55">
                  <c:v>8.9594579999999993E-2</c:v>
                </c:pt>
                <c:pt idx="56">
                  <c:v>8.8966009999999998E-2</c:v>
                </c:pt>
                <c:pt idx="57">
                  <c:v>8.9667170000000004E-2</c:v>
                </c:pt>
                <c:pt idx="58">
                  <c:v>8.9745740000000004E-2</c:v>
                </c:pt>
                <c:pt idx="59">
                  <c:v>8.9290590000000003E-2</c:v>
                </c:pt>
                <c:pt idx="60">
                  <c:v>8.9799379999999998E-2</c:v>
                </c:pt>
                <c:pt idx="61">
                  <c:v>8.7844530000000004E-2</c:v>
                </c:pt>
                <c:pt idx="62">
                  <c:v>8.5021449999999998E-2</c:v>
                </c:pt>
                <c:pt idx="63">
                  <c:v>8.5027640000000002E-2</c:v>
                </c:pt>
                <c:pt idx="64">
                  <c:v>8.3873790000000004E-2</c:v>
                </c:pt>
                <c:pt idx="65">
                  <c:v>7.9794889999999993E-2</c:v>
                </c:pt>
                <c:pt idx="66">
                  <c:v>7.5024889999999997E-2</c:v>
                </c:pt>
                <c:pt idx="67">
                  <c:v>7.4691850000000004E-2</c:v>
                </c:pt>
                <c:pt idx="68">
                  <c:v>7.4065820000000004E-2</c:v>
                </c:pt>
                <c:pt idx="69">
                  <c:v>7.0531860000000002E-2</c:v>
                </c:pt>
                <c:pt idx="70">
                  <c:v>7.0133570000000006E-2</c:v>
                </c:pt>
                <c:pt idx="71">
                  <c:v>6.6867040000000003E-2</c:v>
                </c:pt>
                <c:pt idx="72">
                  <c:v>6.3727080000000005E-2</c:v>
                </c:pt>
                <c:pt idx="73">
                  <c:v>6.3326540000000001E-2</c:v>
                </c:pt>
                <c:pt idx="74">
                  <c:v>6.12182E-2</c:v>
                </c:pt>
                <c:pt idx="75">
                  <c:v>5.8965370000000003E-2</c:v>
                </c:pt>
                <c:pt idx="76">
                  <c:v>5.7465250000000002E-2</c:v>
                </c:pt>
                <c:pt idx="77">
                  <c:v>5.4445149999999998E-2</c:v>
                </c:pt>
                <c:pt idx="78">
                  <c:v>5.5028710000000002E-2</c:v>
                </c:pt>
                <c:pt idx="79">
                  <c:v>5.3750649999999997E-2</c:v>
                </c:pt>
                <c:pt idx="80">
                  <c:v>5.4457369999999998E-2</c:v>
                </c:pt>
                <c:pt idx="81">
                  <c:v>5.3384609999999999E-2</c:v>
                </c:pt>
                <c:pt idx="82">
                  <c:v>5.3400110000000001E-2</c:v>
                </c:pt>
                <c:pt idx="83">
                  <c:v>5.596363E-2</c:v>
                </c:pt>
                <c:pt idx="84">
                  <c:v>5.8068380000000003E-2</c:v>
                </c:pt>
                <c:pt idx="85">
                  <c:v>6.108744E-2</c:v>
                </c:pt>
                <c:pt idx="86">
                  <c:v>6.1410949999999999E-2</c:v>
                </c:pt>
                <c:pt idx="87">
                  <c:v>6.3125020000000004E-2</c:v>
                </c:pt>
                <c:pt idx="88">
                  <c:v>7.3566160000000005E-2</c:v>
                </c:pt>
                <c:pt idx="89">
                  <c:v>7.7490909999999996E-2</c:v>
                </c:pt>
                <c:pt idx="90">
                  <c:v>7.7224539999999994E-2</c:v>
                </c:pt>
                <c:pt idx="91">
                  <c:v>7.4472389999999999E-2</c:v>
                </c:pt>
                <c:pt idx="92">
                  <c:v>7.0522009999999996E-2</c:v>
                </c:pt>
                <c:pt idx="93">
                  <c:v>6.7038020000000004E-2</c:v>
                </c:pt>
                <c:pt idx="94">
                  <c:v>6.3202809999999998E-2</c:v>
                </c:pt>
                <c:pt idx="95">
                  <c:v>5.9398649999999997E-2</c:v>
                </c:pt>
                <c:pt idx="96">
                  <c:v>5.8530069999999997E-2</c:v>
                </c:pt>
                <c:pt idx="97">
                  <c:v>5.9363310000000002E-2</c:v>
                </c:pt>
                <c:pt idx="98">
                  <c:v>5.8125919999999998E-2</c:v>
                </c:pt>
                <c:pt idx="99">
                  <c:v>5.6591379999999997E-2</c:v>
                </c:pt>
                <c:pt idx="100">
                  <c:v>5.6271710000000003E-2</c:v>
                </c:pt>
                <c:pt idx="101">
                  <c:v>5.5134160000000002E-2</c:v>
                </c:pt>
                <c:pt idx="102">
                  <c:v>5.4802179999999999E-2</c:v>
                </c:pt>
                <c:pt idx="103">
                  <c:v>5.4065729999999999E-2</c:v>
                </c:pt>
                <c:pt idx="104">
                  <c:v>5.3284360000000003E-2</c:v>
                </c:pt>
                <c:pt idx="105">
                  <c:v>5.3279680000000003E-2</c:v>
                </c:pt>
                <c:pt idx="106">
                  <c:v>5.2914259999999998E-2</c:v>
                </c:pt>
                <c:pt idx="107">
                  <c:v>5.4246019999999999E-2</c:v>
                </c:pt>
                <c:pt idx="108">
                  <c:v>5.3965680000000002E-2</c:v>
                </c:pt>
                <c:pt idx="109">
                  <c:v>5.4558799999999998E-2</c:v>
                </c:pt>
                <c:pt idx="110">
                  <c:v>5.4438109999999998E-2</c:v>
                </c:pt>
                <c:pt idx="111">
                  <c:v>5.3199700000000003E-2</c:v>
                </c:pt>
                <c:pt idx="112">
                  <c:v>5.1977710000000003E-2</c:v>
                </c:pt>
                <c:pt idx="113">
                  <c:v>4.9627129999999998E-2</c:v>
                </c:pt>
                <c:pt idx="114">
                  <c:v>4.8536919999999997E-2</c:v>
                </c:pt>
                <c:pt idx="115">
                  <c:v>4.876146E-2</c:v>
                </c:pt>
                <c:pt idx="116">
                  <c:v>4.7068770000000003E-2</c:v>
                </c:pt>
                <c:pt idx="117">
                  <c:v>4.6538599999999999E-2</c:v>
                </c:pt>
                <c:pt idx="118">
                  <c:v>4.6496379999999997E-2</c:v>
                </c:pt>
                <c:pt idx="119">
                  <c:v>4.708851E-2</c:v>
                </c:pt>
                <c:pt idx="120">
                  <c:v>4.7417849999999998E-2</c:v>
                </c:pt>
                <c:pt idx="121">
                  <c:v>4.8871379999999999E-2</c:v>
                </c:pt>
                <c:pt idx="122">
                  <c:v>4.8731669999999998E-2</c:v>
                </c:pt>
                <c:pt idx="123">
                  <c:v>4.8101230000000002E-2</c:v>
                </c:pt>
                <c:pt idx="124">
                  <c:v>4.8001540000000002E-2</c:v>
                </c:pt>
                <c:pt idx="125">
                  <c:v>4.7974870000000003E-2</c:v>
                </c:pt>
                <c:pt idx="126">
                  <c:v>4.7307250000000002E-2</c:v>
                </c:pt>
                <c:pt idx="127">
                  <c:v>4.7206270000000002E-2</c:v>
                </c:pt>
                <c:pt idx="128">
                  <c:v>4.7226549999999999E-2</c:v>
                </c:pt>
                <c:pt idx="129">
                  <c:v>4.7379049999999999E-2</c:v>
                </c:pt>
                <c:pt idx="130">
                  <c:v>4.7262140000000001E-2</c:v>
                </c:pt>
                <c:pt idx="131">
                  <c:v>4.6956610000000003E-2</c:v>
                </c:pt>
                <c:pt idx="132">
                  <c:v>4.6032900000000002E-2</c:v>
                </c:pt>
                <c:pt idx="133">
                  <c:v>4.5271319999999997E-2</c:v>
                </c:pt>
                <c:pt idx="134">
                  <c:v>4.6741390000000001E-2</c:v>
                </c:pt>
                <c:pt idx="135">
                  <c:v>4.3749749999999997E-2</c:v>
                </c:pt>
                <c:pt idx="136">
                  <c:v>4.2966360000000002E-2</c:v>
                </c:pt>
                <c:pt idx="137">
                  <c:v>4.1652939999999999E-2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2A-4816-8EA7-0ACB16C3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998767"/>
        <c:axId val="885000015"/>
      </c:lineChart>
      <c:catAx>
        <c:axId val="88499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00015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885000015"/>
        <c:scaling>
          <c:orientation val="minMax"/>
          <c:max val="0.1"/>
          <c:min val="1.0000000000000002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9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'FRED Graph (Apartment)'!$H$4</c:f>
              <c:strCache>
                <c:ptCount val="1"/>
                <c:pt idx="0">
                  <c:v>Cap Rates Apartment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'FRED Graph (Apartment)'!$A$9:$A$146</c:f>
              <c:numCache>
                <c:formatCode>General</c:formatCode>
                <c:ptCount val="138"/>
                <c:pt idx="0">
                  <c:v>1987</c:v>
                </c:pt>
                <c:pt idx="1">
                  <c:v>1987</c:v>
                </c:pt>
                <c:pt idx="2">
                  <c:v>1987</c:v>
                </c:pt>
                <c:pt idx="3">
                  <c:v>1987</c:v>
                </c:pt>
                <c:pt idx="4">
                  <c:v>1988</c:v>
                </c:pt>
                <c:pt idx="5">
                  <c:v>1988</c:v>
                </c:pt>
                <c:pt idx="6">
                  <c:v>1988</c:v>
                </c:pt>
                <c:pt idx="7">
                  <c:v>1988</c:v>
                </c:pt>
                <c:pt idx="8">
                  <c:v>1989</c:v>
                </c:pt>
                <c:pt idx="9">
                  <c:v>1989</c:v>
                </c:pt>
                <c:pt idx="10">
                  <c:v>1989</c:v>
                </c:pt>
                <c:pt idx="11">
                  <c:v>1989</c:v>
                </c:pt>
                <c:pt idx="12">
                  <c:v>1990</c:v>
                </c:pt>
                <c:pt idx="13">
                  <c:v>1990</c:v>
                </c:pt>
                <c:pt idx="14">
                  <c:v>1990</c:v>
                </c:pt>
                <c:pt idx="15">
                  <c:v>1990</c:v>
                </c:pt>
                <c:pt idx="16">
                  <c:v>1991</c:v>
                </c:pt>
                <c:pt idx="17">
                  <c:v>1991</c:v>
                </c:pt>
                <c:pt idx="18">
                  <c:v>1991</c:v>
                </c:pt>
                <c:pt idx="19">
                  <c:v>1991</c:v>
                </c:pt>
                <c:pt idx="20">
                  <c:v>1992</c:v>
                </c:pt>
                <c:pt idx="21">
                  <c:v>1992</c:v>
                </c:pt>
                <c:pt idx="22">
                  <c:v>1992</c:v>
                </c:pt>
                <c:pt idx="23">
                  <c:v>1992</c:v>
                </c:pt>
                <c:pt idx="24">
                  <c:v>1993</c:v>
                </c:pt>
                <c:pt idx="25">
                  <c:v>1993</c:v>
                </c:pt>
                <c:pt idx="26">
                  <c:v>1993</c:v>
                </c:pt>
                <c:pt idx="27">
                  <c:v>1993</c:v>
                </c:pt>
                <c:pt idx="28">
                  <c:v>1994</c:v>
                </c:pt>
                <c:pt idx="29">
                  <c:v>1994</c:v>
                </c:pt>
                <c:pt idx="30">
                  <c:v>1994</c:v>
                </c:pt>
                <c:pt idx="31">
                  <c:v>1994</c:v>
                </c:pt>
                <c:pt idx="32">
                  <c:v>1995</c:v>
                </c:pt>
                <c:pt idx="33">
                  <c:v>1995</c:v>
                </c:pt>
                <c:pt idx="34">
                  <c:v>1995</c:v>
                </c:pt>
                <c:pt idx="35">
                  <c:v>1995</c:v>
                </c:pt>
                <c:pt idx="36">
                  <c:v>1996</c:v>
                </c:pt>
                <c:pt idx="37">
                  <c:v>1996</c:v>
                </c:pt>
                <c:pt idx="38">
                  <c:v>1996</c:v>
                </c:pt>
                <c:pt idx="39">
                  <c:v>1996</c:v>
                </c:pt>
                <c:pt idx="40">
                  <c:v>1997</c:v>
                </c:pt>
                <c:pt idx="41">
                  <c:v>1997</c:v>
                </c:pt>
                <c:pt idx="42">
                  <c:v>1997</c:v>
                </c:pt>
                <c:pt idx="43">
                  <c:v>1997</c:v>
                </c:pt>
                <c:pt idx="44">
                  <c:v>1998</c:v>
                </c:pt>
                <c:pt idx="45">
                  <c:v>1998</c:v>
                </c:pt>
                <c:pt idx="46">
                  <c:v>1998</c:v>
                </c:pt>
                <c:pt idx="47">
                  <c:v>1998</c:v>
                </c:pt>
                <c:pt idx="48">
                  <c:v>1999</c:v>
                </c:pt>
                <c:pt idx="49">
                  <c:v>1999</c:v>
                </c:pt>
                <c:pt idx="50">
                  <c:v>1999</c:v>
                </c:pt>
                <c:pt idx="51">
                  <c:v>1999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2001</c:v>
                </c:pt>
                <c:pt idx="57">
                  <c:v>2001</c:v>
                </c:pt>
                <c:pt idx="58">
                  <c:v>2001</c:v>
                </c:pt>
                <c:pt idx="59">
                  <c:v>2001</c:v>
                </c:pt>
                <c:pt idx="60">
                  <c:v>2002</c:v>
                </c:pt>
                <c:pt idx="61">
                  <c:v>2002</c:v>
                </c:pt>
                <c:pt idx="62">
                  <c:v>2002</c:v>
                </c:pt>
                <c:pt idx="63">
                  <c:v>2002</c:v>
                </c:pt>
                <c:pt idx="64">
                  <c:v>2003</c:v>
                </c:pt>
                <c:pt idx="65">
                  <c:v>2003</c:v>
                </c:pt>
                <c:pt idx="66">
                  <c:v>2003</c:v>
                </c:pt>
                <c:pt idx="67">
                  <c:v>2003</c:v>
                </c:pt>
                <c:pt idx="68">
                  <c:v>2004</c:v>
                </c:pt>
                <c:pt idx="69">
                  <c:v>2004</c:v>
                </c:pt>
                <c:pt idx="70">
                  <c:v>2004</c:v>
                </c:pt>
                <c:pt idx="71">
                  <c:v>2004</c:v>
                </c:pt>
                <c:pt idx="72">
                  <c:v>2005</c:v>
                </c:pt>
                <c:pt idx="73">
                  <c:v>2005</c:v>
                </c:pt>
                <c:pt idx="74">
                  <c:v>2005</c:v>
                </c:pt>
                <c:pt idx="75">
                  <c:v>2005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2007</c:v>
                </c:pt>
                <c:pt idx="81">
                  <c:v>2007</c:v>
                </c:pt>
                <c:pt idx="82">
                  <c:v>2007</c:v>
                </c:pt>
                <c:pt idx="83">
                  <c:v>2007</c:v>
                </c:pt>
                <c:pt idx="84">
                  <c:v>2008</c:v>
                </c:pt>
                <c:pt idx="85">
                  <c:v>2008</c:v>
                </c:pt>
                <c:pt idx="86">
                  <c:v>2008</c:v>
                </c:pt>
                <c:pt idx="87">
                  <c:v>2008</c:v>
                </c:pt>
                <c:pt idx="88">
                  <c:v>2009</c:v>
                </c:pt>
                <c:pt idx="89">
                  <c:v>2009</c:v>
                </c:pt>
                <c:pt idx="90">
                  <c:v>2009</c:v>
                </c:pt>
                <c:pt idx="91">
                  <c:v>2009</c:v>
                </c:pt>
                <c:pt idx="92">
                  <c:v>2010</c:v>
                </c:pt>
                <c:pt idx="93">
                  <c:v>2010</c:v>
                </c:pt>
                <c:pt idx="94">
                  <c:v>2010</c:v>
                </c:pt>
                <c:pt idx="95">
                  <c:v>2010</c:v>
                </c:pt>
                <c:pt idx="96">
                  <c:v>2011</c:v>
                </c:pt>
                <c:pt idx="97">
                  <c:v>2011</c:v>
                </c:pt>
                <c:pt idx="98">
                  <c:v>2011</c:v>
                </c:pt>
                <c:pt idx="99">
                  <c:v>2011</c:v>
                </c:pt>
                <c:pt idx="100">
                  <c:v>2012</c:v>
                </c:pt>
                <c:pt idx="101">
                  <c:v>2012</c:v>
                </c:pt>
                <c:pt idx="102">
                  <c:v>2012</c:v>
                </c:pt>
                <c:pt idx="103">
                  <c:v>2012</c:v>
                </c:pt>
                <c:pt idx="104">
                  <c:v>2013</c:v>
                </c:pt>
                <c:pt idx="105">
                  <c:v>2013</c:v>
                </c:pt>
                <c:pt idx="106">
                  <c:v>2013</c:v>
                </c:pt>
                <c:pt idx="107">
                  <c:v>2013</c:v>
                </c:pt>
                <c:pt idx="108">
                  <c:v>2014</c:v>
                </c:pt>
                <c:pt idx="109">
                  <c:v>2014</c:v>
                </c:pt>
                <c:pt idx="110">
                  <c:v>2014</c:v>
                </c:pt>
                <c:pt idx="111">
                  <c:v>2014</c:v>
                </c:pt>
                <c:pt idx="112">
                  <c:v>2015</c:v>
                </c:pt>
                <c:pt idx="113">
                  <c:v>2015</c:v>
                </c:pt>
                <c:pt idx="114">
                  <c:v>2015</c:v>
                </c:pt>
                <c:pt idx="115">
                  <c:v>2015</c:v>
                </c:pt>
                <c:pt idx="116">
                  <c:v>2016</c:v>
                </c:pt>
                <c:pt idx="117">
                  <c:v>2016</c:v>
                </c:pt>
                <c:pt idx="118">
                  <c:v>2016</c:v>
                </c:pt>
                <c:pt idx="119">
                  <c:v>2016</c:v>
                </c:pt>
                <c:pt idx="120">
                  <c:v>2017</c:v>
                </c:pt>
                <c:pt idx="121">
                  <c:v>2017</c:v>
                </c:pt>
                <c:pt idx="122">
                  <c:v>2017</c:v>
                </c:pt>
                <c:pt idx="123">
                  <c:v>2017</c:v>
                </c:pt>
                <c:pt idx="124">
                  <c:v>2018</c:v>
                </c:pt>
                <c:pt idx="125">
                  <c:v>2018</c:v>
                </c:pt>
                <c:pt idx="126">
                  <c:v>2018</c:v>
                </c:pt>
                <c:pt idx="127">
                  <c:v>2018</c:v>
                </c:pt>
                <c:pt idx="128">
                  <c:v>2019</c:v>
                </c:pt>
                <c:pt idx="129">
                  <c:v>2019</c:v>
                </c:pt>
                <c:pt idx="130">
                  <c:v>2019</c:v>
                </c:pt>
                <c:pt idx="131">
                  <c:v>2019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2021</c:v>
                </c:pt>
                <c:pt idx="137">
                  <c:v>2021</c:v>
                </c:pt>
              </c:numCache>
            </c:numRef>
          </c:cat>
          <c:val>
            <c:numRef>
              <c:f>'FRED Graph (Apartment)'!$H$9:$H$146</c:f>
              <c:numCache>
                <c:formatCode>0.0%</c:formatCode>
                <c:ptCount val="138"/>
                <c:pt idx="0">
                  <c:v>8.5000000000000006E-2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  <c:pt idx="4">
                  <c:v>8.4000000000000005E-2</c:v>
                </c:pt>
                <c:pt idx="5">
                  <c:v>8.4000000000000005E-2</c:v>
                </c:pt>
                <c:pt idx="6">
                  <c:v>8.4000000000000005E-2</c:v>
                </c:pt>
                <c:pt idx="7">
                  <c:v>8.4000000000000005E-2</c:v>
                </c:pt>
                <c:pt idx="8">
                  <c:v>8.3000000000000004E-2</c:v>
                </c:pt>
                <c:pt idx="9">
                  <c:v>8.3000000000000004E-2</c:v>
                </c:pt>
                <c:pt idx="10">
                  <c:v>8.3000000000000004E-2</c:v>
                </c:pt>
                <c:pt idx="11">
                  <c:v>8.3000000000000004E-2</c:v>
                </c:pt>
                <c:pt idx="12">
                  <c:v>8.4000000000000005E-2</c:v>
                </c:pt>
                <c:pt idx="13">
                  <c:v>8.4000000000000005E-2</c:v>
                </c:pt>
                <c:pt idx="14">
                  <c:v>8.4000000000000005E-2</c:v>
                </c:pt>
                <c:pt idx="15">
                  <c:v>8.4000000000000005E-2</c:v>
                </c:pt>
                <c:pt idx="16">
                  <c:v>8.5999999999999993E-2</c:v>
                </c:pt>
                <c:pt idx="17">
                  <c:v>8.5999999999999993E-2</c:v>
                </c:pt>
                <c:pt idx="18">
                  <c:v>8.7999999999999995E-2</c:v>
                </c:pt>
                <c:pt idx="19">
                  <c:v>8.7999999999999995E-2</c:v>
                </c:pt>
                <c:pt idx="20">
                  <c:v>8.8999999999999996E-2</c:v>
                </c:pt>
                <c:pt idx="21">
                  <c:v>8.8999999999999996E-2</c:v>
                </c:pt>
                <c:pt idx="22">
                  <c:v>9.1999999999999998E-2</c:v>
                </c:pt>
                <c:pt idx="23">
                  <c:v>9.1999999999999998E-2</c:v>
                </c:pt>
                <c:pt idx="24">
                  <c:v>9.4E-2</c:v>
                </c:pt>
                <c:pt idx="25">
                  <c:v>9.4E-2</c:v>
                </c:pt>
                <c:pt idx="26">
                  <c:v>9.2999999999999999E-2</c:v>
                </c:pt>
                <c:pt idx="27">
                  <c:v>9.2999999999999999E-2</c:v>
                </c:pt>
                <c:pt idx="28">
                  <c:v>9.2999999999999999E-2</c:v>
                </c:pt>
                <c:pt idx="29">
                  <c:v>9.1999999999999998E-2</c:v>
                </c:pt>
                <c:pt idx="30">
                  <c:v>9.1999999999999998E-2</c:v>
                </c:pt>
                <c:pt idx="31">
                  <c:v>8.5999999999999993E-2</c:v>
                </c:pt>
                <c:pt idx="32">
                  <c:v>8.5999999999999993E-2</c:v>
                </c:pt>
                <c:pt idx="33">
                  <c:v>0.09</c:v>
                </c:pt>
                <c:pt idx="34">
                  <c:v>8.9700000000000002E-2</c:v>
                </c:pt>
                <c:pt idx="35">
                  <c:v>9.2399999999999996E-2</c:v>
                </c:pt>
                <c:pt idx="36">
                  <c:v>9.2200000000000004E-2</c:v>
                </c:pt>
                <c:pt idx="37">
                  <c:v>9.2200000000000004E-2</c:v>
                </c:pt>
                <c:pt idx="38">
                  <c:v>9.4600000000000004E-2</c:v>
                </c:pt>
                <c:pt idx="39">
                  <c:v>9.5399999999999999E-2</c:v>
                </c:pt>
                <c:pt idx="40">
                  <c:v>9.3338039999999997E-2</c:v>
                </c:pt>
                <c:pt idx="41">
                  <c:v>9.2543920000000002E-2</c:v>
                </c:pt>
                <c:pt idx="42">
                  <c:v>9.2085410000000006E-2</c:v>
                </c:pt>
                <c:pt idx="43">
                  <c:v>9.2448290000000002E-2</c:v>
                </c:pt>
                <c:pt idx="44">
                  <c:v>9.1587180000000004E-2</c:v>
                </c:pt>
                <c:pt idx="45">
                  <c:v>8.7322339999999998E-2</c:v>
                </c:pt>
                <c:pt idx="46">
                  <c:v>8.7818660000000007E-2</c:v>
                </c:pt>
                <c:pt idx="47">
                  <c:v>9.0370140000000002E-2</c:v>
                </c:pt>
                <c:pt idx="48">
                  <c:v>8.9955380000000001E-2</c:v>
                </c:pt>
                <c:pt idx="49">
                  <c:v>8.7207439999999997E-2</c:v>
                </c:pt>
                <c:pt idx="50">
                  <c:v>8.8350849999999995E-2</c:v>
                </c:pt>
                <c:pt idx="51">
                  <c:v>8.7917200000000001E-2</c:v>
                </c:pt>
                <c:pt idx="52">
                  <c:v>8.7801820000000003E-2</c:v>
                </c:pt>
                <c:pt idx="53">
                  <c:v>8.9513510000000004E-2</c:v>
                </c:pt>
                <c:pt idx="54">
                  <c:v>8.9342080000000004E-2</c:v>
                </c:pt>
                <c:pt idx="55">
                  <c:v>8.9594579999999993E-2</c:v>
                </c:pt>
                <c:pt idx="56">
                  <c:v>8.8966009999999998E-2</c:v>
                </c:pt>
                <c:pt idx="57">
                  <c:v>8.9667170000000004E-2</c:v>
                </c:pt>
                <c:pt idx="58">
                  <c:v>8.9745740000000004E-2</c:v>
                </c:pt>
                <c:pt idx="59">
                  <c:v>8.9290590000000003E-2</c:v>
                </c:pt>
                <c:pt idx="60">
                  <c:v>8.9799379999999998E-2</c:v>
                </c:pt>
                <c:pt idx="61">
                  <c:v>8.7844530000000004E-2</c:v>
                </c:pt>
                <c:pt idx="62">
                  <c:v>8.5021449999999998E-2</c:v>
                </c:pt>
                <c:pt idx="63">
                  <c:v>8.5027640000000002E-2</c:v>
                </c:pt>
                <c:pt idx="64">
                  <c:v>8.3873790000000004E-2</c:v>
                </c:pt>
                <c:pt idx="65">
                  <c:v>7.9794889999999993E-2</c:v>
                </c:pt>
                <c:pt idx="66">
                  <c:v>7.5024889999999997E-2</c:v>
                </c:pt>
                <c:pt idx="67">
                  <c:v>7.4691850000000004E-2</c:v>
                </c:pt>
                <c:pt idx="68">
                  <c:v>7.4065820000000004E-2</c:v>
                </c:pt>
                <c:pt idx="69">
                  <c:v>7.0531860000000002E-2</c:v>
                </c:pt>
                <c:pt idx="70">
                  <c:v>7.0133570000000006E-2</c:v>
                </c:pt>
                <c:pt idx="71">
                  <c:v>6.6867040000000003E-2</c:v>
                </c:pt>
                <c:pt idx="72">
                  <c:v>6.3727080000000005E-2</c:v>
                </c:pt>
                <c:pt idx="73">
                  <c:v>6.3326540000000001E-2</c:v>
                </c:pt>
                <c:pt idx="74">
                  <c:v>6.12182E-2</c:v>
                </c:pt>
                <c:pt idx="75">
                  <c:v>5.8965370000000003E-2</c:v>
                </c:pt>
                <c:pt idx="76">
                  <c:v>5.7465250000000002E-2</c:v>
                </c:pt>
                <c:pt idx="77">
                  <c:v>5.4445149999999998E-2</c:v>
                </c:pt>
                <c:pt idx="78">
                  <c:v>5.5028710000000002E-2</c:v>
                </c:pt>
                <c:pt idx="79">
                  <c:v>5.3750649999999997E-2</c:v>
                </c:pt>
                <c:pt idx="80">
                  <c:v>5.4457369999999998E-2</c:v>
                </c:pt>
                <c:pt idx="81">
                  <c:v>5.3384609999999999E-2</c:v>
                </c:pt>
                <c:pt idx="82">
                  <c:v>5.3400110000000001E-2</c:v>
                </c:pt>
                <c:pt idx="83">
                  <c:v>5.596363E-2</c:v>
                </c:pt>
                <c:pt idx="84">
                  <c:v>5.8068380000000003E-2</c:v>
                </c:pt>
                <c:pt idx="85">
                  <c:v>6.108744E-2</c:v>
                </c:pt>
                <c:pt idx="86">
                  <c:v>6.1410949999999999E-2</c:v>
                </c:pt>
                <c:pt idx="87">
                  <c:v>6.3125020000000004E-2</c:v>
                </c:pt>
                <c:pt idx="88">
                  <c:v>7.3566160000000005E-2</c:v>
                </c:pt>
                <c:pt idx="89">
                  <c:v>7.7490909999999996E-2</c:v>
                </c:pt>
                <c:pt idx="90">
                  <c:v>7.7224539999999994E-2</c:v>
                </c:pt>
                <c:pt idx="91">
                  <c:v>7.4472389999999999E-2</c:v>
                </c:pt>
                <c:pt idx="92">
                  <c:v>7.0522009999999996E-2</c:v>
                </c:pt>
                <c:pt idx="93">
                  <c:v>6.7038020000000004E-2</c:v>
                </c:pt>
                <c:pt idx="94">
                  <c:v>6.3202809999999998E-2</c:v>
                </c:pt>
                <c:pt idx="95">
                  <c:v>5.9398649999999997E-2</c:v>
                </c:pt>
                <c:pt idx="96">
                  <c:v>5.8530069999999997E-2</c:v>
                </c:pt>
                <c:pt idx="97">
                  <c:v>5.9363310000000002E-2</c:v>
                </c:pt>
                <c:pt idx="98">
                  <c:v>5.8125919999999998E-2</c:v>
                </c:pt>
                <c:pt idx="99">
                  <c:v>5.6591379999999997E-2</c:v>
                </c:pt>
                <c:pt idx="100">
                  <c:v>5.6271710000000003E-2</c:v>
                </c:pt>
                <c:pt idx="101">
                  <c:v>5.5134160000000002E-2</c:v>
                </c:pt>
                <c:pt idx="102">
                  <c:v>5.4802179999999999E-2</c:v>
                </c:pt>
                <c:pt idx="103">
                  <c:v>5.4065729999999999E-2</c:v>
                </c:pt>
                <c:pt idx="104">
                  <c:v>5.3284360000000003E-2</c:v>
                </c:pt>
                <c:pt idx="105">
                  <c:v>5.3279680000000003E-2</c:v>
                </c:pt>
                <c:pt idx="106">
                  <c:v>5.2914259999999998E-2</c:v>
                </c:pt>
                <c:pt idx="107">
                  <c:v>5.4246019999999999E-2</c:v>
                </c:pt>
                <c:pt idx="108">
                  <c:v>5.3965680000000002E-2</c:v>
                </c:pt>
                <c:pt idx="109">
                  <c:v>5.4558799999999998E-2</c:v>
                </c:pt>
                <c:pt idx="110">
                  <c:v>5.4438109999999998E-2</c:v>
                </c:pt>
                <c:pt idx="111">
                  <c:v>5.3199700000000003E-2</c:v>
                </c:pt>
                <c:pt idx="112">
                  <c:v>5.1977710000000003E-2</c:v>
                </c:pt>
                <c:pt idx="113">
                  <c:v>4.9627129999999998E-2</c:v>
                </c:pt>
                <c:pt idx="114">
                  <c:v>4.8536919999999997E-2</c:v>
                </c:pt>
                <c:pt idx="115">
                  <c:v>4.876146E-2</c:v>
                </c:pt>
                <c:pt idx="116">
                  <c:v>4.7068770000000003E-2</c:v>
                </c:pt>
                <c:pt idx="117">
                  <c:v>4.6538599999999999E-2</c:v>
                </c:pt>
                <c:pt idx="118">
                  <c:v>4.6496379999999997E-2</c:v>
                </c:pt>
                <c:pt idx="119">
                  <c:v>4.708851E-2</c:v>
                </c:pt>
                <c:pt idx="120">
                  <c:v>4.7417849999999998E-2</c:v>
                </c:pt>
                <c:pt idx="121">
                  <c:v>4.8871379999999999E-2</c:v>
                </c:pt>
                <c:pt idx="122">
                  <c:v>4.8731669999999998E-2</c:v>
                </c:pt>
                <c:pt idx="123">
                  <c:v>4.8101230000000002E-2</c:v>
                </c:pt>
                <c:pt idx="124">
                  <c:v>4.8001540000000002E-2</c:v>
                </c:pt>
                <c:pt idx="125">
                  <c:v>4.7974870000000003E-2</c:v>
                </c:pt>
                <c:pt idx="126">
                  <c:v>4.7307250000000002E-2</c:v>
                </c:pt>
                <c:pt idx="127">
                  <c:v>4.7206270000000002E-2</c:v>
                </c:pt>
                <c:pt idx="128">
                  <c:v>4.7226549999999999E-2</c:v>
                </c:pt>
                <c:pt idx="129">
                  <c:v>4.7379049999999999E-2</c:v>
                </c:pt>
                <c:pt idx="130">
                  <c:v>4.7262140000000001E-2</c:v>
                </c:pt>
                <c:pt idx="131">
                  <c:v>4.6956610000000003E-2</c:v>
                </c:pt>
                <c:pt idx="132">
                  <c:v>4.6032900000000002E-2</c:v>
                </c:pt>
                <c:pt idx="133">
                  <c:v>4.5271319999999997E-2</c:v>
                </c:pt>
                <c:pt idx="134">
                  <c:v>4.6741390000000001E-2</c:v>
                </c:pt>
                <c:pt idx="135">
                  <c:v>4.3749749999999997E-2</c:v>
                </c:pt>
                <c:pt idx="136">
                  <c:v>4.2966360000000002E-2</c:v>
                </c:pt>
                <c:pt idx="137">
                  <c:v>4.1652939999999999E-2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7-4F87-AABF-CAE7EF2D8EB8}"/>
            </c:ext>
          </c:extLst>
        </c:ser>
        <c:ser>
          <c:idx val="3"/>
          <c:order val="1"/>
          <c:tx>
            <c:v>Signal</c:v>
          </c:tx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63500">
                <a:solidFill>
                  <a:schemeClr val="accent4"/>
                </a:solidFill>
              </a:ln>
              <a:effectLst/>
            </c:spPr>
          </c:marker>
          <c:cat>
            <c:numRef>
              <c:f>'FRED Graph (Apartment)'!$A$9:$A$146</c:f>
              <c:numCache>
                <c:formatCode>General</c:formatCode>
                <c:ptCount val="138"/>
                <c:pt idx="0">
                  <c:v>1987</c:v>
                </c:pt>
                <c:pt idx="1">
                  <c:v>1987</c:v>
                </c:pt>
                <c:pt idx="2">
                  <c:v>1987</c:v>
                </c:pt>
                <c:pt idx="3">
                  <c:v>1987</c:v>
                </c:pt>
                <c:pt idx="4">
                  <c:v>1988</c:v>
                </c:pt>
                <c:pt idx="5">
                  <c:v>1988</c:v>
                </c:pt>
                <c:pt idx="6">
                  <c:v>1988</c:v>
                </c:pt>
                <c:pt idx="7">
                  <c:v>1988</c:v>
                </c:pt>
                <c:pt idx="8">
                  <c:v>1989</c:v>
                </c:pt>
                <c:pt idx="9">
                  <c:v>1989</c:v>
                </c:pt>
                <c:pt idx="10">
                  <c:v>1989</c:v>
                </c:pt>
                <c:pt idx="11">
                  <c:v>1989</c:v>
                </c:pt>
                <c:pt idx="12">
                  <c:v>1990</c:v>
                </c:pt>
                <c:pt idx="13">
                  <c:v>1990</c:v>
                </c:pt>
                <c:pt idx="14">
                  <c:v>1990</c:v>
                </c:pt>
                <c:pt idx="15">
                  <c:v>1990</c:v>
                </c:pt>
                <c:pt idx="16">
                  <c:v>1991</c:v>
                </c:pt>
                <c:pt idx="17">
                  <c:v>1991</c:v>
                </c:pt>
                <c:pt idx="18">
                  <c:v>1991</c:v>
                </c:pt>
                <c:pt idx="19">
                  <c:v>1991</c:v>
                </c:pt>
                <c:pt idx="20">
                  <c:v>1992</c:v>
                </c:pt>
                <c:pt idx="21">
                  <c:v>1992</c:v>
                </c:pt>
                <c:pt idx="22">
                  <c:v>1992</c:v>
                </c:pt>
                <c:pt idx="23">
                  <c:v>1992</c:v>
                </c:pt>
                <c:pt idx="24">
                  <c:v>1993</c:v>
                </c:pt>
                <c:pt idx="25">
                  <c:v>1993</c:v>
                </c:pt>
                <c:pt idx="26">
                  <c:v>1993</c:v>
                </c:pt>
                <c:pt idx="27">
                  <c:v>1993</c:v>
                </c:pt>
                <c:pt idx="28">
                  <c:v>1994</c:v>
                </c:pt>
                <c:pt idx="29">
                  <c:v>1994</c:v>
                </c:pt>
                <c:pt idx="30">
                  <c:v>1994</c:v>
                </c:pt>
                <c:pt idx="31">
                  <c:v>1994</c:v>
                </c:pt>
                <c:pt idx="32">
                  <c:v>1995</c:v>
                </c:pt>
                <c:pt idx="33">
                  <c:v>1995</c:v>
                </c:pt>
                <c:pt idx="34">
                  <c:v>1995</c:v>
                </c:pt>
                <c:pt idx="35">
                  <c:v>1995</c:v>
                </c:pt>
                <c:pt idx="36">
                  <c:v>1996</c:v>
                </c:pt>
                <c:pt idx="37">
                  <c:v>1996</c:v>
                </c:pt>
                <c:pt idx="38">
                  <c:v>1996</c:v>
                </c:pt>
                <c:pt idx="39">
                  <c:v>1996</c:v>
                </c:pt>
                <c:pt idx="40">
                  <c:v>1997</c:v>
                </c:pt>
                <c:pt idx="41">
                  <c:v>1997</c:v>
                </c:pt>
                <c:pt idx="42">
                  <c:v>1997</c:v>
                </c:pt>
                <c:pt idx="43">
                  <c:v>1997</c:v>
                </c:pt>
                <c:pt idx="44">
                  <c:v>1998</c:v>
                </c:pt>
                <c:pt idx="45">
                  <c:v>1998</c:v>
                </c:pt>
                <c:pt idx="46">
                  <c:v>1998</c:v>
                </c:pt>
                <c:pt idx="47">
                  <c:v>1998</c:v>
                </c:pt>
                <c:pt idx="48">
                  <c:v>1999</c:v>
                </c:pt>
                <c:pt idx="49">
                  <c:v>1999</c:v>
                </c:pt>
                <c:pt idx="50">
                  <c:v>1999</c:v>
                </c:pt>
                <c:pt idx="51">
                  <c:v>1999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2001</c:v>
                </c:pt>
                <c:pt idx="57">
                  <c:v>2001</c:v>
                </c:pt>
                <c:pt idx="58">
                  <c:v>2001</c:v>
                </c:pt>
                <c:pt idx="59">
                  <c:v>2001</c:v>
                </c:pt>
                <c:pt idx="60">
                  <c:v>2002</c:v>
                </c:pt>
                <c:pt idx="61">
                  <c:v>2002</c:v>
                </c:pt>
                <c:pt idx="62">
                  <c:v>2002</c:v>
                </c:pt>
                <c:pt idx="63">
                  <c:v>2002</c:v>
                </c:pt>
                <c:pt idx="64">
                  <c:v>2003</c:v>
                </c:pt>
                <c:pt idx="65">
                  <c:v>2003</c:v>
                </c:pt>
                <c:pt idx="66">
                  <c:v>2003</c:v>
                </c:pt>
                <c:pt idx="67">
                  <c:v>2003</c:v>
                </c:pt>
                <c:pt idx="68">
                  <c:v>2004</c:v>
                </c:pt>
                <c:pt idx="69">
                  <c:v>2004</c:v>
                </c:pt>
                <c:pt idx="70">
                  <c:v>2004</c:v>
                </c:pt>
                <c:pt idx="71">
                  <c:v>2004</c:v>
                </c:pt>
                <c:pt idx="72">
                  <c:v>2005</c:v>
                </c:pt>
                <c:pt idx="73">
                  <c:v>2005</c:v>
                </c:pt>
                <c:pt idx="74">
                  <c:v>2005</c:v>
                </c:pt>
                <c:pt idx="75">
                  <c:v>2005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2007</c:v>
                </c:pt>
                <c:pt idx="81">
                  <c:v>2007</c:v>
                </c:pt>
                <c:pt idx="82">
                  <c:v>2007</c:v>
                </c:pt>
                <c:pt idx="83">
                  <c:v>2007</c:v>
                </c:pt>
                <c:pt idx="84">
                  <c:v>2008</c:v>
                </c:pt>
                <c:pt idx="85">
                  <c:v>2008</c:v>
                </c:pt>
                <c:pt idx="86">
                  <c:v>2008</c:v>
                </c:pt>
                <c:pt idx="87">
                  <c:v>2008</c:v>
                </c:pt>
                <c:pt idx="88">
                  <c:v>2009</c:v>
                </c:pt>
                <c:pt idx="89">
                  <c:v>2009</c:v>
                </c:pt>
                <c:pt idx="90">
                  <c:v>2009</c:v>
                </c:pt>
                <c:pt idx="91">
                  <c:v>2009</c:v>
                </c:pt>
                <c:pt idx="92">
                  <c:v>2010</c:v>
                </c:pt>
                <c:pt idx="93">
                  <c:v>2010</c:v>
                </c:pt>
                <c:pt idx="94">
                  <c:v>2010</c:v>
                </c:pt>
                <c:pt idx="95">
                  <c:v>2010</c:v>
                </c:pt>
                <c:pt idx="96">
                  <c:v>2011</c:v>
                </c:pt>
                <c:pt idx="97">
                  <c:v>2011</c:v>
                </c:pt>
                <c:pt idx="98">
                  <c:v>2011</c:v>
                </c:pt>
                <c:pt idx="99">
                  <c:v>2011</c:v>
                </c:pt>
                <c:pt idx="100">
                  <c:v>2012</c:v>
                </c:pt>
                <c:pt idx="101">
                  <c:v>2012</c:v>
                </c:pt>
                <c:pt idx="102">
                  <c:v>2012</c:v>
                </c:pt>
                <c:pt idx="103">
                  <c:v>2012</c:v>
                </c:pt>
                <c:pt idx="104">
                  <c:v>2013</c:v>
                </c:pt>
                <c:pt idx="105">
                  <c:v>2013</c:v>
                </c:pt>
                <c:pt idx="106">
                  <c:v>2013</c:v>
                </c:pt>
                <c:pt idx="107">
                  <c:v>2013</c:v>
                </c:pt>
                <c:pt idx="108">
                  <c:v>2014</c:v>
                </c:pt>
                <c:pt idx="109">
                  <c:v>2014</c:v>
                </c:pt>
                <c:pt idx="110">
                  <c:v>2014</c:v>
                </c:pt>
                <c:pt idx="111">
                  <c:v>2014</c:v>
                </c:pt>
                <c:pt idx="112">
                  <c:v>2015</c:v>
                </c:pt>
                <c:pt idx="113">
                  <c:v>2015</c:v>
                </c:pt>
                <c:pt idx="114">
                  <c:v>2015</c:v>
                </c:pt>
                <c:pt idx="115">
                  <c:v>2015</c:v>
                </c:pt>
                <c:pt idx="116">
                  <c:v>2016</c:v>
                </c:pt>
                <c:pt idx="117">
                  <c:v>2016</c:v>
                </c:pt>
                <c:pt idx="118">
                  <c:v>2016</c:v>
                </c:pt>
                <c:pt idx="119">
                  <c:v>2016</c:v>
                </c:pt>
                <c:pt idx="120">
                  <c:v>2017</c:v>
                </c:pt>
                <c:pt idx="121">
                  <c:v>2017</c:v>
                </c:pt>
                <c:pt idx="122">
                  <c:v>2017</c:v>
                </c:pt>
                <c:pt idx="123">
                  <c:v>2017</c:v>
                </c:pt>
                <c:pt idx="124">
                  <c:v>2018</c:v>
                </c:pt>
                <c:pt idx="125">
                  <c:v>2018</c:v>
                </c:pt>
                <c:pt idx="126">
                  <c:v>2018</c:v>
                </c:pt>
                <c:pt idx="127">
                  <c:v>2018</c:v>
                </c:pt>
                <c:pt idx="128">
                  <c:v>2019</c:v>
                </c:pt>
                <c:pt idx="129">
                  <c:v>2019</c:v>
                </c:pt>
                <c:pt idx="130">
                  <c:v>2019</c:v>
                </c:pt>
                <c:pt idx="131">
                  <c:v>2019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2021</c:v>
                </c:pt>
                <c:pt idx="137">
                  <c:v>2021</c:v>
                </c:pt>
              </c:numCache>
            </c:numRef>
          </c:cat>
          <c:val>
            <c:numRef>
              <c:f>'FRED Graph (Apartment)'!$N$9:$N$146</c:f>
              <c:numCache>
                <c:formatCode>General</c:formatCode>
                <c:ptCount val="13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8.4000000000000005E-2</c:v>
                </c:pt>
                <c:pt idx="14">
                  <c:v>8.4000000000000005E-2</c:v>
                </c:pt>
                <c:pt idx="15">
                  <c:v>8.4000000000000005E-2</c:v>
                </c:pt>
                <c:pt idx="16">
                  <c:v>8.5999999999999993E-2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9.2999999999999999E-2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8.5999999999999993E-2</c:v>
                </c:pt>
                <c:pt idx="32">
                  <c:v>-1</c:v>
                </c:pt>
                <c:pt idx="33">
                  <c:v>-1</c:v>
                </c:pt>
                <c:pt idx="34">
                  <c:v>8.9700000000000002E-2</c:v>
                </c:pt>
                <c:pt idx="35">
                  <c:v>-1</c:v>
                </c:pt>
                <c:pt idx="36">
                  <c:v>-1</c:v>
                </c:pt>
                <c:pt idx="37">
                  <c:v>9.2200000000000004E-2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8.8350849999999995E-2</c:v>
                </c:pt>
                <c:pt idx="51">
                  <c:v>8.7917200000000001E-2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5.8965370000000003E-2</c:v>
                </c:pt>
                <c:pt idx="76">
                  <c:v>-1</c:v>
                </c:pt>
                <c:pt idx="77">
                  <c:v>-1</c:v>
                </c:pt>
                <c:pt idx="78">
                  <c:v>5.5028710000000002E-2</c:v>
                </c:pt>
                <c:pt idx="79">
                  <c:v>-1</c:v>
                </c:pt>
                <c:pt idx="80">
                  <c:v>-1</c:v>
                </c:pt>
                <c:pt idx="81">
                  <c:v>5.3384609999999999E-2</c:v>
                </c:pt>
                <c:pt idx="82">
                  <c:v>5.3400110000000001E-2</c:v>
                </c:pt>
                <c:pt idx="83">
                  <c:v>5.596363E-2</c:v>
                </c:pt>
                <c:pt idx="84">
                  <c:v>5.8068380000000003E-2</c:v>
                </c:pt>
                <c:pt idx="85">
                  <c:v>6.108744E-2</c:v>
                </c:pt>
                <c:pt idx="86">
                  <c:v>6.1410949999999999E-2</c:v>
                </c:pt>
                <c:pt idx="87">
                  <c:v>6.3125020000000004E-2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5.3284360000000003E-2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5.4558799999999998E-2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4.876146E-2</c:v>
                </c:pt>
                <c:pt idx="116">
                  <c:v>4.7068770000000003E-2</c:v>
                </c:pt>
                <c:pt idx="117">
                  <c:v>4.6538599999999999E-2</c:v>
                </c:pt>
                <c:pt idx="118">
                  <c:v>4.6496379999999997E-2</c:v>
                </c:pt>
                <c:pt idx="119">
                  <c:v>4.708851E-2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4.6032900000000002E-2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7-4F87-AABF-CAE7EF2D8EB8}"/>
            </c:ext>
          </c:extLst>
        </c:ser>
        <c:ser>
          <c:idx val="1"/>
          <c:order val="2"/>
          <c:tx>
            <c:strRef>
              <c:f>'FRED Graph (Apartment)'!$E$4</c:f>
              <c:strCache>
                <c:ptCount val="1"/>
                <c:pt idx="0">
                  <c:v>Smooothed 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'FRED Graph (Apartment)'!$A$9:$A$146</c:f>
              <c:numCache>
                <c:formatCode>General</c:formatCode>
                <c:ptCount val="138"/>
                <c:pt idx="0">
                  <c:v>1987</c:v>
                </c:pt>
                <c:pt idx="1">
                  <c:v>1987</c:v>
                </c:pt>
                <c:pt idx="2">
                  <c:v>1987</c:v>
                </c:pt>
                <c:pt idx="3">
                  <c:v>1987</c:v>
                </c:pt>
                <c:pt idx="4">
                  <c:v>1988</c:v>
                </c:pt>
                <c:pt idx="5">
                  <c:v>1988</c:v>
                </c:pt>
                <c:pt idx="6">
                  <c:v>1988</c:v>
                </c:pt>
                <c:pt idx="7">
                  <c:v>1988</c:v>
                </c:pt>
                <c:pt idx="8">
                  <c:v>1989</c:v>
                </c:pt>
                <c:pt idx="9">
                  <c:v>1989</c:v>
                </c:pt>
                <c:pt idx="10">
                  <c:v>1989</c:v>
                </c:pt>
                <c:pt idx="11">
                  <c:v>1989</c:v>
                </c:pt>
                <c:pt idx="12">
                  <c:v>1990</c:v>
                </c:pt>
                <c:pt idx="13">
                  <c:v>1990</c:v>
                </c:pt>
                <c:pt idx="14">
                  <c:v>1990</c:v>
                </c:pt>
                <c:pt idx="15">
                  <c:v>1990</c:v>
                </c:pt>
                <c:pt idx="16">
                  <c:v>1991</c:v>
                </c:pt>
                <c:pt idx="17">
                  <c:v>1991</c:v>
                </c:pt>
                <c:pt idx="18">
                  <c:v>1991</c:v>
                </c:pt>
                <c:pt idx="19">
                  <c:v>1991</c:v>
                </c:pt>
                <c:pt idx="20">
                  <c:v>1992</c:v>
                </c:pt>
                <c:pt idx="21">
                  <c:v>1992</c:v>
                </c:pt>
                <c:pt idx="22">
                  <c:v>1992</c:v>
                </c:pt>
                <c:pt idx="23">
                  <c:v>1992</c:v>
                </c:pt>
                <c:pt idx="24">
                  <c:v>1993</c:v>
                </c:pt>
                <c:pt idx="25">
                  <c:v>1993</c:v>
                </c:pt>
                <c:pt idx="26">
                  <c:v>1993</c:v>
                </c:pt>
                <c:pt idx="27">
                  <c:v>1993</c:v>
                </c:pt>
                <c:pt idx="28">
                  <c:v>1994</c:v>
                </c:pt>
                <c:pt idx="29">
                  <c:v>1994</c:v>
                </c:pt>
                <c:pt idx="30">
                  <c:v>1994</c:v>
                </c:pt>
                <c:pt idx="31">
                  <c:v>1994</c:v>
                </c:pt>
                <c:pt idx="32">
                  <c:v>1995</c:v>
                </c:pt>
                <c:pt idx="33">
                  <c:v>1995</c:v>
                </c:pt>
                <c:pt idx="34">
                  <c:v>1995</c:v>
                </c:pt>
                <c:pt idx="35">
                  <c:v>1995</c:v>
                </c:pt>
                <c:pt idx="36">
                  <c:v>1996</c:v>
                </c:pt>
                <c:pt idx="37">
                  <c:v>1996</c:v>
                </c:pt>
                <c:pt idx="38">
                  <c:v>1996</c:v>
                </c:pt>
                <c:pt idx="39">
                  <c:v>1996</c:v>
                </c:pt>
                <c:pt idx="40">
                  <c:v>1997</c:v>
                </c:pt>
                <c:pt idx="41">
                  <c:v>1997</c:v>
                </c:pt>
                <c:pt idx="42">
                  <c:v>1997</c:v>
                </c:pt>
                <c:pt idx="43">
                  <c:v>1997</c:v>
                </c:pt>
                <c:pt idx="44">
                  <c:v>1998</c:v>
                </c:pt>
                <c:pt idx="45">
                  <c:v>1998</c:v>
                </c:pt>
                <c:pt idx="46">
                  <c:v>1998</c:v>
                </c:pt>
                <c:pt idx="47">
                  <c:v>1998</c:v>
                </c:pt>
                <c:pt idx="48">
                  <c:v>1999</c:v>
                </c:pt>
                <c:pt idx="49">
                  <c:v>1999</c:v>
                </c:pt>
                <c:pt idx="50">
                  <c:v>1999</c:v>
                </c:pt>
                <c:pt idx="51">
                  <c:v>1999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2001</c:v>
                </c:pt>
                <c:pt idx="57">
                  <c:v>2001</c:v>
                </c:pt>
                <c:pt idx="58">
                  <c:v>2001</c:v>
                </c:pt>
                <c:pt idx="59">
                  <c:v>2001</c:v>
                </c:pt>
                <c:pt idx="60">
                  <c:v>2002</c:v>
                </c:pt>
                <c:pt idx="61">
                  <c:v>2002</c:v>
                </c:pt>
                <c:pt idx="62">
                  <c:v>2002</c:v>
                </c:pt>
                <c:pt idx="63">
                  <c:v>2002</c:v>
                </c:pt>
                <c:pt idx="64">
                  <c:v>2003</c:v>
                </c:pt>
                <c:pt idx="65">
                  <c:v>2003</c:v>
                </c:pt>
                <c:pt idx="66">
                  <c:v>2003</c:v>
                </c:pt>
                <c:pt idx="67">
                  <c:v>2003</c:v>
                </c:pt>
                <c:pt idx="68">
                  <c:v>2004</c:v>
                </c:pt>
                <c:pt idx="69">
                  <c:v>2004</c:v>
                </c:pt>
                <c:pt idx="70">
                  <c:v>2004</c:v>
                </c:pt>
                <c:pt idx="71">
                  <c:v>2004</c:v>
                </c:pt>
                <c:pt idx="72">
                  <c:v>2005</c:v>
                </c:pt>
                <c:pt idx="73">
                  <c:v>2005</c:v>
                </c:pt>
                <c:pt idx="74">
                  <c:v>2005</c:v>
                </c:pt>
                <c:pt idx="75">
                  <c:v>2005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2007</c:v>
                </c:pt>
                <c:pt idx="81">
                  <c:v>2007</c:v>
                </c:pt>
                <c:pt idx="82">
                  <c:v>2007</c:v>
                </c:pt>
                <c:pt idx="83">
                  <c:v>2007</c:v>
                </c:pt>
                <c:pt idx="84">
                  <c:v>2008</c:v>
                </c:pt>
                <c:pt idx="85">
                  <c:v>2008</c:v>
                </c:pt>
                <c:pt idx="86">
                  <c:v>2008</c:v>
                </c:pt>
                <c:pt idx="87">
                  <c:v>2008</c:v>
                </c:pt>
                <c:pt idx="88">
                  <c:v>2009</c:v>
                </c:pt>
                <c:pt idx="89">
                  <c:v>2009</c:v>
                </c:pt>
                <c:pt idx="90">
                  <c:v>2009</c:v>
                </c:pt>
                <c:pt idx="91">
                  <c:v>2009</c:v>
                </c:pt>
                <c:pt idx="92">
                  <c:v>2010</c:v>
                </c:pt>
                <c:pt idx="93">
                  <c:v>2010</c:v>
                </c:pt>
                <c:pt idx="94">
                  <c:v>2010</c:v>
                </c:pt>
                <c:pt idx="95">
                  <c:v>2010</c:v>
                </c:pt>
                <c:pt idx="96">
                  <c:v>2011</c:v>
                </c:pt>
                <c:pt idx="97">
                  <c:v>2011</c:v>
                </c:pt>
                <c:pt idx="98">
                  <c:v>2011</c:v>
                </c:pt>
                <c:pt idx="99">
                  <c:v>2011</c:v>
                </c:pt>
                <c:pt idx="100">
                  <c:v>2012</c:v>
                </c:pt>
                <c:pt idx="101">
                  <c:v>2012</c:v>
                </c:pt>
                <c:pt idx="102">
                  <c:v>2012</c:v>
                </c:pt>
                <c:pt idx="103">
                  <c:v>2012</c:v>
                </c:pt>
                <c:pt idx="104">
                  <c:v>2013</c:v>
                </c:pt>
                <c:pt idx="105">
                  <c:v>2013</c:v>
                </c:pt>
                <c:pt idx="106">
                  <c:v>2013</c:v>
                </c:pt>
                <c:pt idx="107">
                  <c:v>2013</c:v>
                </c:pt>
                <c:pt idx="108">
                  <c:v>2014</c:v>
                </c:pt>
                <c:pt idx="109">
                  <c:v>2014</c:v>
                </c:pt>
                <c:pt idx="110">
                  <c:v>2014</c:v>
                </c:pt>
                <c:pt idx="111">
                  <c:v>2014</c:v>
                </c:pt>
                <c:pt idx="112">
                  <c:v>2015</c:v>
                </c:pt>
                <c:pt idx="113">
                  <c:v>2015</c:v>
                </c:pt>
                <c:pt idx="114">
                  <c:v>2015</c:v>
                </c:pt>
                <c:pt idx="115">
                  <c:v>2015</c:v>
                </c:pt>
                <c:pt idx="116">
                  <c:v>2016</c:v>
                </c:pt>
                <c:pt idx="117">
                  <c:v>2016</c:v>
                </c:pt>
                <c:pt idx="118">
                  <c:v>2016</c:v>
                </c:pt>
                <c:pt idx="119">
                  <c:v>2016</c:v>
                </c:pt>
                <c:pt idx="120">
                  <c:v>2017</c:v>
                </c:pt>
                <c:pt idx="121">
                  <c:v>2017</c:v>
                </c:pt>
                <c:pt idx="122">
                  <c:v>2017</c:v>
                </c:pt>
                <c:pt idx="123">
                  <c:v>2017</c:v>
                </c:pt>
                <c:pt idx="124">
                  <c:v>2018</c:v>
                </c:pt>
                <c:pt idx="125">
                  <c:v>2018</c:v>
                </c:pt>
                <c:pt idx="126">
                  <c:v>2018</c:v>
                </c:pt>
                <c:pt idx="127">
                  <c:v>2018</c:v>
                </c:pt>
                <c:pt idx="128">
                  <c:v>2019</c:v>
                </c:pt>
                <c:pt idx="129">
                  <c:v>2019</c:v>
                </c:pt>
                <c:pt idx="130">
                  <c:v>2019</c:v>
                </c:pt>
                <c:pt idx="131">
                  <c:v>2019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2021</c:v>
                </c:pt>
                <c:pt idx="137">
                  <c:v>2021</c:v>
                </c:pt>
              </c:numCache>
            </c:numRef>
          </c:cat>
          <c:val>
            <c:numRef>
              <c:f>'FRED Graph (Apartment)'!$E$9:$E$146</c:f>
              <c:numCache>
                <c:formatCode>0.0%</c:formatCode>
                <c:ptCount val="138"/>
                <c:pt idx="0">
                  <c:v>1.2056951635735036E-2</c:v>
                </c:pt>
                <c:pt idx="1">
                  <c:v>1.2356539692189047E-2</c:v>
                </c:pt>
                <c:pt idx="2">
                  <c:v>1.3132652853613345E-2</c:v>
                </c:pt>
                <c:pt idx="3">
                  <c:v>1.3596164029638163E-2</c:v>
                </c:pt>
                <c:pt idx="4">
                  <c:v>1.515547214475123E-2</c:v>
                </c:pt>
                <c:pt idx="5">
                  <c:v>1.5833753098018506E-2</c:v>
                </c:pt>
                <c:pt idx="6">
                  <c:v>1.7159843294235731E-2</c:v>
                </c:pt>
                <c:pt idx="7">
                  <c:v>1.8165252452962775E-2</c:v>
                </c:pt>
                <c:pt idx="8">
                  <c:v>1.9341111039826213E-2</c:v>
                </c:pt>
                <c:pt idx="9">
                  <c:v>1.9756237217364241E-2</c:v>
                </c:pt>
                <c:pt idx="10">
                  <c:v>2.0049506671709207E-2</c:v>
                </c:pt>
                <c:pt idx="11">
                  <c:v>1.854947328228846E-2</c:v>
                </c:pt>
                <c:pt idx="12">
                  <c:v>1.798562025670623E-2</c:v>
                </c:pt>
                <c:pt idx="13">
                  <c:v>1.7819185841588432E-2</c:v>
                </c:pt>
                <c:pt idx="14">
                  <c:v>1.7389152459890176E-2</c:v>
                </c:pt>
                <c:pt idx="15">
                  <c:v>1.555449810482815E-2</c:v>
                </c:pt>
                <c:pt idx="16">
                  <c:v>1.2351445774179046E-2</c:v>
                </c:pt>
                <c:pt idx="17">
                  <c:v>1.0452291804626987E-2</c:v>
                </c:pt>
                <c:pt idx="18">
                  <c:v>1.0512369413888429E-2</c:v>
                </c:pt>
                <c:pt idx="19">
                  <c:v>1.105501564970292E-2</c:v>
                </c:pt>
                <c:pt idx="20">
                  <c:v>9.2854068296737615E-3</c:v>
                </c:pt>
                <c:pt idx="21">
                  <c:v>9.4087395274922003E-3</c:v>
                </c:pt>
                <c:pt idx="22">
                  <c:v>1.0505406428480144E-2</c:v>
                </c:pt>
                <c:pt idx="23">
                  <c:v>1.2868729306178186E-2</c:v>
                </c:pt>
                <c:pt idx="24">
                  <c:v>1.4628011726807453E-2</c:v>
                </c:pt>
                <c:pt idx="25">
                  <c:v>1.3498205802301084E-2</c:v>
                </c:pt>
                <c:pt idx="26">
                  <c:v>1.3341702328883511E-2</c:v>
                </c:pt>
                <c:pt idx="27">
                  <c:v>1.3527630591256612E-2</c:v>
                </c:pt>
                <c:pt idx="28">
                  <c:v>1.4012569166611501E-2</c:v>
                </c:pt>
                <c:pt idx="29">
                  <c:v>1.3671290247008352E-2</c:v>
                </c:pt>
                <c:pt idx="30">
                  <c:v>1.4190178737224501E-2</c:v>
                </c:pt>
                <c:pt idx="31">
                  <c:v>1.3365298725931143E-2</c:v>
                </c:pt>
                <c:pt idx="32">
                  <c:v>1.4745355481991502E-2</c:v>
                </c:pt>
                <c:pt idx="33">
                  <c:v>1.4341967991810232E-2</c:v>
                </c:pt>
                <c:pt idx="34">
                  <c:v>1.3921966157296113E-2</c:v>
                </c:pt>
                <c:pt idx="35">
                  <c:v>1.31139220095258E-2</c:v>
                </c:pt>
                <c:pt idx="36">
                  <c:v>1.2701522631681148E-2</c:v>
                </c:pt>
                <c:pt idx="37">
                  <c:v>1.182817860188263E-2</c:v>
                </c:pt>
                <c:pt idx="38">
                  <c:v>1.3153746930488954E-2</c:v>
                </c:pt>
                <c:pt idx="39">
                  <c:v>1.2486214776362692E-2</c:v>
                </c:pt>
                <c:pt idx="40">
                  <c:v>1.3457504653265926E-2</c:v>
                </c:pt>
                <c:pt idx="41">
                  <c:v>1.4122004099010781E-2</c:v>
                </c:pt>
                <c:pt idx="42">
                  <c:v>1.4865305846061811E-2</c:v>
                </c:pt>
                <c:pt idx="43">
                  <c:v>1.5616687997907512E-2</c:v>
                </c:pt>
                <c:pt idx="44">
                  <c:v>1.5554354432355215E-2</c:v>
                </c:pt>
                <c:pt idx="45">
                  <c:v>1.4209102604687964E-2</c:v>
                </c:pt>
                <c:pt idx="46">
                  <c:v>1.4119224978650211E-2</c:v>
                </c:pt>
                <c:pt idx="47">
                  <c:v>1.4275332735088251E-2</c:v>
                </c:pt>
                <c:pt idx="48">
                  <c:v>1.5203812732773507E-2</c:v>
                </c:pt>
                <c:pt idx="49">
                  <c:v>1.4430818467174231E-2</c:v>
                </c:pt>
                <c:pt idx="50">
                  <c:v>1.363749177900472E-2</c:v>
                </c:pt>
                <c:pt idx="51">
                  <c:v>1.4303025979622344E-2</c:v>
                </c:pt>
                <c:pt idx="52">
                  <c:v>1.5873565087166291E-2</c:v>
                </c:pt>
                <c:pt idx="53">
                  <c:v>1.5703792988043443E-2</c:v>
                </c:pt>
                <c:pt idx="54">
                  <c:v>1.6788990155572132E-2</c:v>
                </c:pt>
                <c:pt idx="55">
                  <c:v>1.5086823432940146E-2</c:v>
                </c:pt>
                <c:pt idx="56">
                  <c:v>1.4842088017527733E-2</c:v>
                </c:pt>
                <c:pt idx="57">
                  <c:v>1.3683917318595418E-2</c:v>
                </c:pt>
                <c:pt idx="58">
                  <c:v>1.3022749286558348E-2</c:v>
                </c:pt>
                <c:pt idx="59">
                  <c:v>9.7925844518486072E-3</c:v>
                </c:pt>
                <c:pt idx="60">
                  <c:v>9.1621225268409632E-3</c:v>
                </c:pt>
                <c:pt idx="61">
                  <c:v>7.3897925952638123E-3</c:v>
                </c:pt>
                <c:pt idx="62">
                  <c:v>7.7644922283672969E-3</c:v>
                </c:pt>
                <c:pt idx="63">
                  <c:v>7.4106819966728776E-3</c:v>
                </c:pt>
                <c:pt idx="64">
                  <c:v>7.9794634586531441E-3</c:v>
                </c:pt>
                <c:pt idx="65">
                  <c:v>7.7208810896900936E-3</c:v>
                </c:pt>
                <c:pt idx="66">
                  <c:v>9.3940138607074997E-3</c:v>
                </c:pt>
                <c:pt idx="67">
                  <c:v>1.174434428418869E-2</c:v>
                </c:pt>
                <c:pt idx="68">
                  <c:v>1.2514297801645733E-2</c:v>
                </c:pt>
                <c:pt idx="69">
                  <c:v>1.2965424213001795E-2</c:v>
                </c:pt>
                <c:pt idx="70">
                  <c:v>1.3932038472850104E-2</c:v>
                </c:pt>
                <c:pt idx="71">
                  <c:v>1.5192869471817052E-2</c:v>
                </c:pt>
                <c:pt idx="72">
                  <c:v>1.6290995397272683E-2</c:v>
                </c:pt>
                <c:pt idx="73">
                  <c:v>1.73639931008071E-2</c:v>
                </c:pt>
                <c:pt idx="74">
                  <c:v>1.5815285695950015E-2</c:v>
                </c:pt>
                <c:pt idx="75">
                  <c:v>1.589783999249748E-2</c:v>
                </c:pt>
                <c:pt idx="76">
                  <c:v>1.6125427602983411E-2</c:v>
                </c:pt>
                <c:pt idx="77">
                  <c:v>1.6772944429477459E-2</c:v>
                </c:pt>
                <c:pt idx="78">
                  <c:v>1.6011879361710842E-2</c:v>
                </c:pt>
                <c:pt idx="79">
                  <c:v>1.4690518875229002E-2</c:v>
                </c:pt>
                <c:pt idx="80">
                  <c:v>1.371377523546502E-2</c:v>
                </c:pt>
                <c:pt idx="81">
                  <c:v>1.3793057552746481E-2</c:v>
                </c:pt>
                <c:pt idx="82">
                  <c:v>1.2963797593717004E-2</c:v>
                </c:pt>
                <c:pt idx="83">
                  <c:v>1.2420779707858027E-2</c:v>
                </c:pt>
                <c:pt idx="84">
                  <c:v>1.0950229742282927E-2</c:v>
                </c:pt>
                <c:pt idx="85">
                  <c:v>9.1219853283644372E-3</c:v>
                </c:pt>
                <c:pt idx="86">
                  <c:v>9.4066727131724148E-3</c:v>
                </c:pt>
                <c:pt idx="87">
                  <c:v>7.943257536309407E-3</c:v>
                </c:pt>
                <c:pt idx="88">
                  <c:v>3.545171177063306E-3</c:v>
                </c:pt>
                <c:pt idx="89">
                  <c:v>1.7886668400528865E-4</c:v>
                </c:pt>
                <c:pt idx="90">
                  <c:v>-1.7510934080878465E-3</c:v>
                </c:pt>
                <c:pt idx="91">
                  <c:v>-2.5194831964068082E-3</c:v>
                </c:pt>
                <c:pt idx="92">
                  <c:v>-1.6537254585835548E-4</c:v>
                </c:pt>
                <c:pt idx="93">
                  <c:v>-7.6109959543813055E-4</c:v>
                </c:pt>
                <c:pt idx="94">
                  <c:v>9.4041673042487089E-4</c:v>
                </c:pt>
                <c:pt idx="95">
                  <c:v>5.0669584670195765E-3</c:v>
                </c:pt>
                <c:pt idx="96">
                  <c:v>8.2103931386592645E-3</c:v>
                </c:pt>
                <c:pt idx="97">
                  <c:v>9.0458688983324296E-3</c:v>
                </c:pt>
                <c:pt idx="98">
                  <c:v>1.0340380474342239E-2</c:v>
                </c:pt>
                <c:pt idx="99">
                  <c:v>9.1645628522149126E-3</c:v>
                </c:pt>
                <c:pt idx="100">
                  <c:v>1.0127809899406362E-2</c:v>
                </c:pt>
                <c:pt idx="101">
                  <c:v>1.0160340850980942E-2</c:v>
                </c:pt>
                <c:pt idx="102">
                  <c:v>9.8697124755309229E-3</c:v>
                </c:pt>
                <c:pt idx="103">
                  <c:v>9.272931448487589E-3</c:v>
                </c:pt>
                <c:pt idx="104">
                  <c:v>9.745051218911005E-3</c:v>
                </c:pt>
                <c:pt idx="105">
                  <c:v>9.6193008830441438E-3</c:v>
                </c:pt>
                <c:pt idx="106">
                  <c:v>9.3265760086899598E-3</c:v>
                </c:pt>
                <c:pt idx="107">
                  <c:v>9.2620458898548773E-3</c:v>
                </c:pt>
                <c:pt idx="108">
                  <c:v>9.2299613300813755E-3</c:v>
                </c:pt>
                <c:pt idx="109">
                  <c:v>8.2275009176813827E-3</c:v>
                </c:pt>
                <c:pt idx="110">
                  <c:v>1.0042186316656336E-2</c:v>
                </c:pt>
                <c:pt idx="111">
                  <c:v>1.1514606198327211E-2</c:v>
                </c:pt>
                <c:pt idx="112">
                  <c:v>1.0708264800575787E-2</c:v>
                </c:pt>
                <c:pt idx="113">
                  <c:v>1.1347498053125658E-2</c:v>
                </c:pt>
                <c:pt idx="114">
                  <c:v>1.1284445345030036E-2</c:v>
                </c:pt>
                <c:pt idx="115">
                  <c:v>1.0267969810217619E-2</c:v>
                </c:pt>
                <c:pt idx="116">
                  <c:v>1.0333178631174222E-2</c:v>
                </c:pt>
                <c:pt idx="117">
                  <c:v>8.3008483952635402E-3</c:v>
                </c:pt>
                <c:pt idx="118">
                  <c:v>7.37365905427951E-3</c:v>
                </c:pt>
                <c:pt idx="119">
                  <c:v>7.6044017466137615E-3</c:v>
                </c:pt>
                <c:pt idx="120">
                  <c:v>7.9792097077120427E-3</c:v>
                </c:pt>
                <c:pt idx="121">
                  <c:v>7.7697217097573313E-3</c:v>
                </c:pt>
                <c:pt idx="122">
                  <c:v>7.8518442505296649E-3</c:v>
                </c:pt>
                <c:pt idx="123">
                  <c:v>9.3623964490475876E-3</c:v>
                </c:pt>
                <c:pt idx="124">
                  <c:v>1.0987537586657872E-2</c:v>
                </c:pt>
                <c:pt idx="125">
                  <c:v>1.1728519509964499E-2</c:v>
                </c:pt>
                <c:pt idx="126">
                  <c:v>1.2654773595196987E-2</c:v>
                </c:pt>
                <c:pt idx="127">
                  <c:v>1.2372708581756557E-2</c:v>
                </c:pt>
                <c:pt idx="128">
                  <c:v>1.1986122550290983E-2</c:v>
                </c:pt>
                <c:pt idx="129">
                  <c:v>1.2336823877480838E-2</c:v>
                </c:pt>
                <c:pt idx="130">
                  <c:v>1.2033630821073782E-2</c:v>
                </c:pt>
                <c:pt idx="131">
                  <c:v>1.1107887598231971E-2</c:v>
                </c:pt>
                <c:pt idx="132">
                  <c:v>1.0301195044970355E-2</c:v>
                </c:pt>
                <c:pt idx="133">
                  <c:v>6.8868176239624823E-3</c:v>
                </c:pt>
                <c:pt idx="134">
                  <c:v>-7.9574911421254699E-3</c:v>
                </c:pt>
                <c:pt idx="135">
                  <c:v>2.967934713013598E-3</c:v>
                </c:pt>
                <c:pt idx="136">
                  <c:v>3.7538378481184625E-3</c:v>
                </c:pt>
                <c:pt idx="137">
                  <c:v>5.9852113834576925E-3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77-4F87-AABF-CAE7EF2D8EB8}"/>
            </c:ext>
          </c:extLst>
        </c:ser>
        <c:ser>
          <c:idx val="2"/>
          <c:order val="3"/>
          <c:tx>
            <c:strRef>
              <c:f>'FRED Graph (Apartment)'!$G$4</c:f>
              <c:strCache>
                <c:ptCount val="1"/>
                <c:pt idx="0">
                  <c:v>Smoothed CPI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'FRED Graph (Apartment)'!$A$9:$A$146</c:f>
              <c:numCache>
                <c:formatCode>General</c:formatCode>
                <c:ptCount val="138"/>
                <c:pt idx="0">
                  <c:v>1987</c:v>
                </c:pt>
                <c:pt idx="1">
                  <c:v>1987</c:v>
                </c:pt>
                <c:pt idx="2">
                  <c:v>1987</c:v>
                </c:pt>
                <c:pt idx="3">
                  <c:v>1987</c:v>
                </c:pt>
                <c:pt idx="4">
                  <c:v>1988</c:v>
                </c:pt>
                <c:pt idx="5">
                  <c:v>1988</c:v>
                </c:pt>
                <c:pt idx="6">
                  <c:v>1988</c:v>
                </c:pt>
                <c:pt idx="7">
                  <c:v>1988</c:v>
                </c:pt>
                <c:pt idx="8">
                  <c:v>1989</c:v>
                </c:pt>
                <c:pt idx="9">
                  <c:v>1989</c:v>
                </c:pt>
                <c:pt idx="10">
                  <c:v>1989</c:v>
                </c:pt>
                <c:pt idx="11">
                  <c:v>1989</c:v>
                </c:pt>
                <c:pt idx="12">
                  <c:v>1990</c:v>
                </c:pt>
                <c:pt idx="13">
                  <c:v>1990</c:v>
                </c:pt>
                <c:pt idx="14">
                  <c:v>1990</c:v>
                </c:pt>
                <c:pt idx="15">
                  <c:v>1990</c:v>
                </c:pt>
                <c:pt idx="16">
                  <c:v>1991</c:v>
                </c:pt>
                <c:pt idx="17">
                  <c:v>1991</c:v>
                </c:pt>
                <c:pt idx="18">
                  <c:v>1991</c:v>
                </c:pt>
                <c:pt idx="19">
                  <c:v>1991</c:v>
                </c:pt>
                <c:pt idx="20">
                  <c:v>1992</c:v>
                </c:pt>
                <c:pt idx="21">
                  <c:v>1992</c:v>
                </c:pt>
                <c:pt idx="22">
                  <c:v>1992</c:v>
                </c:pt>
                <c:pt idx="23">
                  <c:v>1992</c:v>
                </c:pt>
                <c:pt idx="24">
                  <c:v>1993</c:v>
                </c:pt>
                <c:pt idx="25">
                  <c:v>1993</c:v>
                </c:pt>
                <c:pt idx="26">
                  <c:v>1993</c:v>
                </c:pt>
                <c:pt idx="27">
                  <c:v>1993</c:v>
                </c:pt>
                <c:pt idx="28">
                  <c:v>1994</c:v>
                </c:pt>
                <c:pt idx="29">
                  <c:v>1994</c:v>
                </c:pt>
                <c:pt idx="30">
                  <c:v>1994</c:v>
                </c:pt>
                <c:pt idx="31">
                  <c:v>1994</c:v>
                </c:pt>
                <c:pt idx="32">
                  <c:v>1995</c:v>
                </c:pt>
                <c:pt idx="33">
                  <c:v>1995</c:v>
                </c:pt>
                <c:pt idx="34">
                  <c:v>1995</c:v>
                </c:pt>
                <c:pt idx="35">
                  <c:v>1995</c:v>
                </c:pt>
                <c:pt idx="36">
                  <c:v>1996</c:v>
                </c:pt>
                <c:pt idx="37">
                  <c:v>1996</c:v>
                </c:pt>
                <c:pt idx="38">
                  <c:v>1996</c:v>
                </c:pt>
                <c:pt idx="39">
                  <c:v>1996</c:v>
                </c:pt>
                <c:pt idx="40">
                  <c:v>1997</c:v>
                </c:pt>
                <c:pt idx="41">
                  <c:v>1997</c:v>
                </c:pt>
                <c:pt idx="42">
                  <c:v>1997</c:v>
                </c:pt>
                <c:pt idx="43">
                  <c:v>1997</c:v>
                </c:pt>
                <c:pt idx="44">
                  <c:v>1998</c:v>
                </c:pt>
                <c:pt idx="45">
                  <c:v>1998</c:v>
                </c:pt>
                <c:pt idx="46">
                  <c:v>1998</c:v>
                </c:pt>
                <c:pt idx="47">
                  <c:v>1998</c:v>
                </c:pt>
                <c:pt idx="48">
                  <c:v>1999</c:v>
                </c:pt>
                <c:pt idx="49">
                  <c:v>1999</c:v>
                </c:pt>
                <c:pt idx="50">
                  <c:v>1999</c:v>
                </c:pt>
                <c:pt idx="51">
                  <c:v>1999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2001</c:v>
                </c:pt>
                <c:pt idx="57">
                  <c:v>2001</c:v>
                </c:pt>
                <c:pt idx="58">
                  <c:v>2001</c:v>
                </c:pt>
                <c:pt idx="59">
                  <c:v>2001</c:v>
                </c:pt>
                <c:pt idx="60">
                  <c:v>2002</c:v>
                </c:pt>
                <c:pt idx="61">
                  <c:v>2002</c:v>
                </c:pt>
                <c:pt idx="62">
                  <c:v>2002</c:v>
                </c:pt>
                <c:pt idx="63">
                  <c:v>2002</c:v>
                </c:pt>
                <c:pt idx="64">
                  <c:v>2003</c:v>
                </c:pt>
                <c:pt idx="65">
                  <c:v>2003</c:v>
                </c:pt>
                <c:pt idx="66">
                  <c:v>2003</c:v>
                </c:pt>
                <c:pt idx="67">
                  <c:v>2003</c:v>
                </c:pt>
                <c:pt idx="68">
                  <c:v>2004</c:v>
                </c:pt>
                <c:pt idx="69">
                  <c:v>2004</c:v>
                </c:pt>
                <c:pt idx="70">
                  <c:v>2004</c:v>
                </c:pt>
                <c:pt idx="71">
                  <c:v>2004</c:v>
                </c:pt>
                <c:pt idx="72">
                  <c:v>2005</c:v>
                </c:pt>
                <c:pt idx="73">
                  <c:v>2005</c:v>
                </c:pt>
                <c:pt idx="74">
                  <c:v>2005</c:v>
                </c:pt>
                <c:pt idx="75">
                  <c:v>2005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2007</c:v>
                </c:pt>
                <c:pt idx="81">
                  <c:v>2007</c:v>
                </c:pt>
                <c:pt idx="82">
                  <c:v>2007</c:v>
                </c:pt>
                <c:pt idx="83">
                  <c:v>2007</c:v>
                </c:pt>
                <c:pt idx="84">
                  <c:v>2008</c:v>
                </c:pt>
                <c:pt idx="85">
                  <c:v>2008</c:v>
                </c:pt>
                <c:pt idx="86">
                  <c:v>2008</c:v>
                </c:pt>
                <c:pt idx="87">
                  <c:v>2008</c:v>
                </c:pt>
                <c:pt idx="88">
                  <c:v>2009</c:v>
                </c:pt>
                <c:pt idx="89">
                  <c:v>2009</c:v>
                </c:pt>
                <c:pt idx="90">
                  <c:v>2009</c:v>
                </c:pt>
                <c:pt idx="91">
                  <c:v>2009</c:v>
                </c:pt>
                <c:pt idx="92">
                  <c:v>2010</c:v>
                </c:pt>
                <c:pt idx="93">
                  <c:v>2010</c:v>
                </c:pt>
                <c:pt idx="94">
                  <c:v>2010</c:v>
                </c:pt>
                <c:pt idx="95">
                  <c:v>2010</c:v>
                </c:pt>
                <c:pt idx="96">
                  <c:v>2011</c:v>
                </c:pt>
                <c:pt idx="97">
                  <c:v>2011</c:v>
                </c:pt>
                <c:pt idx="98">
                  <c:v>2011</c:v>
                </c:pt>
                <c:pt idx="99">
                  <c:v>2011</c:v>
                </c:pt>
                <c:pt idx="100">
                  <c:v>2012</c:v>
                </c:pt>
                <c:pt idx="101">
                  <c:v>2012</c:v>
                </c:pt>
                <c:pt idx="102">
                  <c:v>2012</c:v>
                </c:pt>
                <c:pt idx="103">
                  <c:v>2012</c:v>
                </c:pt>
                <c:pt idx="104">
                  <c:v>2013</c:v>
                </c:pt>
                <c:pt idx="105">
                  <c:v>2013</c:v>
                </c:pt>
                <c:pt idx="106">
                  <c:v>2013</c:v>
                </c:pt>
                <c:pt idx="107">
                  <c:v>2013</c:v>
                </c:pt>
                <c:pt idx="108">
                  <c:v>2014</c:v>
                </c:pt>
                <c:pt idx="109">
                  <c:v>2014</c:v>
                </c:pt>
                <c:pt idx="110">
                  <c:v>2014</c:v>
                </c:pt>
                <c:pt idx="111">
                  <c:v>2014</c:v>
                </c:pt>
                <c:pt idx="112">
                  <c:v>2015</c:v>
                </c:pt>
                <c:pt idx="113">
                  <c:v>2015</c:v>
                </c:pt>
                <c:pt idx="114">
                  <c:v>2015</c:v>
                </c:pt>
                <c:pt idx="115">
                  <c:v>2015</c:v>
                </c:pt>
                <c:pt idx="116">
                  <c:v>2016</c:v>
                </c:pt>
                <c:pt idx="117">
                  <c:v>2016</c:v>
                </c:pt>
                <c:pt idx="118">
                  <c:v>2016</c:v>
                </c:pt>
                <c:pt idx="119">
                  <c:v>2016</c:v>
                </c:pt>
                <c:pt idx="120">
                  <c:v>2017</c:v>
                </c:pt>
                <c:pt idx="121">
                  <c:v>2017</c:v>
                </c:pt>
                <c:pt idx="122">
                  <c:v>2017</c:v>
                </c:pt>
                <c:pt idx="123">
                  <c:v>2017</c:v>
                </c:pt>
                <c:pt idx="124">
                  <c:v>2018</c:v>
                </c:pt>
                <c:pt idx="125">
                  <c:v>2018</c:v>
                </c:pt>
                <c:pt idx="126">
                  <c:v>2018</c:v>
                </c:pt>
                <c:pt idx="127">
                  <c:v>2018</c:v>
                </c:pt>
                <c:pt idx="128">
                  <c:v>2019</c:v>
                </c:pt>
                <c:pt idx="129">
                  <c:v>2019</c:v>
                </c:pt>
                <c:pt idx="130">
                  <c:v>2019</c:v>
                </c:pt>
                <c:pt idx="131">
                  <c:v>2019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2021</c:v>
                </c:pt>
                <c:pt idx="137">
                  <c:v>2021</c:v>
                </c:pt>
              </c:numCache>
            </c:numRef>
          </c:cat>
          <c:val>
            <c:numRef>
              <c:f>'FRED Graph (Apartment)'!$G$9:$G$146</c:f>
              <c:numCache>
                <c:formatCode>0.0%</c:formatCode>
                <c:ptCount val="138"/>
                <c:pt idx="0">
                  <c:v>2.9634976958312353E-3</c:v>
                </c:pt>
                <c:pt idx="1">
                  <c:v>7.0355844703066106E-3</c:v>
                </c:pt>
                <c:pt idx="2">
                  <c:v>9.244754947930145E-3</c:v>
                </c:pt>
                <c:pt idx="3">
                  <c:v>1.0516811580423002E-2</c:v>
                </c:pt>
                <c:pt idx="4">
                  <c:v>1.0660268820654406E-2</c:v>
                </c:pt>
                <c:pt idx="5">
                  <c:v>9.4477908373183928E-3</c:v>
                </c:pt>
                <c:pt idx="6">
                  <c:v>9.7700617667592637E-3</c:v>
                </c:pt>
                <c:pt idx="7">
                  <c:v>1.030485606228676E-2</c:v>
                </c:pt>
                <c:pt idx="8">
                  <c:v>1.0853677254919536E-2</c:v>
                </c:pt>
                <c:pt idx="9">
                  <c:v>1.2014187026350875E-2</c:v>
                </c:pt>
                <c:pt idx="10">
                  <c:v>1.2682373282611237E-2</c:v>
                </c:pt>
                <c:pt idx="11">
                  <c:v>1.0914560283253161E-2</c:v>
                </c:pt>
                <c:pt idx="12">
                  <c:v>1.1408907724514861E-2</c:v>
                </c:pt>
                <c:pt idx="13">
                  <c:v>1.2854683585961757E-2</c:v>
                </c:pt>
                <c:pt idx="14">
                  <c:v>1.1494829383713268E-2</c:v>
                </c:pt>
                <c:pt idx="15">
                  <c:v>1.5088525396080021E-2</c:v>
                </c:pt>
                <c:pt idx="16">
                  <c:v>1.5291264873583621E-2</c:v>
                </c:pt>
                <c:pt idx="17">
                  <c:v>1.1856347182990612E-2</c:v>
                </c:pt>
                <c:pt idx="18">
                  <c:v>1.1554650296640878E-2</c:v>
                </c:pt>
                <c:pt idx="19">
                  <c:v>8.3890364760549341E-3</c:v>
                </c:pt>
                <c:pt idx="20">
                  <c:v>7.3712703281413883E-3</c:v>
                </c:pt>
                <c:pt idx="21">
                  <c:v>7.88161085710537E-3</c:v>
                </c:pt>
                <c:pt idx="22">
                  <c:v>7.4533597216798753E-3</c:v>
                </c:pt>
                <c:pt idx="23">
                  <c:v>7.399564113500845E-3</c:v>
                </c:pt>
                <c:pt idx="24">
                  <c:v>7.3359347570886024E-3</c:v>
                </c:pt>
                <c:pt idx="25">
                  <c:v>7.4647112255471493E-3</c:v>
                </c:pt>
                <c:pt idx="26">
                  <c:v>7.4120348386657042E-3</c:v>
                </c:pt>
                <c:pt idx="27">
                  <c:v>6.8403463654783114E-3</c:v>
                </c:pt>
                <c:pt idx="28">
                  <c:v>6.9555740103376396E-3</c:v>
                </c:pt>
                <c:pt idx="29">
                  <c:v>6.5657762872558534E-3</c:v>
                </c:pt>
                <c:pt idx="30">
                  <c:v>6.1808038283231448E-3</c:v>
                </c:pt>
                <c:pt idx="31">
                  <c:v>7.3345164424820086E-3</c:v>
                </c:pt>
                <c:pt idx="32">
                  <c:v>6.4327218608712378E-3</c:v>
                </c:pt>
                <c:pt idx="33">
                  <c:v>6.8977797876214053E-3</c:v>
                </c:pt>
                <c:pt idx="34">
                  <c:v>7.5222874651542648E-3</c:v>
                </c:pt>
                <c:pt idx="35">
                  <c:v>6.3041176014987377E-3</c:v>
                </c:pt>
                <c:pt idx="36">
                  <c:v>6.2708686010468639E-3</c:v>
                </c:pt>
                <c:pt idx="37">
                  <c:v>7.0378469940523547E-3</c:v>
                </c:pt>
                <c:pt idx="38">
                  <c:v>6.9829804600860523E-3</c:v>
                </c:pt>
                <c:pt idx="39">
                  <c:v>7.4300917297606683E-3</c:v>
                </c:pt>
                <c:pt idx="40">
                  <c:v>8.3431599329940043E-3</c:v>
                </c:pt>
                <c:pt idx="41">
                  <c:v>6.8440067610542332E-3</c:v>
                </c:pt>
                <c:pt idx="42">
                  <c:v>5.5405285386782022E-3</c:v>
                </c:pt>
                <c:pt idx="43">
                  <c:v>5.505672619107338E-3</c:v>
                </c:pt>
                <c:pt idx="44">
                  <c:v>4.2167897794032627E-3</c:v>
                </c:pt>
                <c:pt idx="45">
                  <c:v>3.4258761187393461E-3</c:v>
                </c:pt>
                <c:pt idx="46">
                  <c:v>4.0346617921892536E-3</c:v>
                </c:pt>
                <c:pt idx="47">
                  <c:v>3.5490510537695141E-3</c:v>
                </c:pt>
                <c:pt idx="48">
                  <c:v>3.994676750948889E-3</c:v>
                </c:pt>
                <c:pt idx="49">
                  <c:v>4.2939257712467649E-3</c:v>
                </c:pt>
                <c:pt idx="50">
                  <c:v>4.8797462195266927E-3</c:v>
                </c:pt>
                <c:pt idx="51">
                  <c:v>6.5156510180821026E-3</c:v>
                </c:pt>
                <c:pt idx="52">
                  <c:v>6.6293731206288342E-3</c:v>
                </c:pt>
                <c:pt idx="53">
                  <c:v>9.2793944534086403E-3</c:v>
                </c:pt>
                <c:pt idx="54">
                  <c:v>9.2133920688063919E-3</c:v>
                </c:pt>
                <c:pt idx="55">
                  <c:v>8.535069020515651E-3</c:v>
                </c:pt>
                <c:pt idx="56">
                  <c:v>8.4852922948767118E-3</c:v>
                </c:pt>
                <c:pt idx="57">
                  <c:v>7.3747647790382009E-3</c:v>
                </c:pt>
                <c:pt idx="58">
                  <c:v>7.8918154978283583E-3</c:v>
                </c:pt>
                <c:pt idx="59">
                  <c:v>6.4220413740882498E-3</c:v>
                </c:pt>
                <c:pt idx="60">
                  <c:v>3.9993551599021571E-3</c:v>
                </c:pt>
                <c:pt idx="61">
                  <c:v>3.4017579462355119E-3</c:v>
                </c:pt>
                <c:pt idx="62">
                  <c:v>2.6709375090316623E-3</c:v>
                </c:pt>
                <c:pt idx="63">
                  <c:v>3.7785699267222361E-3</c:v>
                </c:pt>
                <c:pt idx="64">
                  <c:v>6.1439073378415365E-3</c:v>
                </c:pt>
                <c:pt idx="65">
                  <c:v>7.4815270073619877E-3</c:v>
                </c:pt>
                <c:pt idx="66">
                  <c:v>4.853363180656739E-3</c:v>
                </c:pt>
                <c:pt idx="67">
                  <c:v>5.9137327865167177E-3</c:v>
                </c:pt>
                <c:pt idx="68">
                  <c:v>5.0712379380014883E-3</c:v>
                </c:pt>
                <c:pt idx="69">
                  <c:v>4.3397833909295802E-3</c:v>
                </c:pt>
                <c:pt idx="70">
                  <c:v>7.8324619171544207E-3</c:v>
                </c:pt>
                <c:pt idx="71">
                  <c:v>6.2928200976463122E-3</c:v>
                </c:pt>
                <c:pt idx="72">
                  <c:v>8.2552059352791196E-3</c:v>
                </c:pt>
                <c:pt idx="73">
                  <c:v>7.9246411348763979E-3</c:v>
                </c:pt>
                <c:pt idx="74">
                  <c:v>6.2963097745650787E-3</c:v>
                </c:pt>
                <c:pt idx="75">
                  <c:v>1.1687547199725534E-2</c:v>
                </c:pt>
                <c:pt idx="76">
                  <c:v>8.304631157635245E-3</c:v>
                </c:pt>
                <c:pt idx="77">
                  <c:v>8.4980439574283695E-3</c:v>
                </c:pt>
                <c:pt idx="78">
                  <c:v>1.0350187786844212E-2</c:v>
                </c:pt>
                <c:pt idx="79">
                  <c:v>5.0066943030562805E-3</c:v>
                </c:pt>
                <c:pt idx="80">
                  <c:v>6.256798478404213E-3</c:v>
                </c:pt>
                <c:pt idx="81">
                  <c:v>6.9308708016145859E-3</c:v>
                </c:pt>
                <c:pt idx="82">
                  <c:v>6.6717687800462722E-3</c:v>
                </c:pt>
                <c:pt idx="83">
                  <c:v>7.0168766639603919E-3</c:v>
                </c:pt>
                <c:pt idx="84">
                  <c:v>1.0121091206377775E-2</c:v>
                </c:pt>
                <c:pt idx="85">
                  <c:v>9.7960647964057679E-3</c:v>
                </c:pt>
                <c:pt idx="86">
                  <c:v>1.2128773906955381E-2</c:v>
                </c:pt>
                <c:pt idx="87">
                  <c:v>1.2170379565192568E-2</c:v>
                </c:pt>
                <c:pt idx="88">
                  <c:v>1.5387347960404973E-4</c:v>
                </c:pt>
                <c:pt idx="89">
                  <c:v>-9.1703870157650025E-4</c:v>
                </c:pt>
                <c:pt idx="90">
                  <c:v>-2.9195256747739373E-3</c:v>
                </c:pt>
                <c:pt idx="91">
                  <c:v>-3.2985231500969325E-3</c:v>
                </c:pt>
                <c:pt idx="92">
                  <c:v>6.9649608202413393E-3</c:v>
                </c:pt>
                <c:pt idx="93">
                  <c:v>5.6745462634938404E-3</c:v>
                </c:pt>
                <c:pt idx="94">
                  <c:v>2.7973515220679757E-3</c:v>
                </c:pt>
                <c:pt idx="95">
                  <c:v>2.7892806815455751E-3</c:v>
                </c:pt>
                <c:pt idx="96">
                  <c:v>3.584586923678329E-3</c:v>
                </c:pt>
                <c:pt idx="97">
                  <c:v>6.4964234975047608E-3</c:v>
                </c:pt>
                <c:pt idx="98">
                  <c:v>8.6462419563943516E-3</c:v>
                </c:pt>
                <c:pt idx="99">
                  <c:v>9.3994636861293168E-3</c:v>
                </c:pt>
                <c:pt idx="100">
                  <c:v>7.5737959824623835E-3</c:v>
                </c:pt>
                <c:pt idx="101">
                  <c:v>6.397839322682175E-3</c:v>
                </c:pt>
                <c:pt idx="102">
                  <c:v>4.1159395065145654E-3</c:v>
                </c:pt>
                <c:pt idx="103">
                  <c:v>4.8493189111624146E-3</c:v>
                </c:pt>
                <c:pt idx="104">
                  <c:v>4.3815947073410078E-3</c:v>
                </c:pt>
                <c:pt idx="105">
                  <c:v>3.7859842752455131E-3</c:v>
                </c:pt>
                <c:pt idx="106">
                  <c:v>4.2706301525545221E-3</c:v>
                </c:pt>
                <c:pt idx="107">
                  <c:v>2.7275334880086377E-3</c:v>
                </c:pt>
                <c:pt idx="108">
                  <c:v>3.7623972050567223E-3</c:v>
                </c:pt>
                <c:pt idx="109">
                  <c:v>4.0094466396238815E-3</c:v>
                </c:pt>
                <c:pt idx="110">
                  <c:v>5.1082265590511322E-3</c:v>
                </c:pt>
                <c:pt idx="111">
                  <c:v>4.1854675089864624E-3</c:v>
                </c:pt>
                <c:pt idx="112">
                  <c:v>1.6380759732686212E-3</c:v>
                </c:pt>
                <c:pt idx="113">
                  <c:v>-4.8205369345188931E-5</c:v>
                </c:pt>
                <c:pt idx="114">
                  <c:v>4.5848284932070715E-4</c:v>
                </c:pt>
                <c:pt idx="115">
                  <c:v>3.1984001556850661E-5</c:v>
                </c:pt>
                <c:pt idx="116">
                  <c:v>1.5984270097927078E-3</c:v>
                </c:pt>
                <c:pt idx="117">
                  <c:v>2.2259088931905757E-3</c:v>
                </c:pt>
                <c:pt idx="118">
                  <c:v>2.6942513971986437E-3</c:v>
                </c:pt>
                <c:pt idx="119">
                  <c:v>3.8543408827477754E-3</c:v>
                </c:pt>
                <c:pt idx="120">
                  <c:v>5.0919506207078302E-3</c:v>
                </c:pt>
                <c:pt idx="121">
                  <c:v>5.9197901005401121E-3</c:v>
                </c:pt>
                <c:pt idx="122">
                  <c:v>4.1341054640080532E-3</c:v>
                </c:pt>
                <c:pt idx="123">
                  <c:v>5.5295089346922843E-3</c:v>
                </c:pt>
                <c:pt idx="124">
                  <c:v>5.2166317158280906E-3</c:v>
                </c:pt>
                <c:pt idx="125">
                  <c:v>5.8506475048445417E-3</c:v>
                </c:pt>
                <c:pt idx="126">
                  <c:v>7.0252531244174299E-3</c:v>
                </c:pt>
                <c:pt idx="127">
                  <c:v>5.663288966484048E-3</c:v>
                </c:pt>
                <c:pt idx="128">
                  <c:v>4.7690285230188034E-3</c:v>
                </c:pt>
                <c:pt idx="129">
                  <c:v>4.6094215534669414E-3</c:v>
                </c:pt>
                <c:pt idx="130">
                  <c:v>4.226435708080456E-3</c:v>
                </c:pt>
                <c:pt idx="131">
                  <c:v>4.2856190893747481E-3</c:v>
                </c:pt>
                <c:pt idx="132">
                  <c:v>5.6067543882394877E-3</c:v>
                </c:pt>
                <c:pt idx="133">
                  <c:v>3.7618839145373006E-3</c:v>
                </c:pt>
                <c:pt idx="134">
                  <c:v>1.8215980959133682E-3</c:v>
                </c:pt>
                <c:pt idx="135">
                  <c:v>3.5219974258712816E-3</c:v>
                </c:pt>
                <c:pt idx="136">
                  <c:v>3.2494993182457521E-3</c:v>
                </c:pt>
                <c:pt idx="137">
                  <c:v>6.5468137959934225E-3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77-4F87-AABF-CAE7EF2D8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998767"/>
        <c:axId val="885000015"/>
      </c:lineChart>
      <c:catAx>
        <c:axId val="8849987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00015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885000015"/>
        <c:scaling>
          <c:orientation val="minMax"/>
          <c:max val="0.1"/>
          <c:min val="-1.0000000000000002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9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'FRED Graph (Apartment)'!$P$4</c:f>
              <c:strCache>
                <c:ptCount val="1"/>
                <c:pt idx="0">
                  <c:v>Signal Confirmed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  <a:alpha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'FRED Graph (Apartment)'!$P$9:$P$146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A3-4A84-80F1-19E41225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03812111"/>
        <c:axId val="1403814607"/>
      </c:barChart>
      <c:lineChart>
        <c:grouping val="standard"/>
        <c:varyColors val="0"/>
        <c:ser>
          <c:idx val="1"/>
          <c:order val="0"/>
          <c:tx>
            <c:strRef>
              <c:f>'FRED Graph (Apartment)'!$R$4</c:f>
              <c:strCache>
                <c:ptCount val="1"/>
                <c:pt idx="0">
                  <c:v>CR Down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'FRED Graph (Apartment)'!$R$9:$R$146</c:f>
              <c:numCache>
                <c:formatCode>General</c:formatCode>
                <c:ptCount val="13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8.5000000000000006E-2</c:v>
                </c:pt>
                <c:pt idx="4">
                  <c:v>8.4000000000000005E-2</c:v>
                </c:pt>
                <c:pt idx="5">
                  <c:v>#N/A</c:v>
                </c:pt>
                <c:pt idx="6">
                  <c:v>#N/A</c:v>
                </c:pt>
                <c:pt idx="7">
                  <c:v>8.4000000000000005E-2</c:v>
                </c:pt>
                <c:pt idx="8">
                  <c:v>8.3000000000000004E-2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9.4E-2</c:v>
                </c:pt>
                <c:pt idx="26">
                  <c:v>9.2999999999999999E-2</c:v>
                </c:pt>
                <c:pt idx="27">
                  <c:v>#N/A</c:v>
                </c:pt>
                <c:pt idx="28">
                  <c:v>9.2999999999999999E-2</c:v>
                </c:pt>
                <c:pt idx="29">
                  <c:v>9.1999999999999998E-2</c:v>
                </c:pt>
                <c:pt idx="30">
                  <c:v>9.1999999999999998E-2</c:v>
                </c:pt>
                <c:pt idx="31">
                  <c:v>8.5999999999999993E-2</c:v>
                </c:pt>
                <c:pt idx="32">
                  <c:v>#N/A</c:v>
                </c:pt>
                <c:pt idx="33">
                  <c:v>0.09</c:v>
                </c:pt>
                <c:pt idx="34">
                  <c:v>8.9700000000000002E-2</c:v>
                </c:pt>
                <c:pt idx="35">
                  <c:v>9.2399999999999996E-2</c:v>
                </c:pt>
                <c:pt idx="36">
                  <c:v>9.2200000000000004E-2</c:v>
                </c:pt>
                <c:pt idx="37">
                  <c:v>#N/A</c:v>
                </c:pt>
                <c:pt idx="38">
                  <c:v>#N/A</c:v>
                </c:pt>
                <c:pt idx="39">
                  <c:v>9.5399999999999999E-2</c:v>
                </c:pt>
                <c:pt idx="40">
                  <c:v>9.3338039999999997E-2</c:v>
                </c:pt>
                <c:pt idx="41">
                  <c:v>9.2543920000000002E-2</c:v>
                </c:pt>
                <c:pt idx="42">
                  <c:v>9.2085410000000006E-2</c:v>
                </c:pt>
                <c:pt idx="43">
                  <c:v>9.2448290000000002E-2</c:v>
                </c:pt>
                <c:pt idx="44">
                  <c:v>9.1587180000000004E-2</c:v>
                </c:pt>
                <c:pt idx="45">
                  <c:v>8.7322339999999998E-2</c:v>
                </c:pt>
                <c:pt idx="46">
                  <c:v>#N/A</c:v>
                </c:pt>
                <c:pt idx="47">
                  <c:v>9.0370140000000002E-2</c:v>
                </c:pt>
                <c:pt idx="48">
                  <c:v>8.9955380000000001E-2</c:v>
                </c:pt>
                <c:pt idx="49">
                  <c:v>8.7207439999999997E-2</c:v>
                </c:pt>
                <c:pt idx="50">
                  <c:v>8.8350849999999995E-2</c:v>
                </c:pt>
                <c:pt idx="51">
                  <c:v>8.7917200000000001E-2</c:v>
                </c:pt>
                <c:pt idx="52">
                  <c:v>8.7801820000000003E-2</c:v>
                </c:pt>
                <c:pt idx="53">
                  <c:v>8.9513510000000004E-2</c:v>
                </c:pt>
                <c:pt idx="54">
                  <c:v>8.9342080000000004E-2</c:v>
                </c:pt>
                <c:pt idx="55">
                  <c:v>8.9594579999999993E-2</c:v>
                </c:pt>
                <c:pt idx="56">
                  <c:v>8.8966009999999998E-2</c:v>
                </c:pt>
                <c:pt idx="57">
                  <c:v>#N/A</c:v>
                </c:pt>
                <c:pt idx="58">
                  <c:v>8.9745740000000004E-2</c:v>
                </c:pt>
                <c:pt idx="59">
                  <c:v>8.9290590000000003E-2</c:v>
                </c:pt>
                <c:pt idx="60">
                  <c:v>8.9799379999999998E-2</c:v>
                </c:pt>
                <c:pt idx="61">
                  <c:v>8.7844530000000004E-2</c:v>
                </c:pt>
                <c:pt idx="62">
                  <c:v>8.5021449999999998E-2</c:v>
                </c:pt>
                <c:pt idx="63">
                  <c:v>8.5027640000000002E-2</c:v>
                </c:pt>
                <c:pt idx="64">
                  <c:v>8.3873790000000004E-2</c:v>
                </c:pt>
                <c:pt idx="65">
                  <c:v>7.9794889999999993E-2</c:v>
                </c:pt>
                <c:pt idx="66">
                  <c:v>7.5024889999999997E-2</c:v>
                </c:pt>
                <c:pt idx="67">
                  <c:v>7.4691850000000004E-2</c:v>
                </c:pt>
                <c:pt idx="68">
                  <c:v>7.4065820000000004E-2</c:v>
                </c:pt>
                <c:pt idx="69">
                  <c:v>7.0531860000000002E-2</c:v>
                </c:pt>
                <c:pt idx="70">
                  <c:v>7.0133570000000006E-2</c:v>
                </c:pt>
                <c:pt idx="71">
                  <c:v>6.6867040000000003E-2</c:v>
                </c:pt>
                <c:pt idx="72">
                  <c:v>6.3727080000000005E-2</c:v>
                </c:pt>
                <c:pt idx="73">
                  <c:v>6.3326540000000001E-2</c:v>
                </c:pt>
                <c:pt idx="74">
                  <c:v>6.12182E-2</c:v>
                </c:pt>
                <c:pt idx="75">
                  <c:v>5.8965370000000003E-2</c:v>
                </c:pt>
                <c:pt idx="76">
                  <c:v>5.7465250000000002E-2</c:v>
                </c:pt>
                <c:pt idx="77">
                  <c:v>5.4445149999999998E-2</c:v>
                </c:pt>
                <c:pt idx="78">
                  <c:v>5.5028710000000002E-2</c:v>
                </c:pt>
                <c:pt idx="79">
                  <c:v>5.3750649999999997E-2</c:v>
                </c:pt>
                <c:pt idx="80">
                  <c:v>5.4457369999999998E-2</c:v>
                </c:pt>
                <c:pt idx="81">
                  <c:v>5.3384609999999999E-2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7.7490909999999996E-2</c:v>
                </c:pt>
                <c:pt idx="90">
                  <c:v>7.7224539999999994E-2</c:v>
                </c:pt>
                <c:pt idx="91">
                  <c:v>7.4472389999999999E-2</c:v>
                </c:pt>
                <c:pt idx="92">
                  <c:v>7.0522009999999996E-2</c:v>
                </c:pt>
                <c:pt idx="93">
                  <c:v>6.7038020000000004E-2</c:v>
                </c:pt>
                <c:pt idx="94">
                  <c:v>6.3202809999999998E-2</c:v>
                </c:pt>
                <c:pt idx="95">
                  <c:v>5.9398649999999997E-2</c:v>
                </c:pt>
                <c:pt idx="96">
                  <c:v>5.8530069999999997E-2</c:v>
                </c:pt>
                <c:pt idx="97">
                  <c:v>5.9363310000000002E-2</c:v>
                </c:pt>
                <c:pt idx="98">
                  <c:v>5.8125919999999998E-2</c:v>
                </c:pt>
                <c:pt idx="99">
                  <c:v>5.6591379999999997E-2</c:v>
                </c:pt>
                <c:pt idx="100">
                  <c:v>5.6271710000000003E-2</c:v>
                </c:pt>
                <c:pt idx="101">
                  <c:v>5.5134160000000002E-2</c:v>
                </c:pt>
                <c:pt idx="102">
                  <c:v>5.4802179999999999E-2</c:v>
                </c:pt>
                <c:pt idx="103">
                  <c:v>5.4065729999999999E-2</c:v>
                </c:pt>
                <c:pt idx="104">
                  <c:v>5.3284360000000003E-2</c:v>
                </c:pt>
                <c:pt idx="105">
                  <c:v>5.3279680000000003E-2</c:v>
                </c:pt>
                <c:pt idx="106">
                  <c:v>5.2914259999999998E-2</c:v>
                </c:pt>
                <c:pt idx="107">
                  <c:v>5.4246019999999999E-2</c:v>
                </c:pt>
                <c:pt idx="108">
                  <c:v>5.3965680000000002E-2</c:v>
                </c:pt>
                <c:pt idx="109">
                  <c:v>5.4558799999999998E-2</c:v>
                </c:pt>
                <c:pt idx="110">
                  <c:v>5.4438109999999998E-2</c:v>
                </c:pt>
                <c:pt idx="111">
                  <c:v>5.3199700000000003E-2</c:v>
                </c:pt>
                <c:pt idx="112">
                  <c:v>5.1977710000000003E-2</c:v>
                </c:pt>
                <c:pt idx="113">
                  <c:v>4.9627129999999998E-2</c:v>
                </c:pt>
                <c:pt idx="114">
                  <c:v>4.8536919999999997E-2</c:v>
                </c:pt>
                <c:pt idx="115">
                  <c:v>4.876146E-2</c:v>
                </c:pt>
                <c:pt idx="116">
                  <c:v>4.7068770000000003E-2</c:v>
                </c:pt>
                <c:pt idx="117">
                  <c:v>4.6538599999999999E-2</c:v>
                </c:pt>
                <c:pt idx="118">
                  <c:v>4.6496379999999997E-2</c:v>
                </c:pt>
                <c:pt idx="119">
                  <c:v>#N/A</c:v>
                </c:pt>
                <c:pt idx="120">
                  <c:v>#N/A</c:v>
                </c:pt>
                <c:pt idx="121">
                  <c:v>4.8871379999999999E-2</c:v>
                </c:pt>
                <c:pt idx="122">
                  <c:v>4.8731669999999998E-2</c:v>
                </c:pt>
                <c:pt idx="123">
                  <c:v>4.8101230000000002E-2</c:v>
                </c:pt>
                <c:pt idx="124">
                  <c:v>4.8001540000000002E-2</c:v>
                </c:pt>
                <c:pt idx="125">
                  <c:v>4.7974870000000003E-2</c:v>
                </c:pt>
                <c:pt idx="126">
                  <c:v>4.7307250000000002E-2</c:v>
                </c:pt>
                <c:pt idx="127">
                  <c:v>4.7206270000000002E-2</c:v>
                </c:pt>
                <c:pt idx="128">
                  <c:v>#N/A</c:v>
                </c:pt>
                <c:pt idx="129">
                  <c:v>4.7379049999999999E-2</c:v>
                </c:pt>
                <c:pt idx="130">
                  <c:v>4.7262140000000001E-2</c:v>
                </c:pt>
                <c:pt idx="131">
                  <c:v>4.6956610000000003E-2</c:v>
                </c:pt>
                <c:pt idx="132">
                  <c:v>4.6032900000000002E-2</c:v>
                </c:pt>
                <c:pt idx="133">
                  <c:v>4.5271319999999997E-2</c:v>
                </c:pt>
                <c:pt idx="134">
                  <c:v>4.6741390000000001E-2</c:v>
                </c:pt>
                <c:pt idx="135">
                  <c:v>4.3749749999999997E-2</c:v>
                </c:pt>
                <c:pt idx="136">
                  <c:v>4.2966360000000002E-2</c:v>
                </c:pt>
                <c:pt idx="137">
                  <c:v>4.1652939999999999E-2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A3-4A84-80F1-19E4122516A6}"/>
            </c:ext>
          </c:extLst>
        </c:ser>
        <c:ser>
          <c:idx val="0"/>
          <c:order val="1"/>
          <c:tx>
            <c:strRef>
              <c:f>'FRED Graph (Apartment)'!$Q$4</c:f>
              <c:strCache>
                <c:ptCount val="1"/>
                <c:pt idx="0">
                  <c:v>CR Up</c:v>
                </c:pt>
              </c:strCache>
            </c:strRef>
          </c:tx>
          <c:spPr>
            <a:ln w="508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'FRED Graph (Apartment)'!$A$9:$A$146</c:f>
              <c:numCache>
                <c:formatCode>General</c:formatCode>
                <c:ptCount val="138"/>
                <c:pt idx="0">
                  <c:v>1987</c:v>
                </c:pt>
                <c:pt idx="1">
                  <c:v>1987</c:v>
                </c:pt>
                <c:pt idx="2">
                  <c:v>1987</c:v>
                </c:pt>
                <c:pt idx="3">
                  <c:v>1987</c:v>
                </c:pt>
                <c:pt idx="4">
                  <c:v>1988</c:v>
                </c:pt>
                <c:pt idx="5">
                  <c:v>1988</c:v>
                </c:pt>
                <c:pt idx="6">
                  <c:v>1988</c:v>
                </c:pt>
                <c:pt idx="7">
                  <c:v>1988</c:v>
                </c:pt>
                <c:pt idx="8">
                  <c:v>1989</c:v>
                </c:pt>
                <c:pt idx="9">
                  <c:v>1989</c:v>
                </c:pt>
                <c:pt idx="10">
                  <c:v>1989</c:v>
                </c:pt>
                <c:pt idx="11">
                  <c:v>1989</c:v>
                </c:pt>
                <c:pt idx="12">
                  <c:v>1990</c:v>
                </c:pt>
                <c:pt idx="13">
                  <c:v>1990</c:v>
                </c:pt>
                <c:pt idx="14">
                  <c:v>1990</c:v>
                </c:pt>
                <c:pt idx="15">
                  <c:v>1990</c:v>
                </c:pt>
                <c:pt idx="16">
                  <c:v>1991</c:v>
                </c:pt>
                <c:pt idx="17">
                  <c:v>1991</c:v>
                </c:pt>
                <c:pt idx="18">
                  <c:v>1991</c:v>
                </c:pt>
                <c:pt idx="19">
                  <c:v>1991</c:v>
                </c:pt>
                <c:pt idx="20">
                  <c:v>1992</c:v>
                </c:pt>
                <c:pt idx="21">
                  <c:v>1992</c:v>
                </c:pt>
                <c:pt idx="22">
                  <c:v>1992</c:v>
                </c:pt>
                <c:pt idx="23">
                  <c:v>1992</c:v>
                </c:pt>
                <c:pt idx="24">
                  <c:v>1993</c:v>
                </c:pt>
                <c:pt idx="25">
                  <c:v>1993</c:v>
                </c:pt>
                <c:pt idx="26">
                  <c:v>1993</c:v>
                </c:pt>
                <c:pt idx="27">
                  <c:v>1993</c:v>
                </c:pt>
                <c:pt idx="28">
                  <c:v>1994</c:v>
                </c:pt>
                <c:pt idx="29">
                  <c:v>1994</c:v>
                </c:pt>
                <c:pt idx="30">
                  <c:v>1994</c:v>
                </c:pt>
                <c:pt idx="31">
                  <c:v>1994</c:v>
                </c:pt>
                <c:pt idx="32">
                  <c:v>1995</c:v>
                </c:pt>
                <c:pt idx="33">
                  <c:v>1995</c:v>
                </c:pt>
                <c:pt idx="34">
                  <c:v>1995</c:v>
                </c:pt>
                <c:pt idx="35">
                  <c:v>1995</c:v>
                </c:pt>
                <c:pt idx="36">
                  <c:v>1996</c:v>
                </c:pt>
                <c:pt idx="37">
                  <c:v>1996</c:v>
                </c:pt>
                <c:pt idx="38">
                  <c:v>1996</c:v>
                </c:pt>
                <c:pt idx="39">
                  <c:v>1996</c:v>
                </c:pt>
                <c:pt idx="40">
                  <c:v>1997</c:v>
                </c:pt>
                <c:pt idx="41">
                  <c:v>1997</c:v>
                </c:pt>
                <c:pt idx="42">
                  <c:v>1997</c:v>
                </c:pt>
                <c:pt idx="43">
                  <c:v>1997</c:v>
                </c:pt>
                <c:pt idx="44">
                  <c:v>1998</c:v>
                </c:pt>
                <c:pt idx="45">
                  <c:v>1998</c:v>
                </c:pt>
                <c:pt idx="46">
                  <c:v>1998</c:v>
                </c:pt>
                <c:pt idx="47">
                  <c:v>1998</c:v>
                </c:pt>
                <c:pt idx="48">
                  <c:v>1999</c:v>
                </c:pt>
                <c:pt idx="49">
                  <c:v>1999</c:v>
                </c:pt>
                <c:pt idx="50">
                  <c:v>1999</c:v>
                </c:pt>
                <c:pt idx="51">
                  <c:v>1999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2001</c:v>
                </c:pt>
                <c:pt idx="57">
                  <c:v>2001</c:v>
                </c:pt>
                <c:pt idx="58">
                  <c:v>2001</c:v>
                </c:pt>
                <c:pt idx="59">
                  <c:v>2001</c:v>
                </c:pt>
                <c:pt idx="60">
                  <c:v>2002</c:v>
                </c:pt>
                <c:pt idx="61">
                  <c:v>2002</c:v>
                </c:pt>
                <c:pt idx="62">
                  <c:v>2002</c:v>
                </c:pt>
                <c:pt idx="63">
                  <c:v>2002</c:v>
                </c:pt>
                <c:pt idx="64">
                  <c:v>2003</c:v>
                </c:pt>
                <c:pt idx="65">
                  <c:v>2003</c:v>
                </c:pt>
                <c:pt idx="66">
                  <c:v>2003</c:v>
                </c:pt>
                <c:pt idx="67">
                  <c:v>2003</c:v>
                </c:pt>
                <c:pt idx="68">
                  <c:v>2004</c:v>
                </c:pt>
                <c:pt idx="69">
                  <c:v>2004</c:v>
                </c:pt>
                <c:pt idx="70">
                  <c:v>2004</c:v>
                </c:pt>
                <c:pt idx="71">
                  <c:v>2004</c:v>
                </c:pt>
                <c:pt idx="72">
                  <c:v>2005</c:v>
                </c:pt>
                <c:pt idx="73">
                  <c:v>2005</c:v>
                </c:pt>
                <c:pt idx="74">
                  <c:v>2005</c:v>
                </c:pt>
                <c:pt idx="75">
                  <c:v>2005</c:v>
                </c:pt>
                <c:pt idx="76">
                  <c:v>2006</c:v>
                </c:pt>
                <c:pt idx="77">
                  <c:v>2006</c:v>
                </c:pt>
                <c:pt idx="78">
                  <c:v>2006</c:v>
                </c:pt>
                <c:pt idx="79">
                  <c:v>2006</c:v>
                </c:pt>
                <c:pt idx="80">
                  <c:v>2007</c:v>
                </c:pt>
                <c:pt idx="81">
                  <c:v>2007</c:v>
                </c:pt>
                <c:pt idx="82">
                  <c:v>2007</c:v>
                </c:pt>
                <c:pt idx="83">
                  <c:v>2007</c:v>
                </c:pt>
                <c:pt idx="84">
                  <c:v>2008</c:v>
                </c:pt>
                <c:pt idx="85">
                  <c:v>2008</c:v>
                </c:pt>
                <c:pt idx="86">
                  <c:v>2008</c:v>
                </c:pt>
                <c:pt idx="87">
                  <c:v>2008</c:v>
                </c:pt>
                <c:pt idx="88">
                  <c:v>2009</c:v>
                </c:pt>
                <c:pt idx="89">
                  <c:v>2009</c:v>
                </c:pt>
                <c:pt idx="90">
                  <c:v>2009</c:v>
                </c:pt>
                <c:pt idx="91">
                  <c:v>2009</c:v>
                </c:pt>
                <c:pt idx="92">
                  <c:v>2010</c:v>
                </c:pt>
                <c:pt idx="93">
                  <c:v>2010</c:v>
                </c:pt>
                <c:pt idx="94">
                  <c:v>2010</c:v>
                </c:pt>
                <c:pt idx="95">
                  <c:v>2010</c:v>
                </c:pt>
                <c:pt idx="96">
                  <c:v>2011</c:v>
                </c:pt>
                <c:pt idx="97">
                  <c:v>2011</c:v>
                </c:pt>
                <c:pt idx="98">
                  <c:v>2011</c:v>
                </c:pt>
                <c:pt idx="99">
                  <c:v>2011</c:v>
                </c:pt>
                <c:pt idx="100">
                  <c:v>2012</c:v>
                </c:pt>
                <c:pt idx="101">
                  <c:v>2012</c:v>
                </c:pt>
                <c:pt idx="102">
                  <c:v>2012</c:v>
                </c:pt>
                <c:pt idx="103">
                  <c:v>2012</c:v>
                </c:pt>
                <c:pt idx="104">
                  <c:v>2013</c:v>
                </c:pt>
                <c:pt idx="105">
                  <c:v>2013</c:v>
                </c:pt>
                <c:pt idx="106">
                  <c:v>2013</c:v>
                </c:pt>
                <c:pt idx="107">
                  <c:v>2013</c:v>
                </c:pt>
                <c:pt idx="108">
                  <c:v>2014</c:v>
                </c:pt>
                <c:pt idx="109">
                  <c:v>2014</c:v>
                </c:pt>
                <c:pt idx="110">
                  <c:v>2014</c:v>
                </c:pt>
                <c:pt idx="111">
                  <c:v>2014</c:v>
                </c:pt>
                <c:pt idx="112">
                  <c:v>2015</c:v>
                </c:pt>
                <c:pt idx="113">
                  <c:v>2015</c:v>
                </c:pt>
                <c:pt idx="114">
                  <c:v>2015</c:v>
                </c:pt>
                <c:pt idx="115">
                  <c:v>2015</c:v>
                </c:pt>
                <c:pt idx="116">
                  <c:v>2016</c:v>
                </c:pt>
                <c:pt idx="117">
                  <c:v>2016</c:v>
                </c:pt>
                <c:pt idx="118">
                  <c:v>2016</c:v>
                </c:pt>
                <c:pt idx="119">
                  <c:v>2016</c:v>
                </c:pt>
                <c:pt idx="120">
                  <c:v>2017</c:v>
                </c:pt>
                <c:pt idx="121">
                  <c:v>2017</c:v>
                </c:pt>
                <c:pt idx="122">
                  <c:v>2017</c:v>
                </c:pt>
                <c:pt idx="123">
                  <c:v>2017</c:v>
                </c:pt>
                <c:pt idx="124">
                  <c:v>2018</c:v>
                </c:pt>
                <c:pt idx="125">
                  <c:v>2018</c:v>
                </c:pt>
                <c:pt idx="126">
                  <c:v>2018</c:v>
                </c:pt>
                <c:pt idx="127">
                  <c:v>2018</c:v>
                </c:pt>
                <c:pt idx="128">
                  <c:v>2019</c:v>
                </c:pt>
                <c:pt idx="129">
                  <c:v>2019</c:v>
                </c:pt>
                <c:pt idx="130">
                  <c:v>2019</c:v>
                </c:pt>
                <c:pt idx="131">
                  <c:v>2019</c:v>
                </c:pt>
                <c:pt idx="132">
                  <c:v>2020</c:v>
                </c:pt>
                <c:pt idx="133">
                  <c:v>2020</c:v>
                </c:pt>
                <c:pt idx="134">
                  <c:v>2020</c:v>
                </c:pt>
                <c:pt idx="135">
                  <c:v>2020</c:v>
                </c:pt>
                <c:pt idx="136">
                  <c:v>2021</c:v>
                </c:pt>
                <c:pt idx="137">
                  <c:v>2021</c:v>
                </c:pt>
              </c:numCache>
            </c:numRef>
          </c:cat>
          <c:val>
            <c:numRef>
              <c:f>'FRED Graph (Apartment)'!$Q$9:$Q$146</c:f>
              <c:numCache>
                <c:formatCode>General</c:formatCode>
                <c:ptCount val="138"/>
                <c:pt idx="0">
                  <c:v>8.5000000000000006E-2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8.3000000000000004E-2</c:v>
                </c:pt>
                <c:pt idx="12">
                  <c:v>8.4000000000000005E-2</c:v>
                </c:pt>
                <c:pt idx="13">
                  <c:v>#N/A</c:v>
                </c:pt>
                <c:pt idx="14">
                  <c:v>#N/A</c:v>
                </c:pt>
                <c:pt idx="15">
                  <c:v>8.4000000000000005E-2</c:v>
                </c:pt>
                <c:pt idx="16">
                  <c:v>8.5999999999999993E-2</c:v>
                </c:pt>
                <c:pt idx="17">
                  <c:v>8.5999999999999993E-2</c:v>
                </c:pt>
                <c:pt idx="18">
                  <c:v>8.7999999999999995E-2</c:v>
                </c:pt>
                <c:pt idx="19">
                  <c:v>8.7999999999999995E-2</c:v>
                </c:pt>
                <c:pt idx="20">
                  <c:v>8.8999999999999996E-2</c:v>
                </c:pt>
                <c:pt idx="21">
                  <c:v>8.8999999999999996E-2</c:v>
                </c:pt>
                <c:pt idx="22">
                  <c:v>9.1999999999999998E-2</c:v>
                </c:pt>
                <c:pt idx="23">
                  <c:v>9.1999999999999998E-2</c:v>
                </c:pt>
                <c:pt idx="24">
                  <c:v>9.4E-2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8.5999999999999993E-2</c:v>
                </c:pt>
                <c:pt idx="33">
                  <c:v>0.09</c:v>
                </c:pt>
                <c:pt idx="34">
                  <c:v>8.9700000000000002E-2</c:v>
                </c:pt>
                <c:pt idx="35">
                  <c:v>9.2399999999999996E-2</c:v>
                </c:pt>
                <c:pt idx="36">
                  <c:v>#N/A</c:v>
                </c:pt>
                <c:pt idx="37">
                  <c:v>9.2200000000000004E-2</c:v>
                </c:pt>
                <c:pt idx="38">
                  <c:v>9.4600000000000004E-2</c:v>
                </c:pt>
                <c:pt idx="39">
                  <c:v>9.5399999999999999E-2</c:v>
                </c:pt>
                <c:pt idx="40">
                  <c:v>#N/A</c:v>
                </c:pt>
                <c:pt idx="41">
                  <c:v>#N/A</c:v>
                </c:pt>
                <c:pt idx="42">
                  <c:v>9.2085410000000006E-2</c:v>
                </c:pt>
                <c:pt idx="43">
                  <c:v>9.2448290000000002E-2</c:v>
                </c:pt>
                <c:pt idx="44">
                  <c:v>#N/A</c:v>
                </c:pt>
                <c:pt idx="45">
                  <c:v>8.7322339999999998E-2</c:v>
                </c:pt>
                <c:pt idx="46">
                  <c:v>8.7818660000000007E-2</c:v>
                </c:pt>
                <c:pt idx="47">
                  <c:v>9.0370140000000002E-2</c:v>
                </c:pt>
                <c:pt idx="48">
                  <c:v>#N/A</c:v>
                </c:pt>
                <c:pt idx="49">
                  <c:v>8.7207439999999997E-2</c:v>
                </c:pt>
                <c:pt idx="50">
                  <c:v>8.8350849999999995E-2</c:v>
                </c:pt>
                <c:pt idx="51">
                  <c:v>#N/A</c:v>
                </c:pt>
                <c:pt idx="52">
                  <c:v>8.7801820000000003E-2</c:v>
                </c:pt>
                <c:pt idx="53">
                  <c:v>8.9513510000000004E-2</c:v>
                </c:pt>
                <c:pt idx="54">
                  <c:v>8.9342080000000004E-2</c:v>
                </c:pt>
                <c:pt idx="55">
                  <c:v>8.9594579999999993E-2</c:v>
                </c:pt>
                <c:pt idx="56">
                  <c:v>8.8966009999999998E-2</c:v>
                </c:pt>
                <c:pt idx="57">
                  <c:v>8.9667170000000004E-2</c:v>
                </c:pt>
                <c:pt idx="58">
                  <c:v>8.9745740000000004E-2</c:v>
                </c:pt>
                <c:pt idx="59">
                  <c:v>8.9290590000000003E-2</c:v>
                </c:pt>
                <c:pt idx="60">
                  <c:v>8.9799379999999998E-2</c:v>
                </c:pt>
                <c:pt idx="61">
                  <c:v>#N/A</c:v>
                </c:pt>
                <c:pt idx="62">
                  <c:v>8.5021449999999998E-2</c:v>
                </c:pt>
                <c:pt idx="63">
                  <c:v>8.5027640000000002E-2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5.4445149999999998E-2</c:v>
                </c:pt>
                <c:pt idx="78">
                  <c:v>5.5028710000000002E-2</c:v>
                </c:pt>
                <c:pt idx="79">
                  <c:v>5.3750649999999997E-2</c:v>
                </c:pt>
                <c:pt idx="80">
                  <c:v>5.4457369999999998E-2</c:v>
                </c:pt>
                <c:pt idx="81">
                  <c:v>5.3384609999999999E-2</c:v>
                </c:pt>
                <c:pt idx="82">
                  <c:v>5.3400110000000001E-2</c:v>
                </c:pt>
                <c:pt idx="83">
                  <c:v>5.596363E-2</c:v>
                </c:pt>
                <c:pt idx="84">
                  <c:v>5.8068380000000003E-2</c:v>
                </c:pt>
                <c:pt idx="85">
                  <c:v>6.108744E-2</c:v>
                </c:pt>
                <c:pt idx="86">
                  <c:v>6.1410949999999999E-2</c:v>
                </c:pt>
                <c:pt idx="87">
                  <c:v>6.3125020000000004E-2</c:v>
                </c:pt>
                <c:pt idx="88">
                  <c:v>7.3566160000000005E-2</c:v>
                </c:pt>
                <c:pt idx="89">
                  <c:v>7.7490909999999996E-2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5.8530069999999997E-2</c:v>
                </c:pt>
                <c:pt idx="97">
                  <c:v>5.9363310000000002E-2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5.2914259999999998E-2</c:v>
                </c:pt>
                <c:pt idx="107">
                  <c:v>5.4246019999999999E-2</c:v>
                </c:pt>
                <c:pt idx="108">
                  <c:v>5.3965680000000002E-2</c:v>
                </c:pt>
                <c:pt idx="109">
                  <c:v>5.4558799999999998E-2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4.8536919999999997E-2</c:v>
                </c:pt>
                <c:pt idx="115">
                  <c:v>4.876146E-2</c:v>
                </c:pt>
                <c:pt idx="116">
                  <c:v>#N/A</c:v>
                </c:pt>
                <c:pt idx="117">
                  <c:v>#N/A</c:v>
                </c:pt>
                <c:pt idx="118">
                  <c:v>4.6496379999999997E-2</c:v>
                </c:pt>
                <c:pt idx="119">
                  <c:v>4.708851E-2</c:v>
                </c:pt>
                <c:pt idx="120">
                  <c:v>4.7417849999999998E-2</c:v>
                </c:pt>
                <c:pt idx="121">
                  <c:v>4.8871379999999999E-2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4.7206270000000002E-2</c:v>
                </c:pt>
                <c:pt idx="128">
                  <c:v>4.7226549999999999E-2</c:v>
                </c:pt>
                <c:pt idx="129">
                  <c:v>4.7379049999999999E-2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4.5271319999999997E-2</c:v>
                </c:pt>
                <c:pt idx="134">
                  <c:v>4.6741390000000001E-2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A3-4A84-80F1-19E4122516A6}"/>
            </c:ext>
          </c:extLst>
        </c:ser>
        <c:ser>
          <c:idx val="2"/>
          <c:order val="2"/>
          <c:tx>
            <c:strRef>
              <c:f>'FRED Graph (Apartment)'!$S$4</c:f>
              <c:strCache>
                <c:ptCount val="1"/>
                <c:pt idx="0">
                  <c:v>CR Same</c:v>
                </c:pt>
              </c:strCache>
            </c:strRef>
          </c:tx>
          <c:spPr>
            <a:ln w="508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'FRED Graph (Apartment)'!$S$9:$S$146</c:f>
              <c:numCache>
                <c:formatCode>General</c:formatCode>
                <c:ptCount val="138"/>
                <c:pt idx="0">
                  <c:v>#N/A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8.5000000000000006E-2</c:v>
                </c:pt>
                <c:pt idx="4">
                  <c:v>#N/A</c:v>
                </c:pt>
                <c:pt idx="5">
                  <c:v>8.4000000000000005E-2</c:v>
                </c:pt>
                <c:pt idx="6">
                  <c:v>8.4000000000000005E-2</c:v>
                </c:pt>
                <c:pt idx="7">
                  <c:v>8.4000000000000005E-2</c:v>
                </c:pt>
                <c:pt idx="8">
                  <c:v>#N/A</c:v>
                </c:pt>
                <c:pt idx="9">
                  <c:v>8.3000000000000004E-2</c:v>
                </c:pt>
                <c:pt idx="10">
                  <c:v>8.3000000000000004E-2</c:v>
                </c:pt>
                <c:pt idx="11">
                  <c:v>8.3000000000000004E-2</c:v>
                </c:pt>
                <c:pt idx="12">
                  <c:v>#N/A</c:v>
                </c:pt>
                <c:pt idx="13">
                  <c:v>8.4000000000000005E-2</c:v>
                </c:pt>
                <c:pt idx="14">
                  <c:v>8.4000000000000005E-2</c:v>
                </c:pt>
                <c:pt idx="15">
                  <c:v>8.4000000000000005E-2</c:v>
                </c:pt>
                <c:pt idx="16">
                  <c:v>#N/A</c:v>
                </c:pt>
                <c:pt idx="17">
                  <c:v>8.5999999999999993E-2</c:v>
                </c:pt>
                <c:pt idx="18">
                  <c:v>#N/A</c:v>
                </c:pt>
                <c:pt idx="19">
                  <c:v>8.7999999999999995E-2</c:v>
                </c:pt>
                <c:pt idx="20">
                  <c:v>#N/A</c:v>
                </c:pt>
                <c:pt idx="21">
                  <c:v>8.8999999999999996E-2</c:v>
                </c:pt>
                <c:pt idx="22">
                  <c:v>#N/A</c:v>
                </c:pt>
                <c:pt idx="23">
                  <c:v>9.1999999999999998E-2</c:v>
                </c:pt>
                <c:pt idx="24">
                  <c:v>#N/A</c:v>
                </c:pt>
                <c:pt idx="25">
                  <c:v>9.4E-2</c:v>
                </c:pt>
                <c:pt idx="26">
                  <c:v>#N/A</c:v>
                </c:pt>
                <c:pt idx="27">
                  <c:v>9.2999999999999999E-2</c:v>
                </c:pt>
                <c:pt idx="28">
                  <c:v>9.2999999999999999E-2</c:v>
                </c:pt>
                <c:pt idx="29">
                  <c:v>#N/A</c:v>
                </c:pt>
                <c:pt idx="30">
                  <c:v>9.1999999999999998E-2</c:v>
                </c:pt>
                <c:pt idx="31">
                  <c:v>#N/A</c:v>
                </c:pt>
                <c:pt idx="32">
                  <c:v>8.5999999999999993E-2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9.2200000000000004E-2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A3-4A84-80F1-19E41225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998767"/>
        <c:axId val="885000015"/>
      </c:lineChart>
      <c:catAx>
        <c:axId val="88499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00015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885000015"/>
        <c:scaling>
          <c:orientation val="minMax"/>
          <c:max val="0.1"/>
          <c:min val="1.0000000000000002E-2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998767"/>
        <c:crosses val="autoZero"/>
        <c:crossBetween val="between"/>
      </c:valAx>
      <c:valAx>
        <c:axId val="1403814607"/>
        <c:scaling>
          <c:orientation val="minMax"/>
          <c:max val="1"/>
          <c:min val="5.000000000000001E-2"/>
        </c:scaling>
        <c:delete val="1"/>
        <c:axPos val="r"/>
        <c:numFmt formatCode="General" sourceLinked="1"/>
        <c:majorTickMark val="out"/>
        <c:minorTickMark val="none"/>
        <c:tickLblPos val="nextTo"/>
        <c:crossAx val="1403812111"/>
        <c:crosses val="max"/>
        <c:crossBetween val="between"/>
      </c:valAx>
      <c:catAx>
        <c:axId val="1403812111"/>
        <c:scaling>
          <c:orientation val="minMax"/>
        </c:scaling>
        <c:delete val="1"/>
        <c:axPos val="b"/>
        <c:majorTickMark val="out"/>
        <c:minorTickMark val="none"/>
        <c:tickLblPos val="nextTo"/>
        <c:crossAx val="14038146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140582</xdr:colOff>
      <xdr:row>5</xdr:row>
      <xdr:rowOff>68254</xdr:rowOff>
    </xdr:from>
    <xdr:to>
      <xdr:col>26</xdr:col>
      <xdr:colOff>1200252</xdr:colOff>
      <xdr:row>32</xdr:row>
      <xdr:rowOff>125404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5CCE83-C12F-483D-AA35-13E4C2C0A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52</xdr:row>
      <xdr:rowOff>33618</xdr:rowOff>
    </xdr:from>
    <xdr:to>
      <xdr:col>27</xdr:col>
      <xdr:colOff>1051362</xdr:colOff>
      <xdr:row>79</xdr:row>
      <xdr:rowOff>90097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B84F1-36B5-4C53-BEAD-409F55DAA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4804</xdr:colOff>
      <xdr:row>52</xdr:row>
      <xdr:rowOff>0</xdr:rowOff>
    </xdr:from>
    <xdr:to>
      <xdr:col>33</xdr:col>
      <xdr:colOff>1062569</xdr:colOff>
      <xdr:row>79</xdr:row>
      <xdr:rowOff>56479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5C3202-B004-4F3D-9B72-B74816514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140582</xdr:colOff>
      <xdr:row>5</xdr:row>
      <xdr:rowOff>68254</xdr:rowOff>
    </xdr:from>
    <xdr:to>
      <xdr:col>26</xdr:col>
      <xdr:colOff>1200252</xdr:colOff>
      <xdr:row>32</xdr:row>
      <xdr:rowOff>125404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97F6C-20B0-43FA-8034-673B44FFCC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100853</xdr:colOff>
      <xdr:row>34</xdr:row>
      <xdr:rowOff>11206</xdr:rowOff>
    </xdr:from>
    <xdr:to>
      <xdr:col>26</xdr:col>
      <xdr:colOff>1160523</xdr:colOff>
      <xdr:row>61</xdr:row>
      <xdr:rowOff>63874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932127-8D14-460F-9CF0-137FB37C2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199304</xdr:colOff>
      <xdr:row>62</xdr:row>
      <xdr:rowOff>33618</xdr:rowOff>
    </xdr:from>
    <xdr:to>
      <xdr:col>26</xdr:col>
      <xdr:colOff>1032952</xdr:colOff>
      <xdr:row>89</xdr:row>
      <xdr:rowOff>90097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435375-3C69-4932-9CA0-2DEFAAE66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1333499</xdr:colOff>
      <xdr:row>34</xdr:row>
      <xdr:rowOff>17317</xdr:rowOff>
    </xdr:from>
    <xdr:to>
      <xdr:col>32</xdr:col>
      <xdr:colOff>1007715</xdr:colOff>
      <xdr:row>61</xdr:row>
      <xdr:rowOff>69985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5534FC-8E7F-49D4-8B35-E524C693A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1374322</xdr:colOff>
      <xdr:row>62</xdr:row>
      <xdr:rowOff>0</xdr:rowOff>
    </xdr:from>
    <xdr:to>
      <xdr:col>32</xdr:col>
      <xdr:colOff>1044158</xdr:colOff>
      <xdr:row>89</xdr:row>
      <xdr:rowOff>56479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B460AB-03DD-4174-9BDD-C75363308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graph/?category_id=0&amp;graph_id=847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146"/>
  <sheetViews>
    <sheetView zoomScale="85" zoomScaleNormal="85" workbookViewId="0">
      <pane xSplit="2" ySplit="4" topLeftCell="N50" activePane="bottomRight" state="frozen"/>
      <selection pane="topRight" activeCell="B1" sqref="B1"/>
      <selection pane="bottomLeft" activeCell="A5" sqref="A5"/>
      <selection pane="bottomRight" activeCell="AB84" sqref="AB84"/>
    </sheetView>
  </sheetViews>
  <sheetFormatPr defaultRowHeight="12.75" x14ac:dyDescent="0.2"/>
  <cols>
    <col min="1" max="1" width="9.140625" style="11"/>
    <col min="2" max="3" width="15.42578125" bestFit="1" customWidth="1"/>
    <col min="4" max="4" width="20.7109375" customWidth="1"/>
    <col min="5" max="5" width="20.7109375" style="3" customWidth="1"/>
    <col min="6" max="7" width="20.7109375" customWidth="1"/>
    <col min="8" max="8" width="20.7109375" style="3" customWidth="1"/>
    <col min="9" max="9" width="3.28515625" style="8" customWidth="1"/>
    <col min="10" max="15" width="7.7109375" customWidth="1"/>
    <col min="16" max="19" width="14.7109375" customWidth="1"/>
    <col min="20" max="20" width="14.7109375" style="14" customWidth="1"/>
    <col min="21" max="21" width="3.28515625" style="8" customWidth="1"/>
    <col min="22" max="264" width="20.7109375" customWidth="1"/>
  </cols>
  <sheetData>
    <row r="2" spans="1:20" x14ac:dyDescent="0.2">
      <c r="J2">
        <v>1</v>
      </c>
      <c r="P2" s="10" t="s">
        <v>44</v>
      </c>
      <c r="Q2" s="10"/>
      <c r="R2" s="10"/>
      <c r="S2" s="10"/>
      <c r="T2" s="15"/>
    </row>
    <row r="3" spans="1:20" x14ac:dyDescent="0.2">
      <c r="E3" s="9">
        <v>3</v>
      </c>
      <c r="G3" s="9">
        <v>2</v>
      </c>
      <c r="J3">
        <v>4</v>
      </c>
      <c r="K3">
        <v>1</v>
      </c>
    </row>
    <row r="4" spans="1:20" x14ac:dyDescent="0.2">
      <c r="A4" s="12" t="s">
        <v>30</v>
      </c>
      <c r="B4" t="s">
        <v>2</v>
      </c>
      <c r="C4" t="s">
        <v>2</v>
      </c>
      <c r="D4" t="s">
        <v>0</v>
      </c>
      <c r="E4" s="4" t="s">
        <v>5</v>
      </c>
      <c r="F4" t="s">
        <v>1</v>
      </c>
      <c r="G4" s="2" t="s">
        <v>6</v>
      </c>
      <c r="H4" s="4" t="s">
        <v>14</v>
      </c>
      <c r="J4" s="2" t="s">
        <v>7</v>
      </c>
      <c r="K4" s="2" t="s">
        <v>8</v>
      </c>
      <c r="L4" s="2" t="s">
        <v>12</v>
      </c>
      <c r="M4" s="2" t="s">
        <v>9</v>
      </c>
      <c r="N4" s="2"/>
      <c r="O4" s="2"/>
      <c r="P4" s="10" t="s">
        <v>33</v>
      </c>
      <c r="Q4" s="10" t="s">
        <v>35</v>
      </c>
      <c r="R4" s="10" t="s">
        <v>36</v>
      </c>
      <c r="S4" s="10" t="s">
        <v>37</v>
      </c>
      <c r="T4" s="15" t="s">
        <v>38</v>
      </c>
    </row>
    <row r="5" spans="1:20" x14ac:dyDescent="0.2">
      <c r="A5" s="11">
        <f>YEAR(B5)</f>
        <v>1986</v>
      </c>
      <c r="B5" s="6" t="s">
        <v>26</v>
      </c>
      <c r="C5" s="1">
        <v>31413</v>
      </c>
      <c r="D5" s="3">
        <f>VLOOKUP(C5,Data!P:R,2,0)</f>
        <v>1.3066780524089161E-2</v>
      </c>
      <c r="F5" s="3">
        <f>VLOOKUP(C5,Data!P:R,3,0)</f>
        <v>1.2950971322849281E-2</v>
      </c>
      <c r="G5" s="3"/>
      <c r="H5" s="5">
        <f>VLOOKUP('FRED Graph (Office)'!C5,Data!$I$1:$N$426,6,0)</f>
        <v>8.5545640000000006E-2</v>
      </c>
      <c r="J5" t="str">
        <f t="shared" ref="J5:J68" ca="1" si="0">IF(AND(E5&lt;OFFSET(E5,-$J$3,0),G5&gt;OFFSET(G5,-$J$2,0)),1,"")</f>
        <v/>
      </c>
      <c r="T5"/>
    </row>
    <row r="6" spans="1:20" x14ac:dyDescent="0.2">
      <c r="A6" s="11">
        <f>YEAR(B6)</f>
        <v>1986</v>
      </c>
      <c r="B6" s="1">
        <v>31503</v>
      </c>
      <c r="C6" s="1">
        <v>31503</v>
      </c>
      <c r="D6" s="3">
        <f>VLOOKUP(C6,Data!P:R,2,0)</f>
        <v>1.4356131981006826E-2</v>
      </c>
      <c r="F6" s="3">
        <f>VLOOKUP(C6,Data!P:R,3,0)</f>
        <v>-3.6529680365297024E-3</v>
      </c>
      <c r="G6" s="3"/>
      <c r="H6" s="5">
        <f>VLOOKUP('FRED Graph (Office)'!C6,Data!$I$1:$N$426,6,0)</f>
        <v>8.5545640000000006E-2</v>
      </c>
      <c r="J6" t="str">
        <f t="shared" ca="1" si="0"/>
        <v/>
      </c>
      <c r="T6"/>
    </row>
    <row r="7" spans="1:20" x14ac:dyDescent="0.2">
      <c r="A7" s="11">
        <f t="shared" ref="A7:A70" si="1">YEAR(B7)</f>
        <v>1986</v>
      </c>
      <c r="B7" s="1">
        <v>31594</v>
      </c>
      <c r="C7" s="1">
        <v>31594</v>
      </c>
      <c r="D7" s="3">
        <f>VLOOKUP(C7,Data!P:R,2,0)</f>
        <v>8.3067614278418134E-3</v>
      </c>
      <c r="F7" s="3">
        <f>VLOOKUP(C7,Data!P:R,3,0)</f>
        <v>2.749770852429112E-3</v>
      </c>
      <c r="G7" s="3"/>
      <c r="H7" s="5">
        <f>VLOOKUP('FRED Graph (Office)'!C7,Data!$I$1:$N$426,6,0)</f>
        <v>8.5545640000000006E-2</v>
      </c>
      <c r="J7" t="str">
        <f t="shared" ca="1" si="0"/>
        <v/>
      </c>
      <c r="T7"/>
    </row>
    <row r="8" spans="1:20" ht="12" customHeight="1" x14ac:dyDescent="0.2">
      <c r="A8" s="11">
        <f t="shared" si="1"/>
        <v>1986</v>
      </c>
      <c r="B8" s="1">
        <v>31686</v>
      </c>
      <c r="C8" s="1">
        <v>31686</v>
      </c>
      <c r="D8" s="3">
        <f>VLOOKUP(C8,Data!P:R,2,0)</f>
        <v>1.3712725560684147E-2</v>
      </c>
      <c r="F8" s="3">
        <f>VLOOKUP(C8,Data!P:R,3,0)</f>
        <v>5.4844606946982122E-3</v>
      </c>
      <c r="G8" s="3"/>
      <c r="H8" s="5">
        <f>VLOOKUP('FRED Graph (Office)'!C8,Data!$I$1:$N$426,6,0)</f>
        <v>8.5545640000000006E-2</v>
      </c>
      <c r="J8" t="str">
        <f t="shared" ca="1" si="0"/>
        <v/>
      </c>
      <c r="T8"/>
    </row>
    <row r="9" spans="1:20" x14ac:dyDescent="0.2">
      <c r="A9" s="11">
        <f t="shared" si="1"/>
        <v>1987</v>
      </c>
      <c r="B9" s="1">
        <v>31778</v>
      </c>
      <c r="C9" s="1">
        <v>31778</v>
      </c>
      <c r="D9" s="3">
        <f>VLOOKUP(C9,Data!P:R,2,0)</f>
        <v>1.0842358685053233E-2</v>
      </c>
      <c r="E9" s="3">
        <f ca="1">AVERAGE(OFFSET(D9,0,0,-$E$3))</f>
        <v>1.095394855785973E-2</v>
      </c>
      <c r="F9" s="3">
        <f>VLOOKUP(C9,Data!P:R,3,0)</f>
        <v>7.2727272727273196E-3</v>
      </c>
      <c r="G9" s="3">
        <f ca="1">AVERAGE(OFFSET(F9,0,0,-$G$3))</f>
        <v>6.3785939837127659E-3</v>
      </c>
      <c r="H9" s="5">
        <f>VLOOKUP('FRED Graph (Office)'!C9,Data!$I$1:$N$426,6,0)</f>
        <v>8.4545640000000005E-2</v>
      </c>
      <c r="J9" t="str">
        <f t="shared" ca="1" si="0"/>
        <v/>
      </c>
      <c r="K9" t="str">
        <f t="shared" ref="K9:K18" ca="1" si="2">IF(OFFSET(H9,-$K$3,0)&lt;H9,1,"")</f>
        <v/>
      </c>
      <c r="L9" t="str">
        <f t="shared" ref="L9:L40" ca="1" si="3">+IF(AND(J9=1,K9=1),1,"")</f>
        <v/>
      </c>
      <c r="M9" t="str">
        <f t="shared" ref="M9:M40" ca="1" si="4">+IF(AND(J9=1,K9=""),1,"")</f>
        <v/>
      </c>
      <c r="P9">
        <v>0</v>
      </c>
      <c r="Q9" t="e">
        <f t="shared" ref="Q9:Q72" si="5">IF(OR(H9-H8&gt;0,H10-H9&gt;0),H9,NA())</f>
        <v>#N/A</v>
      </c>
      <c r="R9">
        <f>IF(OR(H9-H8&lt;0,H10-H9&lt;0),H9,NA())</f>
        <v>8.4545640000000005E-2</v>
      </c>
      <c r="S9" t="e">
        <f>IF(H9=H8,H9,NA())</f>
        <v>#N/A</v>
      </c>
      <c r="T9"/>
    </row>
    <row r="10" spans="1:20" x14ac:dyDescent="0.2">
      <c r="A10" s="11">
        <f t="shared" si="1"/>
        <v>1987</v>
      </c>
      <c r="B10" s="1">
        <v>31868</v>
      </c>
      <c r="C10" s="1">
        <v>31868</v>
      </c>
      <c r="D10" s="3">
        <f>VLOOKUP(C10,Data!P:R,2,0)</f>
        <v>1.38544799744591E-2</v>
      </c>
      <c r="E10" s="3">
        <f t="shared" ref="E10:E73" ca="1" si="6">AVERAGE(OFFSET(D10,0,0,-$E$3))</f>
        <v>1.2803188073398827E-2</v>
      </c>
      <c r="F10" s="3">
        <f>VLOOKUP(C10,Data!P:R,3,0)</f>
        <v>1.2635379061371799E-2</v>
      </c>
      <c r="G10" s="3">
        <f t="shared" ref="G10:G73" ca="1" si="7">AVERAGE(OFFSET(F10,0,0,-$G$3))</f>
        <v>9.9540531670495591E-3</v>
      </c>
      <c r="H10" s="5">
        <f>VLOOKUP('FRED Graph (Office)'!C10,Data!$I$1:$N$426,6,0)</f>
        <v>8.4545640000000005E-2</v>
      </c>
      <c r="J10" t="str">
        <f t="shared" ca="1" si="0"/>
        <v/>
      </c>
      <c r="K10" t="str">
        <f t="shared" ca="1" si="2"/>
        <v/>
      </c>
      <c r="L10" t="str">
        <f t="shared" ca="1" si="3"/>
        <v/>
      </c>
      <c r="M10" t="str">
        <f t="shared" ca="1" si="4"/>
        <v/>
      </c>
      <c r="P10">
        <v>0</v>
      </c>
      <c r="Q10" t="e">
        <f t="shared" si="5"/>
        <v>#N/A</v>
      </c>
      <c r="R10" t="e">
        <f t="shared" ref="R10:R73" si="8">IF(OR(H10-H9&lt;0,H11-H10&lt;0),H10,NA())</f>
        <v>#N/A</v>
      </c>
      <c r="S10">
        <f t="shared" ref="S10:S73" si="9">IF(H10=H9,H10,NA())</f>
        <v>8.4545640000000005E-2</v>
      </c>
      <c r="T10" s="5">
        <f>+H10-H9</f>
        <v>0</v>
      </c>
    </row>
    <row r="11" spans="1:20" x14ac:dyDescent="0.2">
      <c r="A11" s="11">
        <f t="shared" si="1"/>
        <v>1987</v>
      </c>
      <c r="B11" s="1">
        <v>31959</v>
      </c>
      <c r="C11" s="1">
        <v>31959</v>
      </c>
      <c r="D11" s="3">
        <f>VLOOKUP(C11,Data!P:R,2,0)</f>
        <v>1.7789331822159138E-2</v>
      </c>
      <c r="E11" s="3">
        <f t="shared" ca="1" si="6"/>
        <v>1.4162056827223823E-2</v>
      </c>
      <c r="F11" s="3">
        <f>VLOOKUP(C11,Data!P:R,3,0)</f>
        <v>1.1586452762923249E-2</v>
      </c>
      <c r="G11" s="3">
        <f t="shared" ca="1" si="7"/>
        <v>1.2110915912147524E-2</v>
      </c>
      <c r="H11" s="5">
        <f>VLOOKUP('FRED Graph (Office)'!C11,Data!$I$1:$N$426,6,0)</f>
        <v>8.4545640000000005E-2</v>
      </c>
      <c r="J11" t="str">
        <f t="shared" ca="1" si="0"/>
        <v/>
      </c>
      <c r="K11" t="str">
        <f t="shared" ca="1" si="2"/>
        <v/>
      </c>
      <c r="L11" t="str">
        <f t="shared" ca="1" si="3"/>
        <v/>
      </c>
      <c r="M11" t="str">
        <f t="shared" ca="1" si="4"/>
        <v/>
      </c>
      <c r="P11">
        <f ca="1">IF(OR(SUM(J7:J10)&gt;=2,SUM(J6:J9)&gt;=2,SUM(J5:J8)&gt;=2),1,0)</f>
        <v>0</v>
      </c>
      <c r="Q11" t="e">
        <f t="shared" si="5"/>
        <v>#N/A</v>
      </c>
      <c r="R11" t="e">
        <f t="shared" si="8"/>
        <v>#N/A</v>
      </c>
      <c r="S11">
        <f t="shared" si="9"/>
        <v>8.4545640000000005E-2</v>
      </c>
      <c r="T11" s="5">
        <f t="shared" ref="T11:T74" si="10">+H11-H10</f>
        <v>0</v>
      </c>
    </row>
    <row r="12" spans="1:20" x14ac:dyDescent="0.2">
      <c r="A12" s="11">
        <f t="shared" si="1"/>
        <v>1987</v>
      </c>
      <c r="B12" s="1">
        <v>32051</v>
      </c>
      <c r="C12" s="1">
        <v>32051</v>
      </c>
      <c r="D12" s="3">
        <f>VLOOKUP(C12,Data!P:R,2,0)</f>
        <v>1.6311358756262884E-2</v>
      </c>
      <c r="E12" s="3">
        <f t="shared" ca="1" si="6"/>
        <v>1.5985056850960373E-2</v>
      </c>
      <c r="F12" s="3">
        <f>VLOOKUP(C12,Data!P:R,3,0)</f>
        <v>1.0572687224669641E-2</v>
      </c>
      <c r="G12" s="3">
        <f t="shared" ca="1" si="7"/>
        <v>1.1079569993796445E-2</v>
      </c>
      <c r="H12" s="5">
        <f>VLOOKUP('FRED Graph (Office)'!C12,Data!$I$1:$N$426,6,0)</f>
        <v>8.4545640000000005E-2</v>
      </c>
      <c r="J12" t="str">
        <f t="shared" ca="1" si="0"/>
        <v/>
      </c>
      <c r="K12" t="str">
        <f t="shared" ca="1" si="2"/>
        <v/>
      </c>
      <c r="L12" t="str">
        <f t="shared" ca="1" si="3"/>
        <v/>
      </c>
      <c r="M12" t="str">
        <f t="shared" ca="1" si="4"/>
        <v/>
      </c>
      <c r="P12">
        <f t="shared" ref="P12:P18" ca="1" si="11">IF(OR(SUM(J8:J11)&gt;=2,SUM(J7:J10)&gt;=2,SUM(J6:J9)&gt;=2,SUM(J5:J8)&gt;=2),1,0)</f>
        <v>0</v>
      </c>
      <c r="Q12" t="e">
        <f t="shared" si="5"/>
        <v>#N/A</v>
      </c>
      <c r="R12" t="e">
        <f t="shared" si="8"/>
        <v>#N/A</v>
      </c>
      <c r="S12">
        <f t="shared" si="9"/>
        <v>8.4545640000000005E-2</v>
      </c>
      <c r="T12" s="5">
        <f t="shared" si="10"/>
        <v>0</v>
      </c>
    </row>
    <row r="13" spans="1:20" x14ac:dyDescent="0.2">
      <c r="A13" s="11">
        <f t="shared" si="1"/>
        <v>1988</v>
      </c>
      <c r="B13" s="1">
        <v>32143</v>
      </c>
      <c r="C13" s="1">
        <v>32143</v>
      </c>
      <c r="D13" s="3">
        <f>VLOOKUP(C13,Data!P:R,2,0)</f>
        <v>2.5271288786798296E-2</v>
      </c>
      <c r="E13" s="3">
        <f t="shared" ca="1" si="6"/>
        <v>1.9790659788406773E-2</v>
      </c>
      <c r="F13" s="3">
        <f>VLOOKUP(C13,Data!P:R,3,0)</f>
        <v>7.8465562336529349E-3</v>
      </c>
      <c r="G13" s="3">
        <f t="shared" ca="1" si="7"/>
        <v>9.2096217291612881E-3</v>
      </c>
      <c r="H13" s="5">
        <f>VLOOKUP('FRED Graph (Office)'!C13,Data!$I$1:$N$426,6,0)</f>
        <v>8.4545640000000005E-2</v>
      </c>
      <c r="J13" t="str">
        <f t="shared" ca="1" si="0"/>
        <v/>
      </c>
      <c r="K13" t="str">
        <f t="shared" ca="1" si="2"/>
        <v/>
      </c>
      <c r="L13" t="str">
        <f t="shared" ca="1" si="3"/>
        <v/>
      </c>
      <c r="M13" t="str">
        <f t="shared" ca="1" si="4"/>
        <v/>
      </c>
      <c r="P13">
        <f t="shared" ca="1" si="11"/>
        <v>0</v>
      </c>
      <c r="Q13" t="e">
        <f t="shared" si="5"/>
        <v>#N/A</v>
      </c>
      <c r="R13" t="e">
        <f t="shared" si="8"/>
        <v>#N/A</v>
      </c>
      <c r="S13">
        <f t="shared" si="9"/>
        <v>8.4545640000000005E-2</v>
      </c>
      <c r="T13" s="5">
        <f t="shared" si="10"/>
        <v>0</v>
      </c>
    </row>
    <row r="14" spans="1:20" x14ac:dyDescent="0.2">
      <c r="A14" s="11">
        <f t="shared" si="1"/>
        <v>1988</v>
      </c>
      <c r="B14" s="1">
        <v>32234</v>
      </c>
      <c r="C14" s="1">
        <v>32234</v>
      </c>
      <c r="D14" s="3">
        <f>VLOOKUP(C14,Data!P:R,2,0)</f>
        <v>1.3054728100712731E-2</v>
      </c>
      <c r="E14" s="3">
        <f t="shared" ca="1" si="6"/>
        <v>1.8212458547924637E-2</v>
      </c>
      <c r="F14" s="3">
        <f>VLOOKUP(C14,Data!P:R,3,0)</f>
        <v>7.7854671280277454E-3</v>
      </c>
      <c r="G14" s="3">
        <f t="shared" ca="1" si="7"/>
        <v>7.8160116808403401E-3</v>
      </c>
      <c r="H14" s="5">
        <f>VLOOKUP('FRED Graph (Office)'!C14,Data!$I$1:$N$426,6,0)</f>
        <v>8.4545640000000005E-2</v>
      </c>
      <c r="J14" t="str">
        <f t="shared" ca="1" si="0"/>
        <v/>
      </c>
      <c r="K14" t="str">
        <f t="shared" ca="1" si="2"/>
        <v/>
      </c>
      <c r="L14" t="str">
        <f t="shared" ca="1" si="3"/>
        <v/>
      </c>
      <c r="M14" t="str">
        <f t="shared" ca="1" si="4"/>
        <v/>
      </c>
      <c r="P14">
        <f t="shared" ca="1" si="11"/>
        <v>0</v>
      </c>
      <c r="Q14" t="e">
        <f t="shared" si="5"/>
        <v>#N/A</v>
      </c>
      <c r="R14" t="e">
        <f t="shared" si="8"/>
        <v>#N/A</v>
      </c>
      <c r="S14">
        <f t="shared" si="9"/>
        <v>8.4545640000000005E-2</v>
      </c>
      <c r="T14" s="5">
        <f t="shared" si="10"/>
        <v>0</v>
      </c>
    </row>
    <row r="15" spans="1:20" x14ac:dyDescent="0.2">
      <c r="A15" s="11">
        <f t="shared" si="1"/>
        <v>1988</v>
      </c>
      <c r="B15" s="1">
        <v>32325</v>
      </c>
      <c r="C15" s="1">
        <v>32325</v>
      </c>
      <c r="D15" s="3">
        <f>VLOOKUP(C15,Data!P:R,2,0)</f>
        <v>2.2995356934204736E-2</v>
      </c>
      <c r="E15" s="3">
        <f t="shared" ca="1" si="6"/>
        <v>2.0440457940571921E-2</v>
      </c>
      <c r="F15" s="3">
        <f>VLOOKUP(C15,Data!P:R,3,0)</f>
        <v>1.2875536480686733E-2</v>
      </c>
      <c r="G15" s="3">
        <f t="shared" ca="1" si="7"/>
        <v>1.0330501804357239E-2</v>
      </c>
      <c r="H15" s="5">
        <f>VLOOKUP('FRED Graph (Office)'!C15,Data!$I$1:$N$426,6,0)</f>
        <v>8.4545640000000005E-2</v>
      </c>
      <c r="J15" t="str">
        <f t="shared" ca="1" si="0"/>
        <v/>
      </c>
      <c r="K15" t="str">
        <f t="shared" ca="1" si="2"/>
        <v/>
      </c>
      <c r="L15" t="str">
        <f t="shared" ca="1" si="3"/>
        <v/>
      </c>
      <c r="M15" t="str">
        <f t="shared" ca="1" si="4"/>
        <v/>
      </c>
      <c r="P15">
        <f t="shared" ca="1" si="11"/>
        <v>0</v>
      </c>
      <c r="Q15" t="e">
        <f t="shared" si="5"/>
        <v>#N/A</v>
      </c>
      <c r="R15" t="e">
        <f t="shared" si="8"/>
        <v>#N/A</v>
      </c>
      <c r="S15">
        <f t="shared" si="9"/>
        <v>8.4545640000000005E-2</v>
      </c>
      <c r="T15" s="5">
        <f t="shared" si="10"/>
        <v>0</v>
      </c>
    </row>
    <row r="16" spans="1:20" x14ac:dyDescent="0.2">
      <c r="A16" s="11">
        <f t="shared" si="1"/>
        <v>1988</v>
      </c>
      <c r="B16" s="1">
        <v>32417</v>
      </c>
      <c r="C16" s="1">
        <v>32417</v>
      </c>
      <c r="D16" s="3">
        <f>VLOOKUP(C16,Data!P:R,2,0)</f>
        <v>1.7880222796142542E-2</v>
      </c>
      <c r="E16" s="3">
        <f t="shared" ca="1" si="6"/>
        <v>1.7976769277020004E-2</v>
      </c>
      <c r="F16" s="3">
        <f>VLOOKUP(C16,Data!P:R,3,0)</f>
        <v>1.2711864406779627E-2</v>
      </c>
      <c r="G16" s="3">
        <f t="shared" ca="1" si="7"/>
        <v>1.279370044373318E-2</v>
      </c>
      <c r="H16" s="5">
        <f>VLOOKUP('FRED Graph (Office)'!C16,Data!$I$1:$N$426,6,0)</f>
        <v>8.4545640000000005E-2</v>
      </c>
      <c r="J16" t="str">
        <f t="shared" ca="1" si="0"/>
        <v/>
      </c>
      <c r="K16" t="str">
        <f t="shared" ca="1" si="2"/>
        <v/>
      </c>
      <c r="L16" t="str">
        <f t="shared" ca="1" si="3"/>
        <v/>
      </c>
      <c r="M16" t="str">
        <f t="shared" ca="1" si="4"/>
        <v/>
      </c>
      <c r="P16">
        <f t="shared" ca="1" si="11"/>
        <v>0</v>
      </c>
      <c r="Q16" t="e">
        <f t="shared" si="5"/>
        <v>#N/A</v>
      </c>
      <c r="R16">
        <f t="shared" si="8"/>
        <v>8.4545640000000005E-2</v>
      </c>
      <c r="S16">
        <f t="shared" si="9"/>
        <v>8.4545640000000005E-2</v>
      </c>
      <c r="T16" s="5">
        <f t="shared" si="10"/>
        <v>0</v>
      </c>
    </row>
    <row r="17" spans="1:20" x14ac:dyDescent="0.2">
      <c r="A17" s="11">
        <f t="shared" si="1"/>
        <v>1989</v>
      </c>
      <c r="B17" s="1">
        <v>32509</v>
      </c>
      <c r="C17" s="1">
        <v>32509</v>
      </c>
      <c r="D17" s="3">
        <f>VLOOKUP(C17,Data!P:R,2,0)</f>
        <v>2.2085490082503156E-2</v>
      </c>
      <c r="E17" s="3">
        <f t="shared" ca="1" si="6"/>
        <v>2.0987023270950145E-2</v>
      </c>
      <c r="F17" s="3">
        <f>VLOOKUP(C17,Data!P:R,3,0)</f>
        <v>1.0041841004184038E-2</v>
      </c>
      <c r="G17" s="3">
        <f t="shared" ca="1" si="7"/>
        <v>1.1376852705481832E-2</v>
      </c>
      <c r="H17" s="5">
        <f>VLOOKUP('FRED Graph (Office)'!C17,Data!$I$1:$N$426,6,0)</f>
        <v>8.2545640000000003E-2</v>
      </c>
      <c r="J17" t="str">
        <f t="shared" ca="1" si="0"/>
        <v/>
      </c>
      <c r="K17" t="str">
        <f t="shared" ca="1" si="2"/>
        <v/>
      </c>
      <c r="L17" t="str">
        <f t="shared" ca="1" si="3"/>
        <v/>
      </c>
      <c r="M17" t="str">
        <f t="shared" ca="1" si="4"/>
        <v/>
      </c>
      <c r="P17">
        <f t="shared" ca="1" si="11"/>
        <v>0</v>
      </c>
      <c r="Q17" t="e">
        <f t="shared" si="5"/>
        <v>#N/A</v>
      </c>
      <c r="R17">
        <f t="shared" si="8"/>
        <v>8.2545640000000003E-2</v>
      </c>
      <c r="S17" t="e">
        <f t="shared" si="9"/>
        <v>#N/A</v>
      </c>
      <c r="T17" s="5">
        <f t="shared" si="10"/>
        <v>-2.0000000000000018E-3</v>
      </c>
    </row>
    <row r="18" spans="1:20" x14ac:dyDescent="0.2">
      <c r="A18" s="11">
        <f t="shared" si="1"/>
        <v>1989</v>
      </c>
      <c r="B18" s="1">
        <v>32599</v>
      </c>
      <c r="C18" s="1">
        <v>32599</v>
      </c>
      <c r="D18" s="3">
        <f>VLOOKUP(C18,Data!P:R,2,0)</f>
        <v>2.0695215064925332E-2</v>
      </c>
      <c r="E18" s="3">
        <f t="shared" ca="1" si="6"/>
        <v>2.0220309314523677E-2</v>
      </c>
      <c r="F18" s="3">
        <f>VLOOKUP(C18,Data!P:R,3,0)</f>
        <v>1.2427506213753103E-2</v>
      </c>
      <c r="G18" s="3">
        <f t="shared" ca="1" si="7"/>
        <v>1.1234673608968571E-2</v>
      </c>
      <c r="H18" s="5">
        <f>VLOOKUP('FRED Graph (Office)'!C18,Data!$I$1:$N$426,6,0)</f>
        <v>8.2545640000000003E-2</v>
      </c>
      <c r="J18" t="str">
        <f t="shared" ca="1" si="0"/>
        <v/>
      </c>
      <c r="K18" t="str">
        <f t="shared" ca="1" si="2"/>
        <v/>
      </c>
      <c r="L18" t="str">
        <f t="shared" ca="1" si="3"/>
        <v/>
      </c>
      <c r="M18" t="str">
        <f t="shared" ca="1" si="4"/>
        <v/>
      </c>
      <c r="P18">
        <f t="shared" ca="1" si="11"/>
        <v>0</v>
      </c>
      <c r="Q18" t="e">
        <f t="shared" si="5"/>
        <v>#N/A</v>
      </c>
      <c r="R18">
        <f t="shared" si="8"/>
        <v>8.2545640000000003E-2</v>
      </c>
      <c r="S18">
        <f t="shared" si="9"/>
        <v>8.2545640000000003E-2</v>
      </c>
      <c r="T18" s="5">
        <f t="shared" si="10"/>
        <v>0</v>
      </c>
    </row>
    <row r="19" spans="1:20" x14ac:dyDescent="0.2">
      <c r="A19" s="11">
        <f t="shared" si="1"/>
        <v>1989</v>
      </c>
      <c r="B19" s="1">
        <v>32690</v>
      </c>
      <c r="C19" s="1">
        <v>32690</v>
      </c>
      <c r="D19" s="3">
        <f>VLOOKUP(C19,Data!P:R,2,0)</f>
        <v>1.8364244936677654E-2</v>
      </c>
      <c r="E19" s="3">
        <f t="shared" ca="1" si="6"/>
        <v>2.0381650028035381E-2</v>
      </c>
      <c r="F19" s="3">
        <f>VLOOKUP(C19,Data!P:R,3,0)</f>
        <v>1.5548281505728179E-2</v>
      </c>
      <c r="G19" s="3">
        <f t="shared" ca="1" si="7"/>
        <v>1.3987893859740641E-2</v>
      </c>
      <c r="H19" s="5">
        <f>VLOOKUP('FRED Graph (Office)'!C19,Data!$I$1:$N$426,6,0)</f>
        <v>8.1545640000000003E-2</v>
      </c>
      <c r="J19">
        <f t="shared" ca="1" si="0"/>
        <v>1</v>
      </c>
      <c r="K19" t="str">
        <f ca="1">IF(OFFSET(H19,-$K$3,0)&lt;H19,1,"")</f>
        <v/>
      </c>
      <c r="L19" t="str">
        <f t="shared" ca="1" si="3"/>
        <v/>
      </c>
      <c r="M19">
        <f t="shared" ca="1" si="4"/>
        <v>1</v>
      </c>
      <c r="P19">
        <f ca="1">IF(OR(SUM(J16:J19)&gt;=2,SUM(J15:J18)&gt;=2,SUM(J14:J17)&gt;=2,SUM(J13:J16)&gt;=2),1,0)</f>
        <v>0</v>
      </c>
      <c r="Q19" t="e">
        <f t="shared" si="5"/>
        <v>#N/A</v>
      </c>
      <c r="R19">
        <f t="shared" si="8"/>
        <v>8.1545640000000003E-2</v>
      </c>
      <c r="S19" t="e">
        <f t="shared" si="9"/>
        <v>#N/A</v>
      </c>
      <c r="T19" s="5">
        <f t="shared" si="10"/>
        <v>-1.0000000000000009E-3</v>
      </c>
    </row>
    <row r="20" spans="1:20" x14ac:dyDescent="0.2">
      <c r="A20" s="11">
        <f t="shared" si="1"/>
        <v>1989</v>
      </c>
      <c r="B20" s="1">
        <v>32782</v>
      </c>
      <c r="C20" s="1">
        <v>32782</v>
      </c>
      <c r="D20" s="3">
        <f>VLOOKUP(C20,Data!P:R,2,0)</f>
        <v>1.4771055060853078E-2</v>
      </c>
      <c r="E20" s="3">
        <f t="shared" ca="1" si="6"/>
        <v>1.7943505020818689E-2</v>
      </c>
      <c r="F20" s="3">
        <f>VLOOKUP(C20,Data!P:R,3,0)</f>
        <v>5.6406124093473231E-3</v>
      </c>
      <c r="G20" s="3">
        <f t="shared" ca="1" si="7"/>
        <v>1.0594446957537751E-2</v>
      </c>
      <c r="H20" s="5">
        <f>VLOOKUP('FRED Graph (Office)'!C20,Data!$I$1:$N$426,6,0)</f>
        <v>8.1545640000000003E-2</v>
      </c>
      <c r="J20" t="str">
        <f t="shared" ca="1" si="0"/>
        <v/>
      </c>
      <c r="K20" t="str">
        <f t="shared" ref="K20:K83" ca="1" si="12">IF(OFFSET(H20,-$K$3,0)&lt;H20,1,"")</f>
        <v/>
      </c>
      <c r="L20" t="str">
        <f t="shared" ca="1" si="3"/>
        <v/>
      </c>
      <c r="M20" t="str">
        <f t="shared" ca="1" si="4"/>
        <v/>
      </c>
      <c r="P20">
        <f t="shared" ref="P20:P83" ca="1" si="13">IF(OR(SUM(J17:J20)&gt;=2,SUM(J16:J19)&gt;=2,SUM(J15:J18)&gt;=2,SUM(J14:J17)&gt;=2),1,0)</f>
        <v>0</v>
      </c>
      <c r="Q20" t="e">
        <f t="shared" si="5"/>
        <v>#N/A</v>
      </c>
      <c r="R20" t="e">
        <f t="shared" si="8"/>
        <v>#N/A</v>
      </c>
      <c r="S20">
        <f t="shared" si="9"/>
        <v>8.1545640000000003E-2</v>
      </c>
      <c r="T20" s="5">
        <f t="shared" si="10"/>
        <v>0</v>
      </c>
    </row>
    <row r="21" spans="1:20" x14ac:dyDescent="0.2">
      <c r="A21" s="11">
        <f t="shared" si="1"/>
        <v>1990</v>
      </c>
      <c r="B21" s="1">
        <v>32874</v>
      </c>
      <c r="C21" s="1">
        <v>32874</v>
      </c>
      <c r="D21" s="3">
        <f>VLOOKUP(C21,Data!P:R,2,0)</f>
        <v>9.1077569216371224E-3</v>
      </c>
      <c r="E21" s="3">
        <f t="shared" ca="1" si="6"/>
        <v>1.4081018973055951E-2</v>
      </c>
      <c r="F21" s="3">
        <f>VLOOKUP(C21,Data!P:R,3,0)</f>
        <v>1.2019230769230838E-2</v>
      </c>
      <c r="G21" s="3">
        <f t="shared" ca="1" si="7"/>
        <v>8.8299215892890803E-3</v>
      </c>
      <c r="H21" s="5">
        <f>VLOOKUP('FRED Graph (Office)'!C21,Data!$I$1:$N$426,6,0)</f>
        <v>8.1545640000000003E-2</v>
      </c>
      <c r="J21" t="str">
        <f t="shared" ca="1" si="0"/>
        <v/>
      </c>
      <c r="K21" t="str">
        <f t="shared" ca="1" si="12"/>
        <v/>
      </c>
      <c r="L21" t="str">
        <f t="shared" ca="1" si="3"/>
        <v/>
      </c>
      <c r="M21" t="str">
        <f t="shared" ca="1" si="4"/>
        <v/>
      </c>
      <c r="P21">
        <f t="shared" ca="1" si="13"/>
        <v>0</v>
      </c>
      <c r="Q21" t="e">
        <f t="shared" si="5"/>
        <v>#N/A</v>
      </c>
      <c r="R21" t="e">
        <f t="shared" si="8"/>
        <v>#N/A</v>
      </c>
      <c r="S21">
        <f t="shared" si="9"/>
        <v>8.1545640000000003E-2</v>
      </c>
      <c r="T21" s="5">
        <f t="shared" si="10"/>
        <v>0</v>
      </c>
    </row>
    <row r="22" spans="1:20" x14ac:dyDescent="0.2">
      <c r="A22" s="11">
        <f t="shared" si="1"/>
        <v>1990</v>
      </c>
      <c r="B22" s="1">
        <v>32964</v>
      </c>
      <c r="C22" s="1">
        <v>32964</v>
      </c>
      <c r="D22" s="3">
        <f>VLOOKUP(C22,Data!P:R,2,0)</f>
        <v>2.1830316028380148E-2</v>
      </c>
      <c r="E22" s="3">
        <f t="shared" ca="1" si="6"/>
        <v>1.523637600362345E-2</v>
      </c>
      <c r="F22" s="3">
        <f>VLOOKUP(C22,Data!P:R,3,0)</f>
        <v>1.8210609659540689E-2</v>
      </c>
      <c r="G22" s="3">
        <f t="shared" ca="1" si="7"/>
        <v>1.5114920214385763E-2</v>
      </c>
      <c r="H22" s="5">
        <f>VLOOKUP('FRED Graph (Office)'!C22,Data!$I$1:$N$426,6,0)</f>
        <v>8.1545640000000003E-2</v>
      </c>
      <c r="J22">
        <f t="shared" ca="1" si="0"/>
        <v>1</v>
      </c>
      <c r="K22" t="str">
        <f t="shared" ca="1" si="12"/>
        <v/>
      </c>
      <c r="L22" t="str">
        <f t="shared" ca="1" si="3"/>
        <v/>
      </c>
      <c r="M22">
        <f t="shared" ca="1" si="4"/>
        <v>1</v>
      </c>
      <c r="P22">
        <f t="shared" ca="1" si="13"/>
        <v>1</v>
      </c>
      <c r="Q22">
        <f t="shared" si="5"/>
        <v>8.1545640000000003E-2</v>
      </c>
      <c r="R22" t="e">
        <f t="shared" si="8"/>
        <v>#N/A</v>
      </c>
      <c r="S22">
        <f t="shared" si="9"/>
        <v>8.1545640000000003E-2</v>
      </c>
      <c r="T22" s="14">
        <f t="shared" si="10"/>
        <v>0</v>
      </c>
    </row>
    <row r="23" spans="1:20" x14ac:dyDescent="0.2">
      <c r="A23" s="11">
        <f t="shared" si="1"/>
        <v>1990</v>
      </c>
      <c r="B23" s="1">
        <v>33055</v>
      </c>
      <c r="C23" s="1">
        <v>33055</v>
      </c>
      <c r="D23" s="3">
        <f>VLOOKUP(C23,Data!P:R,2,0)</f>
        <v>1.4869989124254746E-2</v>
      </c>
      <c r="E23" s="3">
        <f t="shared" ca="1" si="6"/>
        <v>1.5269354024757339E-2</v>
      </c>
      <c r="F23" s="3">
        <f>VLOOKUP(C23,Data!P:R,3,0)</f>
        <v>1.0108864696734221E-2</v>
      </c>
      <c r="G23" s="3">
        <f t="shared" ca="1" si="7"/>
        <v>1.4159737178137455E-2</v>
      </c>
      <c r="H23" s="5">
        <f>VLOOKUP('FRED Graph (Office)'!C23,Data!$I$1:$N$426,6,0)</f>
        <v>8.6545639999999993E-2</v>
      </c>
      <c r="J23" t="str">
        <f t="shared" ca="1" si="0"/>
        <v/>
      </c>
      <c r="K23">
        <f t="shared" ca="1" si="12"/>
        <v>1</v>
      </c>
      <c r="L23" t="str">
        <f t="shared" ca="1" si="3"/>
        <v/>
      </c>
      <c r="M23" t="str">
        <f t="shared" ca="1" si="4"/>
        <v/>
      </c>
      <c r="P23">
        <f t="shared" ca="1" si="13"/>
        <v>1</v>
      </c>
      <c r="Q23">
        <f t="shared" si="5"/>
        <v>8.6545639999999993E-2</v>
      </c>
      <c r="R23" t="e">
        <f t="shared" si="8"/>
        <v>#N/A</v>
      </c>
      <c r="S23" t="e">
        <f t="shared" si="9"/>
        <v>#N/A</v>
      </c>
      <c r="T23" s="14">
        <f t="shared" si="10"/>
        <v>4.9999999999999906E-3</v>
      </c>
    </row>
    <row r="24" spans="1:20" x14ac:dyDescent="0.2">
      <c r="A24" s="11">
        <f t="shared" si="1"/>
        <v>1990</v>
      </c>
      <c r="B24" s="1">
        <v>33147</v>
      </c>
      <c r="C24" s="1">
        <v>33147</v>
      </c>
      <c r="D24" s="3">
        <f>VLOOKUP(C24,Data!P:R,2,0)</f>
        <v>9.2429095970689712E-3</v>
      </c>
      <c r="E24" s="3">
        <f t="shared" ca="1" si="6"/>
        <v>1.5314404916567955E-2</v>
      </c>
      <c r="F24" s="3">
        <f>VLOOKUP(C24,Data!P:R,3,0)</f>
        <v>2.0015396458814338E-2</v>
      </c>
      <c r="G24" s="3">
        <f t="shared" ca="1" si="7"/>
        <v>1.506213057777428E-2</v>
      </c>
      <c r="H24" s="5">
        <f>VLOOKUP('FRED Graph (Office)'!C24,Data!$I$1:$N$426,6,0)</f>
        <v>8.6545639999999993E-2</v>
      </c>
      <c r="J24">
        <f t="shared" ca="1" si="0"/>
        <v>1</v>
      </c>
      <c r="K24" t="str">
        <f t="shared" ca="1" si="12"/>
        <v/>
      </c>
      <c r="L24" t="str">
        <f t="shared" ca="1" si="3"/>
        <v/>
      </c>
      <c r="M24">
        <f t="shared" ca="1" si="4"/>
        <v>1</v>
      </c>
      <c r="P24">
        <f t="shared" ca="1" si="13"/>
        <v>1</v>
      </c>
      <c r="Q24" t="e">
        <f t="shared" si="5"/>
        <v>#N/A</v>
      </c>
      <c r="R24">
        <f t="shared" si="8"/>
        <v>8.6545639999999993E-2</v>
      </c>
      <c r="S24">
        <f t="shared" si="9"/>
        <v>8.6545639999999993E-2</v>
      </c>
      <c r="T24" s="14">
        <f t="shared" si="10"/>
        <v>0</v>
      </c>
    </row>
    <row r="25" spans="1:20" x14ac:dyDescent="0.2">
      <c r="A25" s="11">
        <f t="shared" si="1"/>
        <v>1991</v>
      </c>
      <c r="B25" s="1">
        <v>33239</v>
      </c>
      <c r="C25" s="1">
        <v>33239</v>
      </c>
      <c r="D25" s="3">
        <f>VLOOKUP(C25,Data!P:R,2,0)</f>
        <v>-1.7261512496183906E-3</v>
      </c>
      <c r="E25" s="3">
        <f t="shared" ca="1" si="6"/>
        <v>7.4622491572351084E-3</v>
      </c>
      <c r="F25" s="3">
        <f>VLOOKUP(C25,Data!P:R,3,0)</f>
        <v>1.2830188679245236E-2</v>
      </c>
      <c r="G25" s="3">
        <f t="shared" ca="1" si="7"/>
        <v>1.6422792569029787E-2</v>
      </c>
      <c r="H25" s="5">
        <f>VLOOKUP('FRED Graph (Office)'!C25,Data!$I$1:$N$426,6,0)</f>
        <v>8.5545640000000006E-2</v>
      </c>
      <c r="J25">
        <f t="shared" ca="1" si="0"/>
        <v>1</v>
      </c>
      <c r="K25" t="str">
        <f t="shared" ca="1" si="12"/>
        <v/>
      </c>
      <c r="L25" t="str">
        <f t="shared" ca="1" si="3"/>
        <v/>
      </c>
      <c r="M25">
        <f t="shared" ca="1" si="4"/>
        <v>1</v>
      </c>
      <c r="P25">
        <f t="shared" ca="1" si="13"/>
        <v>1</v>
      </c>
      <c r="Q25" t="e">
        <f t="shared" si="5"/>
        <v>#N/A</v>
      </c>
      <c r="R25">
        <f t="shared" si="8"/>
        <v>8.5545640000000006E-2</v>
      </c>
      <c r="S25" t="e">
        <f t="shared" si="9"/>
        <v>#N/A</v>
      </c>
      <c r="T25" s="14">
        <f t="shared" si="10"/>
        <v>-9.9999999999998701E-4</v>
      </c>
    </row>
    <row r="26" spans="1:20" x14ac:dyDescent="0.2">
      <c r="A26" s="11">
        <f t="shared" si="1"/>
        <v>1991</v>
      </c>
      <c r="B26" s="1">
        <v>33329</v>
      </c>
      <c r="C26" s="1">
        <v>33329</v>
      </c>
      <c r="D26" s="3">
        <f>VLOOKUP(C26,Data!P:R,2,0)</f>
        <v>5.0701671498132317E-3</v>
      </c>
      <c r="E26" s="3">
        <f t="shared" ca="1" si="6"/>
        <v>4.1956418324212708E-3</v>
      </c>
      <c r="F26" s="3">
        <f>VLOOKUP(C26,Data!P:R,3,0)</f>
        <v>4.4709388971686526E-3</v>
      </c>
      <c r="G26" s="3">
        <f t="shared" ca="1" si="7"/>
        <v>8.6505637882069442E-3</v>
      </c>
      <c r="H26" s="5">
        <f>VLOOKUP('FRED Graph (Office)'!C26,Data!$I$1:$N$426,6,0)</f>
        <v>8.5545640000000006E-2</v>
      </c>
      <c r="J26" t="str">
        <f t="shared" ca="1" si="0"/>
        <v/>
      </c>
      <c r="K26" t="str">
        <f t="shared" ca="1" si="12"/>
        <v/>
      </c>
      <c r="L26" t="str">
        <f t="shared" ca="1" si="3"/>
        <v/>
      </c>
      <c r="M26" t="str">
        <f t="shared" ca="1" si="4"/>
        <v/>
      </c>
      <c r="P26">
        <f t="shared" ca="1" si="13"/>
        <v>1</v>
      </c>
      <c r="Q26">
        <f t="shared" si="5"/>
        <v>8.5545640000000006E-2</v>
      </c>
      <c r="R26" t="e">
        <f t="shared" si="8"/>
        <v>#N/A</v>
      </c>
      <c r="S26">
        <f t="shared" si="9"/>
        <v>8.5545640000000006E-2</v>
      </c>
      <c r="T26" s="14">
        <f t="shared" si="10"/>
        <v>0</v>
      </c>
    </row>
    <row r="27" spans="1:20" x14ac:dyDescent="0.2">
      <c r="A27" s="11">
        <f t="shared" si="1"/>
        <v>1991</v>
      </c>
      <c r="B27" s="1">
        <v>33420</v>
      </c>
      <c r="C27" s="1">
        <v>33420</v>
      </c>
      <c r="D27" s="3">
        <f>VLOOKUP(C27,Data!P:R,2,0)</f>
        <v>1.5191598325683175E-2</v>
      </c>
      <c r="E27" s="3">
        <f t="shared" ca="1" si="6"/>
        <v>6.1785380752926722E-3</v>
      </c>
      <c r="F27" s="3">
        <f>VLOOKUP(C27,Data!P:R,3,0)</f>
        <v>8.9020771513352859E-3</v>
      </c>
      <c r="G27" s="3">
        <f t="shared" ca="1" si="7"/>
        <v>6.6865080242519692E-3</v>
      </c>
      <c r="H27" s="5">
        <f>VLOOKUP('FRED Graph (Office)'!C27,Data!$I$1:$N$426,6,0)</f>
        <v>8.7545639999999994E-2</v>
      </c>
      <c r="J27" t="str">
        <f t="shared" ca="1" si="0"/>
        <v/>
      </c>
      <c r="K27">
        <f t="shared" ca="1" si="12"/>
        <v>1</v>
      </c>
      <c r="L27" t="str">
        <f t="shared" ca="1" si="3"/>
        <v/>
      </c>
      <c r="M27" t="str">
        <f t="shared" ca="1" si="4"/>
        <v/>
      </c>
      <c r="P27">
        <f t="shared" ca="1" si="13"/>
        <v>1</v>
      </c>
      <c r="Q27">
        <f t="shared" si="5"/>
        <v>8.7545639999999994E-2</v>
      </c>
      <c r="R27" t="e">
        <f t="shared" si="8"/>
        <v>#N/A</v>
      </c>
      <c r="S27" t="e">
        <f t="shared" si="9"/>
        <v>#N/A</v>
      </c>
      <c r="T27" s="14">
        <f t="shared" si="10"/>
        <v>1.9999999999999879E-3</v>
      </c>
    </row>
    <row r="28" spans="1:20" x14ac:dyDescent="0.2">
      <c r="A28" s="11">
        <f t="shared" si="1"/>
        <v>1991</v>
      </c>
      <c r="B28" s="1">
        <v>33512</v>
      </c>
      <c r="C28" s="1">
        <v>33512</v>
      </c>
      <c r="D28" s="3">
        <f>VLOOKUP(C28,Data!P:R,2,0)</f>
        <v>1.2906280572338558E-2</v>
      </c>
      <c r="E28" s="3">
        <f t="shared" ca="1" si="6"/>
        <v>1.1056015349278322E-2</v>
      </c>
      <c r="F28" s="3">
        <f>VLOOKUP(C28,Data!P:R,3,0)</f>
        <v>7.3529411764705621E-3</v>
      </c>
      <c r="G28" s="3">
        <f t="shared" ca="1" si="7"/>
        <v>8.127509163902924E-3</v>
      </c>
      <c r="H28" s="5">
        <f>VLOOKUP('FRED Graph (Office)'!C28,Data!$I$1:$N$426,6,0)</f>
        <v>8.7545639999999994E-2</v>
      </c>
      <c r="J28">
        <f t="shared" ca="1" si="0"/>
        <v>1</v>
      </c>
      <c r="K28" t="str">
        <f t="shared" ca="1" si="12"/>
        <v/>
      </c>
      <c r="L28" t="str">
        <f t="shared" ca="1" si="3"/>
        <v/>
      </c>
      <c r="M28">
        <f t="shared" ca="1" si="4"/>
        <v>1</v>
      </c>
      <c r="P28">
        <f t="shared" ca="1" si="13"/>
        <v>1</v>
      </c>
      <c r="Q28">
        <f t="shared" si="5"/>
        <v>8.7545639999999994E-2</v>
      </c>
      <c r="R28" t="e">
        <f t="shared" si="8"/>
        <v>#N/A</v>
      </c>
      <c r="S28">
        <f t="shared" si="9"/>
        <v>8.7545639999999994E-2</v>
      </c>
      <c r="T28" s="14">
        <f t="shared" si="10"/>
        <v>0</v>
      </c>
    </row>
    <row r="29" spans="1:20" x14ac:dyDescent="0.2">
      <c r="A29" s="11">
        <f t="shared" si="1"/>
        <v>1992</v>
      </c>
      <c r="B29" s="1">
        <v>33604</v>
      </c>
      <c r="C29" s="1">
        <v>33604</v>
      </c>
      <c r="D29" s="3">
        <f>VLOOKUP(C29,Data!P:R,2,0)</f>
        <v>9.4430542881760449E-3</v>
      </c>
      <c r="E29" s="3">
        <f t="shared" ca="1" si="6"/>
        <v>1.2513644395399259E-2</v>
      </c>
      <c r="F29" s="3">
        <f>VLOOKUP(C29,Data!P:R,3,0)</f>
        <v>8.7591240875910525E-3</v>
      </c>
      <c r="G29" s="3">
        <f t="shared" ca="1" si="7"/>
        <v>8.0560326320308073E-3</v>
      </c>
      <c r="H29" s="5">
        <f>VLOOKUP('FRED Graph (Office)'!C29,Data!$I$1:$N$426,6,0)</f>
        <v>9.1545639999999998E-2</v>
      </c>
      <c r="J29" t="str">
        <f t="shared" ca="1" si="0"/>
        <v/>
      </c>
      <c r="K29">
        <f t="shared" ca="1" si="12"/>
        <v>1</v>
      </c>
      <c r="L29" t="str">
        <f t="shared" ca="1" si="3"/>
        <v/>
      </c>
      <c r="M29" t="str">
        <f t="shared" ca="1" si="4"/>
        <v/>
      </c>
      <c r="P29">
        <f t="shared" ca="1" si="13"/>
        <v>1</v>
      </c>
      <c r="Q29">
        <f t="shared" si="5"/>
        <v>9.1545639999999998E-2</v>
      </c>
      <c r="R29" t="e">
        <f t="shared" si="8"/>
        <v>#N/A</v>
      </c>
      <c r="S29" t="e">
        <f t="shared" si="9"/>
        <v>#N/A</v>
      </c>
      <c r="T29" s="14">
        <f t="shared" si="10"/>
        <v>4.0000000000000036E-3</v>
      </c>
    </row>
    <row r="30" spans="1:20" x14ac:dyDescent="0.2">
      <c r="A30" s="11">
        <f t="shared" si="1"/>
        <v>1992</v>
      </c>
      <c r="B30" s="1">
        <v>33695</v>
      </c>
      <c r="C30" s="1">
        <v>33695</v>
      </c>
      <c r="D30" s="3">
        <f>VLOOKUP(C30,Data!P:R,2,0)</f>
        <v>1.573331800898381E-2</v>
      </c>
      <c r="E30" s="3">
        <f t="shared" ca="1" si="6"/>
        <v>1.2694217623166137E-2</v>
      </c>
      <c r="F30" s="3">
        <f>VLOOKUP(C30,Data!P:R,3,0)</f>
        <v>6.5123010130245795E-3</v>
      </c>
      <c r="G30" s="3">
        <f t="shared" ca="1" si="7"/>
        <v>7.635712550307816E-3</v>
      </c>
      <c r="H30" s="5">
        <f>VLOOKUP('FRED Graph (Office)'!C30,Data!$I$1:$N$426,6,0)</f>
        <v>9.1545639999999998E-2</v>
      </c>
      <c r="J30" t="str">
        <f t="shared" ca="1" si="0"/>
        <v/>
      </c>
      <c r="K30" t="str">
        <f t="shared" ca="1" si="12"/>
        <v/>
      </c>
      <c r="L30" t="str">
        <f t="shared" ca="1" si="3"/>
        <v/>
      </c>
      <c r="M30" t="str">
        <f t="shared" ca="1" si="4"/>
        <v/>
      </c>
      <c r="P30">
        <f t="shared" ca="1" si="13"/>
        <v>1</v>
      </c>
      <c r="Q30">
        <f t="shared" si="5"/>
        <v>9.1545639999999998E-2</v>
      </c>
      <c r="R30" t="e">
        <f t="shared" si="8"/>
        <v>#N/A</v>
      </c>
      <c r="S30">
        <f t="shared" si="9"/>
        <v>9.1545639999999998E-2</v>
      </c>
      <c r="T30" s="14">
        <f t="shared" si="10"/>
        <v>0</v>
      </c>
    </row>
    <row r="31" spans="1:20" x14ac:dyDescent="0.2">
      <c r="A31" s="11">
        <f t="shared" si="1"/>
        <v>1992</v>
      </c>
      <c r="B31" s="1">
        <v>33786</v>
      </c>
      <c r="C31" s="1">
        <v>33786</v>
      </c>
      <c r="D31" s="3">
        <f>VLOOKUP(C31,Data!P:R,2,0)</f>
        <v>1.6919577903984573E-2</v>
      </c>
      <c r="E31" s="3">
        <f t="shared" ca="1" si="6"/>
        <v>1.4031983400381476E-2</v>
      </c>
      <c r="F31" s="3">
        <f>VLOOKUP(C31,Data!P:R,3,0)</f>
        <v>7.1890726096333069E-3</v>
      </c>
      <c r="G31" s="3">
        <f t="shared" ca="1" si="7"/>
        <v>6.8506868113289432E-3</v>
      </c>
      <c r="H31" s="5">
        <f>VLOOKUP('FRED Graph (Office)'!C31,Data!$I$1:$N$426,6,0)</f>
        <v>9.454564E-2</v>
      </c>
      <c r="J31" t="str">
        <f t="shared" ca="1" si="0"/>
        <v/>
      </c>
      <c r="K31">
        <f t="shared" ca="1" si="12"/>
        <v>1</v>
      </c>
      <c r="L31" t="str">
        <f t="shared" ca="1" si="3"/>
        <v/>
      </c>
      <c r="M31" t="str">
        <f t="shared" ca="1" si="4"/>
        <v/>
      </c>
      <c r="P31">
        <f t="shared" ca="1" si="13"/>
        <v>1</v>
      </c>
      <c r="Q31">
        <f t="shared" si="5"/>
        <v>9.454564E-2</v>
      </c>
      <c r="R31" t="e">
        <f t="shared" si="8"/>
        <v>#N/A</v>
      </c>
      <c r="S31" t="e">
        <f t="shared" si="9"/>
        <v>#N/A</v>
      </c>
      <c r="T31" s="14">
        <f t="shared" si="10"/>
        <v>3.0000000000000027E-3</v>
      </c>
    </row>
    <row r="32" spans="1:20" x14ac:dyDescent="0.2">
      <c r="A32" s="11">
        <f t="shared" si="1"/>
        <v>1992</v>
      </c>
      <c r="B32" s="1">
        <v>33878</v>
      </c>
      <c r="C32" s="1">
        <v>33878</v>
      </c>
      <c r="D32" s="3">
        <f>VLOOKUP(C32,Data!P:R,2,0)</f>
        <v>1.4817108894267905E-2</v>
      </c>
      <c r="E32" s="3">
        <f t="shared" ca="1" si="6"/>
        <v>1.582333493574543E-2</v>
      </c>
      <c r="F32" s="3">
        <f>VLOOKUP(C32,Data!P:R,3,0)</f>
        <v>7.137758743754441E-3</v>
      </c>
      <c r="G32" s="3">
        <f t="shared" ca="1" si="7"/>
        <v>7.1634156766938739E-3</v>
      </c>
      <c r="H32" s="5">
        <f>VLOOKUP('FRED Graph (Office)'!C32,Data!$I$1:$N$426,6,0)</f>
        <v>9.454564E-2</v>
      </c>
      <c r="J32" t="str">
        <f t="shared" ca="1" si="0"/>
        <v/>
      </c>
      <c r="K32" t="str">
        <f t="shared" ca="1" si="12"/>
        <v/>
      </c>
      <c r="L32" t="str">
        <f t="shared" ca="1" si="3"/>
        <v/>
      </c>
      <c r="M32" t="str">
        <f t="shared" ca="1" si="4"/>
        <v/>
      </c>
      <c r="P32">
        <f t="shared" ca="1" si="13"/>
        <v>0</v>
      </c>
      <c r="Q32">
        <f t="shared" si="5"/>
        <v>9.454564E-2</v>
      </c>
      <c r="R32" t="e">
        <f t="shared" si="8"/>
        <v>#N/A</v>
      </c>
      <c r="S32">
        <f t="shared" si="9"/>
        <v>9.454564E-2</v>
      </c>
      <c r="T32" s="5">
        <f t="shared" si="10"/>
        <v>0</v>
      </c>
    </row>
    <row r="33" spans="1:27" x14ac:dyDescent="0.2">
      <c r="A33" s="11">
        <f t="shared" si="1"/>
        <v>1993</v>
      </c>
      <c r="B33" s="1">
        <v>33970</v>
      </c>
      <c r="C33" s="1">
        <v>33970</v>
      </c>
      <c r="D33" s="3">
        <f>VLOOKUP(C33,Data!P:R,2,0)</f>
        <v>1.7385144094218097E-2</v>
      </c>
      <c r="E33" s="3">
        <f t="shared" ca="1" si="6"/>
        <v>1.6373943630823524E-2</v>
      </c>
      <c r="F33" s="3">
        <f>VLOOKUP(C33,Data!P:R,3,0)</f>
        <v>8.5046066619420824E-3</v>
      </c>
      <c r="G33" s="3">
        <f t="shared" ca="1" si="7"/>
        <v>7.8211827028482617E-3</v>
      </c>
      <c r="H33" s="5">
        <f>VLOOKUP('FRED Graph (Office)'!C33,Data!$I$1:$N$426,6,0)</f>
        <v>9.5545640000000001E-2</v>
      </c>
      <c r="J33" t="str">
        <f t="shared" ca="1" si="0"/>
        <v/>
      </c>
      <c r="K33">
        <f t="shared" ca="1" si="12"/>
        <v>1</v>
      </c>
      <c r="L33" t="str">
        <f t="shared" ca="1" si="3"/>
        <v/>
      </c>
      <c r="M33" t="str">
        <f t="shared" ca="1" si="4"/>
        <v/>
      </c>
      <c r="P33">
        <f t="shared" ca="1" si="13"/>
        <v>0</v>
      </c>
      <c r="Q33">
        <f t="shared" si="5"/>
        <v>9.5545640000000001E-2</v>
      </c>
      <c r="R33" t="e">
        <f t="shared" si="8"/>
        <v>#N/A</v>
      </c>
      <c r="S33" t="e">
        <f t="shared" si="9"/>
        <v>#N/A</v>
      </c>
      <c r="T33" s="5">
        <f t="shared" si="10"/>
        <v>1.0000000000000009E-3</v>
      </c>
    </row>
    <row r="34" spans="1:27" x14ac:dyDescent="0.2">
      <c r="A34" s="11">
        <f t="shared" si="1"/>
        <v>1993</v>
      </c>
      <c r="B34" s="1">
        <v>34060</v>
      </c>
      <c r="C34" s="1">
        <v>34060</v>
      </c>
      <c r="D34" s="3">
        <f>VLOOKUP(C34,Data!P:R,2,0)</f>
        <v>7.2829568541386003E-3</v>
      </c>
      <c r="E34" s="3">
        <f t="shared" ca="1" si="6"/>
        <v>1.31617366142082E-2</v>
      </c>
      <c r="F34" s="3">
        <f>VLOOKUP(C34,Data!P:R,3,0)</f>
        <v>7.0274068868587669E-3</v>
      </c>
      <c r="G34" s="3">
        <f t="shared" ca="1" si="7"/>
        <v>7.7660067744004246E-3</v>
      </c>
      <c r="H34" s="5">
        <f>VLOOKUP('FRED Graph (Office)'!C34,Data!$I$1:$N$426,6,0)</f>
        <v>9.5545640000000001E-2</v>
      </c>
      <c r="J34" t="str">
        <f t="shared" ca="1" si="0"/>
        <v/>
      </c>
      <c r="K34" t="str">
        <f t="shared" ca="1" si="12"/>
        <v/>
      </c>
      <c r="L34" t="str">
        <f t="shared" ca="1" si="3"/>
        <v/>
      </c>
      <c r="M34" t="str">
        <f t="shared" ca="1" si="4"/>
        <v/>
      </c>
      <c r="P34">
        <f t="shared" ca="1" si="13"/>
        <v>0</v>
      </c>
      <c r="Q34" t="e">
        <f t="shared" si="5"/>
        <v>#N/A</v>
      </c>
      <c r="R34">
        <f t="shared" si="8"/>
        <v>9.5545640000000001E-2</v>
      </c>
      <c r="S34">
        <f t="shared" si="9"/>
        <v>9.5545640000000001E-2</v>
      </c>
      <c r="T34" s="5">
        <f t="shared" si="10"/>
        <v>0</v>
      </c>
    </row>
    <row r="35" spans="1:27" x14ac:dyDescent="0.2">
      <c r="A35" s="11">
        <f t="shared" si="1"/>
        <v>1993</v>
      </c>
      <c r="B35" s="1">
        <v>34151</v>
      </c>
      <c r="C35" s="1">
        <v>34151</v>
      </c>
      <c r="D35" s="3">
        <f>VLOOKUP(C35,Data!P:R,2,0)</f>
        <v>1.1810756258415545E-2</v>
      </c>
      <c r="E35" s="3">
        <f t="shared" ca="1" si="6"/>
        <v>1.215961906892408E-2</v>
      </c>
      <c r="F35" s="3">
        <f>VLOOKUP(C35,Data!P:R,3,0)</f>
        <v>6.9783670621075267E-3</v>
      </c>
      <c r="G35" s="3">
        <f t="shared" ca="1" si="7"/>
        <v>7.0028869744831468E-3</v>
      </c>
      <c r="H35" s="5">
        <f>VLOOKUP('FRED Graph (Office)'!C35,Data!$I$1:$N$426,6,0)</f>
        <v>9.454564E-2</v>
      </c>
      <c r="J35" t="str">
        <f t="shared" ca="1" si="0"/>
        <v/>
      </c>
      <c r="K35" t="str">
        <f t="shared" ca="1" si="12"/>
        <v/>
      </c>
      <c r="L35" t="str">
        <f t="shared" ca="1" si="3"/>
        <v/>
      </c>
      <c r="M35" t="str">
        <f t="shared" ca="1" si="4"/>
        <v/>
      </c>
      <c r="P35">
        <f t="shared" ca="1" si="13"/>
        <v>0</v>
      </c>
      <c r="Q35" t="e">
        <f t="shared" si="5"/>
        <v>#N/A</v>
      </c>
      <c r="R35">
        <f t="shared" si="8"/>
        <v>9.454564E-2</v>
      </c>
      <c r="S35" t="e">
        <f t="shared" si="9"/>
        <v>#N/A</v>
      </c>
      <c r="T35" s="5">
        <f t="shared" si="10"/>
        <v>-1.0000000000000009E-3</v>
      </c>
    </row>
    <row r="36" spans="1:27" x14ac:dyDescent="0.2">
      <c r="A36" s="11">
        <f t="shared" si="1"/>
        <v>1993</v>
      </c>
      <c r="B36" s="1">
        <v>34243</v>
      </c>
      <c r="C36" s="1">
        <v>34243</v>
      </c>
      <c r="D36" s="3">
        <f>VLOOKUP(C36,Data!P:R,2,0)</f>
        <v>1.0744552124787754E-2</v>
      </c>
      <c r="E36" s="3">
        <f t="shared" ca="1" si="6"/>
        <v>9.946088412447299E-3</v>
      </c>
      <c r="F36" s="3">
        <f>VLOOKUP(C36,Data!P:R,3,0)</f>
        <v>4.8510048510048698E-3</v>
      </c>
      <c r="G36" s="3">
        <f t="shared" ca="1" si="7"/>
        <v>5.9146859565561982E-3</v>
      </c>
      <c r="H36" s="5">
        <f>VLOOKUP('FRED Graph (Office)'!C36,Data!$I$1:$N$426,6,0)</f>
        <v>9.454564E-2</v>
      </c>
      <c r="J36" t="str">
        <f t="shared" ca="1" si="0"/>
        <v/>
      </c>
      <c r="K36" t="str">
        <f t="shared" ca="1" si="12"/>
        <v/>
      </c>
      <c r="L36" t="str">
        <f t="shared" ca="1" si="3"/>
        <v/>
      </c>
      <c r="M36" t="str">
        <f t="shared" ca="1" si="4"/>
        <v/>
      </c>
      <c r="P36">
        <f t="shared" ca="1" si="13"/>
        <v>0</v>
      </c>
      <c r="Q36" t="e">
        <f t="shared" si="5"/>
        <v>#N/A</v>
      </c>
      <c r="R36">
        <f t="shared" si="8"/>
        <v>9.454564E-2</v>
      </c>
      <c r="S36">
        <f t="shared" si="9"/>
        <v>9.454564E-2</v>
      </c>
      <c r="T36" s="5">
        <f t="shared" si="10"/>
        <v>0</v>
      </c>
    </row>
    <row r="37" spans="1:27" x14ac:dyDescent="0.2">
      <c r="A37" s="11">
        <f t="shared" si="1"/>
        <v>1994</v>
      </c>
      <c r="B37" s="1">
        <v>34335</v>
      </c>
      <c r="C37" s="1">
        <v>34335</v>
      </c>
      <c r="D37" s="3">
        <f>VLOOKUP(C37,Data!P:R,2,0)</f>
        <v>1.9127888036468033E-2</v>
      </c>
      <c r="E37" s="3">
        <f t="shared" ca="1" si="6"/>
        <v>1.389439880655711E-2</v>
      </c>
      <c r="F37" s="3">
        <f>VLOOKUP(C37,Data!P:R,3,0)</f>
        <v>8.9655172413793949E-3</v>
      </c>
      <c r="G37" s="3">
        <f t="shared" ca="1" si="7"/>
        <v>6.9082610461921323E-3</v>
      </c>
      <c r="H37" s="5">
        <f>VLOOKUP('FRED Graph (Office)'!C37,Data!$I$1:$N$426,6,0)</f>
        <v>9.3545639999999999E-2</v>
      </c>
      <c r="J37">
        <f t="shared" ca="1" si="0"/>
        <v>1</v>
      </c>
      <c r="K37" t="str">
        <f t="shared" ca="1" si="12"/>
        <v/>
      </c>
      <c r="L37" t="str">
        <f t="shared" ca="1" si="3"/>
        <v/>
      </c>
      <c r="M37">
        <f t="shared" ca="1" si="4"/>
        <v>1</v>
      </c>
      <c r="P37">
        <f t="shared" ca="1" si="13"/>
        <v>0</v>
      </c>
      <c r="Q37" t="e">
        <f t="shared" si="5"/>
        <v>#N/A</v>
      </c>
      <c r="R37">
        <f t="shared" si="8"/>
        <v>9.3545639999999999E-2</v>
      </c>
      <c r="S37" t="e">
        <f t="shared" si="9"/>
        <v>#N/A</v>
      </c>
      <c r="T37" s="5">
        <f t="shared" si="10"/>
        <v>-1.0000000000000009E-3</v>
      </c>
    </row>
    <row r="38" spans="1:27" x14ac:dyDescent="0.2">
      <c r="A38" s="11">
        <f t="shared" si="1"/>
        <v>1994</v>
      </c>
      <c r="B38" s="1">
        <v>34425</v>
      </c>
      <c r="C38" s="1">
        <v>34425</v>
      </c>
      <c r="D38" s="3">
        <f>VLOOKUP(C38,Data!P:R,2,0)</f>
        <v>1.4530625466762537E-2</v>
      </c>
      <c r="E38" s="3">
        <f t="shared" ca="1" si="6"/>
        <v>1.4801021876006107E-2</v>
      </c>
      <c r="F38" s="3">
        <f>VLOOKUP(C38,Data!P:R,3,0)</f>
        <v>5.4682159945316222E-3</v>
      </c>
      <c r="G38" s="3">
        <f t="shared" ca="1" si="7"/>
        <v>7.2168666179555085E-3</v>
      </c>
      <c r="H38" s="5">
        <f>VLOOKUP('FRED Graph (Office)'!C38,Data!$I$1:$N$426,6,0)</f>
        <v>9.3545639999999999E-2</v>
      </c>
      <c r="J38" t="str">
        <f t="shared" ca="1" si="0"/>
        <v/>
      </c>
      <c r="K38" t="str">
        <f t="shared" ca="1" si="12"/>
        <v/>
      </c>
      <c r="L38" t="str">
        <f t="shared" ca="1" si="3"/>
        <v/>
      </c>
      <c r="M38" t="str">
        <f t="shared" ca="1" si="4"/>
        <v/>
      </c>
      <c r="P38">
        <f t="shared" ca="1" si="13"/>
        <v>0</v>
      </c>
      <c r="Q38" t="e">
        <f t="shared" si="5"/>
        <v>#N/A</v>
      </c>
      <c r="R38" t="e">
        <f t="shared" si="8"/>
        <v>#N/A</v>
      </c>
      <c r="S38">
        <f t="shared" si="9"/>
        <v>9.3545639999999999E-2</v>
      </c>
      <c r="T38" s="5">
        <f t="shared" si="10"/>
        <v>0</v>
      </c>
    </row>
    <row r="39" spans="1:27" x14ac:dyDescent="0.2">
      <c r="A39" s="11">
        <f t="shared" si="1"/>
        <v>1994</v>
      </c>
      <c r="B39" s="1">
        <v>34516</v>
      </c>
      <c r="C39" s="1">
        <v>34516</v>
      </c>
      <c r="D39" s="3">
        <f>VLOOKUP(C39,Data!P:R,2,0)</f>
        <v>1.8449328325780945E-2</v>
      </c>
      <c r="E39" s="3">
        <f t="shared" ca="1" si="6"/>
        <v>1.7369280609670506E-2</v>
      </c>
      <c r="F39" s="3">
        <f>VLOOKUP(C39,Data!P:R,3,0)</f>
        <v>5.4384772263766923E-3</v>
      </c>
      <c r="G39" s="3">
        <f t="shared" ca="1" si="7"/>
        <v>5.4533466104541573E-3</v>
      </c>
      <c r="H39" s="5">
        <f>VLOOKUP('FRED Graph (Office)'!C39,Data!$I$1:$N$426,6,0)</f>
        <v>9.3545639999999999E-2</v>
      </c>
      <c r="J39" t="str">
        <f t="shared" ca="1" si="0"/>
        <v/>
      </c>
      <c r="K39" t="str">
        <f t="shared" ca="1" si="12"/>
        <v/>
      </c>
      <c r="L39" t="str">
        <f t="shared" ca="1" si="3"/>
        <v/>
      </c>
      <c r="M39" t="str">
        <f t="shared" ca="1" si="4"/>
        <v/>
      </c>
      <c r="P39">
        <f t="shared" ca="1" si="13"/>
        <v>0</v>
      </c>
      <c r="Q39" t="e">
        <f t="shared" si="5"/>
        <v>#N/A</v>
      </c>
      <c r="R39" t="e">
        <f t="shared" si="8"/>
        <v>#N/A</v>
      </c>
      <c r="S39">
        <f t="shared" si="9"/>
        <v>9.3545639999999999E-2</v>
      </c>
      <c r="T39" s="5">
        <f t="shared" si="10"/>
        <v>0</v>
      </c>
    </row>
    <row r="40" spans="1:27" x14ac:dyDescent="0.2">
      <c r="A40" s="11">
        <f t="shared" si="1"/>
        <v>1994</v>
      </c>
      <c r="B40" s="1">
        <v>34608</v>
      </c>
      <c r="C40" s="1">
        <v>34608</v>
      </c>
      <c r="D40" s="3">
        <f>VLOOKUP(C40,Data!P:R,2,0)</f>
        <v>1.1610984015164583E-2</v>
      </c>
      <c r="E40" s="3">
        <f t="shared" ca="1" si="6"/>
        <v>1.4863645935902689E-2</v>
      </c>
      <c r="F40" s="3">
        <f>VLOOKUP(C40,Data!P:R,3,0)</f>
        <v>9.4658553076403251E-3</v>
      </c>
      <c r="G40" s="3">
        <f t="shared" ca="1" si="7"/>
        <v>7.4521662670085087E-3</v>
      </c>
      <c r="H40" s="5">
        <f>VLOOKUP('FRED Graph (Office)'!C40,Data!$I$1:$N$426,6,0)</f>
        <v>9.3545639999999999E-2</v>
      </c>
      <c r="J40" t="str">
        <f t="shared" ca="1" si="0"/>
        <v/>
      </c>
      <c r="K40" t="str">
        <f t="shared" ca="1" si="12"/>
        <v/>
      </c>
      <c r="L40" t="str">
        <f t="shared" ca="1" si="3"/>
        <v/>
      </c>
      <c r="M40" t="str">
        <f t="shared" ca="1" si="4"/>
        <v/>
      </c>
      <c r="P40">
        <f t="shared" ca="1" si="13"/>
        <v>0</v>
      </c>
      <c r="Q40" t="e">
        <f t="shared" si="5"/>
        <v>#N/A</v>
      </c>
      <c r="R40">
        <f t="shared" si="8"/>
        <v>9.3545639999999999E-2</v>
      </c>
      <c r="S40">
        <f t="shared" si="9"/>
        <v>9.3545639999999999E-2</v>
      </c>
      <c r="T40" s="5">
        <f t="shared" si="10"/>
        <v>0</v>
      </c>
      <c r="V40" s="2" t="str">
        <f ca="1">_xlfn.CONCAT("Of the ",+W45+V47," times that cap rates rose, the system called ",RIGHT(ROUND(V47/(V47+W45),2),2),"% correctly ")</f>
        <v xml:space="preserve">Of the 69 times that cap rates rose, the system called 51% correctly </v>
      </c>
      <c r="X40" s="2"/>
      <c r="Y40" s="2"/>
      <c r="AA40" s="2"/>
    </row>
    <row r="41" spans="1:27" x14ac:dyDescent="0.2">
      <c r="A41" s="11">
        <f t="shared" si="1"/>
        <v>1995</v>
      </c>
      <c r="B41" s="1">
        <v>34700</v>
      </c>
      <c r="C41" s="1">
        <v>34700</v>
      </c>
      <c r="D41" s="3">
        <f>VLOOKUP(C41,Data!P:R,2,0)</f>
        <v>1.6943354146561118E-2</v>
      </c>
      <c r="E41" s="3">
        <f t="shared" ca="1" si="6"/>
        <v>1.5667888829168881E-2</v>
      </c>
      <c r="F41" s="3">
        <f>VLOOKUP(C41,Data!P:R,3,0)</f>
        <v>5.3583389149363114E-3</v>
      </c>
      <c r="G41" s="3">
        <f t="shared" ca="1" si="7"/>
        <v>7.4120971112883183E-3</v>
      </c>
      <c r="H41" s="5">
        <f>VLOOKUP('FRED Graph (Office)'!C41,Data!$I$1:$N$426,6,0)</f>
        <v>9.1545639999999998E-2</v>
      </c>
      <c r="J41" t="str">
        <f t="shared" ca="1" si="0"/>
        <v/>
      </c>
      <c r="K41" t="str">
        <f t="shared" ca="1" si="12"/>
        <v/>
      </c>
      <c r="L41" t="str">
        <f t="shared" ref="L41:L72" ca="1" si="14">+IF(AND(J41=1,K41=1),1,"")</f>
        <v/>
      </c>
      <c r="M41" t="str">
        <f t="shared" ref="M41:M72" ca="1" si="15">+IF(AND(J41=1,K41=""),1,"")</f>
        <v/>
      </c>
      <c r="P41">
        <f t="shared" ca="1" si="13"/>
        <v>0</v>
      </c>
      <c r="Q41">
        <f t="shared" si="5"/>
        <v>9.1545639999999998E-2</v>
      </c>
      <c r="R41">
        <f t="shared" si="8"/>
        <v>9.1545639999999998E-2</v>
      </c>
      <c r="S41" t="e">
        <f t="shared" si="9"/>
        <v>#N/A</v>
      </c>
      <c r="T41" s="5">
        <f t="shared" si="10"/>
        <v>-2.0000000000000018E-3</v>
      </c>
      <c r="V41" s="2" t="str">
        <f ca="1">_xlfn.CONCAT("Of the ",+V45+V47," times the system forecasted increased cap rates ", RIGHT(ROUND(V47/SUM(V45,V47),2),2),"% were correct")</f>
        <v>Of the 58 times the system forecasted increased cap rates .6% were correct</v>
      </c>
      <c r="X41" s="2"/>
      <c r="Z41" s="3"/>
      <c r="AA41" s="2"/>
    </row>
    <row r="42" spans="1:27" x14ac:dyDescent="0.2">
      <c r="A42" s="11">
        <f t="shared" si="1"/>
        <v>1995</v>
      </c>
      <c r="B42" s="1">
        <v>34790</v>
      </c>
      <c r="C42" s="1">
        <v>34790</v>
      </c>
      <c r="D42" s="3">
        <f>VLOOKUP(C42,Data!P:R,2,0)</f>
        <v>8.9870438271466568E-3</v>
      </c>
      <c r="E42" s="3">
        <f t="shared" ca="1" si="6"/>
        <v>1.2513793996290786E-2</v>
      </c>
      <c r="F42" s="3">
        <f>VLOOKUP(C42,Data!P:R,3,0)</f>
        <v>7.3284477015322924E-3</v>
      </c>
      <c r="G42" s="3">
        <f t="shared" ca="1" si="7"/>
        <v>6.3433933082343019E-3</v>
      </c>
      <c r="H42" s="5">
        <f>VLOOKUP('FRED Graph (Office)'!C42,Data!$I$1:$N$426,6,0)</f>
        <v>9.2545639999999998E-2</v>
      </c>
      <c r="J42" t="str">
        <f t="shared" ca="1" si="0"/>
        <v/>
      </c>
      <c r="K42">
        <f t="shared" ca="1" si="12"/>
        <v>1</v>
      </c>
      <c r="L42" t="str">
        <f t="shared" ca="1" si="14"/>
        <v/>
      </c>
      <c r="M42" t="str">
        <f t="shared" ca="1" si="15"/>
        <v/>
      </c>
      <c r="P42">
        <f t="shared" ca="1" si="13"/>
        <v>0</v>
      </c>
      <c r="Q42">
        <f t="shared" si="5"/>
        <v>9.2545639999999998E-2</v>
      </c>
      <c r="R42" t="e">
        <f t="shared" si="8"/>
        <v>#N/A</v>
      </c>
      <c r="S42" t="e">
        <f t="shared" si="9"/>
        <v>#N/A</v>
      </c>
      <c r="T42" s="5">
        <f t="shared" si="10"/>
        <v>1.0000000000000009E-3</v>
      </c>
      <c r="V42" t="str">
        <f ca="1">_xlfn.CONCAT("There were only ",V45," false positives signaled")</f>
        <v>There were only 23 false positives signaled</v>
      </c>
      <c r="Z42" s="5"/>
    </row>
    <row r="43" spans="1:27" x14ac:dyDescent="0.2">
      <c r="A43" s="11">
        <f t="shared" si="1"/>
        <v>1995</v>
      </c>
      <c r="B43" s="1">
        <v>34881</v>
      </c>
      <c r="C43" s="1">
        <v>34881</v>
      </c>
      <c r="D43" s="3">
        <f>VLOOKUP(C43,Data!P:R,2,0)</f>
        <v>7.804539283188916E-3</v>
      </c>
      <c r="E43" s="3">
        <f t="shared" ca="1" si="6"/>
        <v>1.1244979085632231E-2</v>
      </c>
      <c r="F43" s="3">
        <f>VLOOKUP(C43,Data!P:R,3,0)</f>
        <v>7.9365079365081304E-3</v>
      </c>
      <c r="G43" s="3">
        <f t="shared" ca="1" si="7"/>
        <v>7.6324778190202114E-3</v>
      </c>
      <c r="H43" s="5">
        <f>VLOOKUP('FRED Graph (Office)'!C43,Data!$I$1:$N$426,6,0)</f>
        <v>9.3545639999999999E-2</v>
      </c>
      <c r="J43">
        <f t="shared" ca="1" si="0"/>
        <v>1</v>
      </c>
      <c r="K43">
        <f t="shared" ca="1" si="12"/>
        <v>1</v>
      </c>
      <c r="L43">
        <f t="shared" ca="1" si="14"/>
        <v>1</v>
      </c>
      <c r="M43" t="str">
        <f t="shared" ca="1" si="15"/>
        <v/>
      </c>
      <c r="P43">
        <f t="shared" ca="1" si="13"/>
        <v>0</v>
      </c>
      <c r="Q43">
        <f t="shared" si="5"/>
        <v>9.3545639999999999E-2</v>
      </c>
      <c r="R43">
        <f t="shared" si="8"/>
        <v>9.3545639999999999E-2</v>
      </c>
      <c r="S43" t="e">
        <f t="shared" si="9"/>
        <v>#N/A</v>
      </c>
      <c r="T43" s="5">
        <f t="shared" si="10"/>
        <v>1.0000000000000009E-3</v>
      </c>
    </row>
    <row r="44" spans="1:27" x14ac:dyDescent="0.2">
      <c r="A44" s="11">
        <f t="shared" si="1"/>
        <v>1995</v>
      </c>
      <c r="B44" s="1">
        <v>34973</v>
      </c>
      <c r="C44" s="1">
        <v>34973</v>
      </c>
      <c r="D44" s="3">
        <f>VLOOKUP(C44,Data!P:R,2,0)</f>
        <v>1.3471579002075851E-2</v>
      </c>
      <c r="E44" s="3">
        <f t="shared" ca="1" si="6"/>
        <v>1.0087720704137141E-2</v>
      </c>
      <c r="F44" s="3">
        <f>VLOOKUP(C44,Data!P:R,3,0)</f>
        <v>4.5931758530182165E-3</v>
      </c>
      <c r="G44" s="3">
        <f t="shared" ca="1" si="7"/>
        <v>6.2648418947631734E-3</v>
      </c>
      <c r="H44" s="5">
        <f>VLOOKUP('FRED Graph (Office)'!C44,Data!$I$1:$N$426,6,0)</f>
        <v>9.2545639999999998E-2</v>
      </c>
      <c r="J44" t="str">
        <f t="shared" ca="1" si="0"/>
        <v/>
      </c>
      <c r="K44" t="str">
        <f t="shared" ca="1" si="12"/>
        <v/>
      </c>
      <c r="L44" t="str">
        <f t="shared" ca="1" si="14"/>
        <v/>
      </c>
      <c r="M44" t="str">
        <f t="shared" ca="1" si="15"/>
        <v/>
      </c>
      <c r="P44">
        <f t="shared" ca="1" si="13"/>
        <v>0</v>
      </c>
      <c r="Q44">
        <f t="shared" si="5"/>
        <v>9.2545639999999998E-2</v>
      </c>
      <c r="R44">
        <f t="shared" si="8"/>
        <v>9.2545639999999998E-2</v>
      </c>
      <c r="S44" t="e">
        <f t="shared" si="9"/>
        <v>#N/A</v>
      </c>
      <c r="T44" s="5">
        <f t="shared" si="10"/>
        <v>-1.0000000000000009E-3</v>
      </c>
      <c r="V44" s="2" t="s">
        <v>9</v>
      </c>
      <c r="W44" s="2" t="s">
        <v>10</v>
      </c>
    </row>
    <row r="45" spans="1:27" x14ac:dyDescent="0.2">
      <c r="A45" s="11">
        <f t="shared" si="1"/>
        <v>1996</v>
      </c>
      <c r="B45" s="1">
        <v>35065</v>
      </c>
      <c r="C45" s="1">
        <v>35065</v>
      </c>
      <c r="D45" s="3">
        <f>VLOOKUP(C45,Data!P:R,2,0)</f>
        <v>1.1643829821849971E-2</v>
      </c>
      <c r="E45" s="3">
        <f t="shared" ca="1" si="6"/>
        <v>1.0973316035704913E-2</v>
      </c>
      <c r="F45" s="3">
        <f>VLOOKUP(C45,Data!P:R,3,0)</f>
        <v>5.2253429131288165E-3</v>
      </c>
      <c r="G45" s="3">
        <f t="shared" ca="1" si="7"/>
        <v>4.9092593830735165E-3</v>
      </c>
      <c r="H45" s="5">
        <f>VLOOKUP('FRED Graph (Office)'!C45,Data!$I$1:$N$426,6,0)</f>
        <v>9.6145640000000004E-2</v>
      </c>
      <c r="J45" t="str">
        <f t="shared" ca="1" si="0"/>
        <v/>
      </c>
      <c r="K45">
        <f t="shared" ca="1" si="12"/>
        <v>1</v>
      </c>
      <c r="L45" t="str">
        <f t="shared" ca="1" si="14"/>
        <v/>
      </c>
      <c r="M45" t="str">
        <f t="shared" ca="1" si="15"/>
        <v/>
      </c>
      <c r="P45">
        <f t="shared" ca="1" si="13"/>
        <v>0</v>
      </c>
      <c r="Q45">
        <f t="shared" si="5"/>
        <v>9.6145640000000004E-2</v>
      </c>
      <c r="R45">
        <f t="shared" si="8"/>
        <v>9.6145640000000004E-2</v>
      </c>
      <c r="S45" t="e">
        <f t="shared" si="9"/>
        <v>#N/A</v>
      </c>
      <c r="T45" s="5">
        <f t="shared" si="10"/>
        <v>3.600000000000006E-3</v>
      </c>
      <c r="V45">
        <f ca="1">COUNTIFS(P10:P146,1,T10:T146,"&lt;0")</f>
        <v>23</v>
      </c>
      <c r="W45">
        <f ca="1">COUNTIFS(P10:P146,0,T10:T146,"&gt;=0")</f>
        <v>34</v>
      </c>
      <c r="Y45" s="3">
        <f ca="1">V47/(V47+W45)</f>
        <v>0.50724637681159424</v>
      </c>
    </row>
    <row r="46" spans="1:27" x14ac:dyDescent="0.2">
      <c r="A46" s="11">
        <f t="shared" si="1"/>
        <v>1996</v>
      </c>
      <c r="B46" s="1">
        <v>35156</v>
      </c>
      <c r="C46" s="1">
        <v>35156</v>
      </c>
      <c r="D46" s="3">
        <f>VLOOKUP(C46,Data!P:R,2,0)</f>
        <v>1.2335920117191312E-2</v>
      </c>
      <c r="E46" s="3">
        <f t="shared" ca="1" si="6"/>
        <v>1.2483776313705711E-2</v>
      </c>
      <c r="F46" s="3">
        <f>VLOOKUP(C46,Data!P:R,3,0)</f>
        <v>1.0396361273554255E-2</v>
      </c>
      <c r="G46" s="3">
        <f t="shared" ca="1" si="7"/>
        <v>7.810852093341536E-3</v>
      </c>
      <c r="H46" s="5">
        <f>VLOOKUP('FRED Graph (Office)'!C46,Data!$I$1:$N$426,6,0)</f>
        <v>9.5345639999999995E-2</v>
      </c>
      <c r="J46">
        <f t="shared" ca="1" si="0"/>
        <v>1</v>
      </c>
      <c r="K46" t="str">
        <f t="shared" ca="1" si="12"/>
        <v/>
      </c>
      <c r="L46" t="str">
        <f t="shared" ca="1" si="14"/>
        <v/>
      </c>
      <c r="M46">
        <f t="shared" ca="1" si="15"/>
        <v>1</v>
      </c>
      <c r="P46">
        <f t="shared" ca="1" si="13"/>
        <v>1</v>
      </c>
      <c r="Q46" t="e">
        <f t="shared" si="5"/>
        <v>#N/A</v>
      </c>
      <c r="R46">
        <f t="shared" si="8"/>
        <v>9.5345639999999995E-2</v>
      </c>
      <c r="S46" t="e">
        <f t="shared" si="9"/>
        <v>#N/A</v>
      </c>
      <c r="T46" s="14">
        <f t="shared" si="10"/>
        <v>-8.0000000000000904E-4</v>
      </c>
      <c r="V46" s="2" t="s">
        <v>11</v>
      </c>
      <c r="W46" s="2" t="s">
        <v>13</v>
      </c>
      <c r="Y46" s="3">
        <f ca="1">+V45/SUM(V45,V47)</f>
        <v>0.39655172413793105</v>
      </c>
    </row>
    <row r="47" spans="1:27" x14ac:dyDescent="0.2">
      <c r="A47" s="11">
        <f t="shared" si="1"/>
        <v>1996</v>
      </c>
      <c r="B47" s="1">
        <v>35247</v>
      </c>
      <c r="C47" s="1">
        <v>35247</v>
      </c>
      <c r="D47" s="3">
        <f>VLOOKUP(C47,Data!P:R,2,0)</f>
        <v>2.088996231540885E-2</v>
      </c>
      <c r="E47" s="3">
        <f t="shared" ca="1" si="6"/>
        <v>1.4956570751483378E-2</v>
      </c>
      <c r="F47" s="3">
        <f>VLOOKUP(C47,Data!P:R,3,0)</f>
        <v>7.7170418006429209E-3</v>
      </c>
      <c r="G47" s="3">
        <f t="shared" ca="1" si="7"/>
        <v>9.0567015370985882E-3</v>
      </c>
      <c r="H47" s="5">
        <f>VLOOKUP('FRED Graph (Office)'!C47,Data!$I$1:$N$426,6,0)</f>
        <v>9.4745640000000006E-2</v>
      </c>
      <c r="J47" t="str">
        <f t="shared" ca="1" si="0"/>
        <v/>
      </c>
      <c r="K47" t="str">
        <f t="shared" ca="1" si="12"/>
        <v/>
      </c>
      <c r="L47" t="str">
        <f t="shared" ca="1" si="14"/>
        <v/>
      </c>
      <c r="M47" t="str">
        <f t="shared" ca="1" si="15"/>
        <v/>
      </c>
      <c r="P47">
        <f t="shared" ca="1" si="13"/>
        <v>1</v>
      </c>
      <c r="Q47" t="e">
        <f t="shared" si="5"/>
        <v>#N/A</v>
      </c>
      <c r="R47">
        <f t="shared" si="8"/>
        <v>9.4745640000000006E-2</v>
      </c>
      <c r="S47" t="e">
        <f t="shared" si="9"/>
        <v>#N/A</v>
      </c>
      <c r="T47" s="14">
        <f t="shared" si="10"/>
        <v>-5.9999999999998943E-4</v>
      </c>
      <c r="V47">
        <f ca="1">COUNTIFS(P10:P146,1,T10:T146,"&gt;=0")</f>
        <v>35</v>
      </c>
      <c r="W47">
        <f ca="1">COUNTIFS(P10:P146,0,T10:T146,"&lt;0")</f>
        <v>45</v>
      </c>
      <c r="Y47" s="5">
        <f ca="1">+Y45-Y46</f>
        <v>0.11069465267366319</v>
      </c>
    </row>
    <row r="48" spans="1:27" x14ac:dyDescent="0.2">
      <c r="A48" s="11">
        <f t="shared" si="1"/>
        <v>1996</v>
      </c>
      <c r="B48" s="1">
        <v>35339</v>
      </c>
      <c r="C48" s="1">
        <v>35339</v>
      </c>
      <c r="D48" s="3">
        <f>VLOOKUP(C48,Data!P:R,2,0)</f>
        <v>1.2270629067677286E-2</v>
      </c>
      <c r="E48" s="3">
        <f t="shared" ca="1" si="6"/>
        <v>1.5165503833425817E-2</v>
      </c>
      <c r="F48" s="3">
        <f>VLOOKUP(C48,Data!P:R,3,0)</f>
        <v>6.3816209317166805E-3</v>
      </c>
      <c r="G48" s="3">
        <f t="shared" ca="1" si="7"/>
        <v>7.0493313661798007E-3</v>
      </c>
      <c r="H48" s="5">
        <f>VLOOKUP('FRED Graph (Office)'!C48,Data!$I$1:$N$426,6,0)</f>
        <v>9.3745640000000005E-2</v>
      </c>
      <c r="J48" t="str">
        <f t="shared" ca="1" si="0"/>
        <v/>
      </c>
      <c r="K48" t="str">
        <f t="shared" ca="1" si="12"/>
        <v/>
      </c>
      <c r="L48" t="str">
        <f t="shared" ca="1" si="14"/>
        <v/>
      </c>
      <c r="M48" t="str">
        <f t="shared" ca="1" si="15"/>
        <v/>
      </c>
      <c r="P48">
        <f t="shared" ca="1" si="13"/>
        <v>1</v>
      </c>
      <c r="Q48" t="e">
        <f t="shared" si="5"/>
        <v>#N/A</v>
      </c>
      <c r="R48">
        <f t="shared" si="8"/>
        <v>9.3745640000000005E-2</v>
      </c>
      <c r="S48" t="e">
        <f t="shared" si="9"/>
        <v>#N/A</v>
      </c>
      <c r="T48" s="14">
        <f t="shared" si="10"/>
        <v>-1.0000000000000009E-3</v>
      </c>
    </row>
    <row r="49" spans="1:25" x14ac:dyDescent="0.2">
      <c r="A49" s="11">
        <f t="shared" si="1"/>
        <v>1997</v>
      </c>
      <c r="B49" s="1">
        <v>35431</v>
      </c>
      <c r="C49" s="1">
        <v>35431</v>
      </c>
      <c r="D49" s="3">
        <f>VLOOKUP(C49,Data!P:R,2,0)</f>
        <v>1.57860729654693E-2</v>
      </c>
      <c r="E49" s="3">
        <f t="shared" ca="1" si="6"/>
        <v>1.6315554782851811E-2</v>
      </c>
      <c r="F49" s="3">
        <f>VLOOKUP(C49,Data!P:R,3,0)</f>
        <v>8.8776157260621602E-3</v>
      </c>
      <c r="G49" s="3">
        <f t="shared" ca="1" si="7"/>
        <v>7.6296183288894204E-3</v>
      </c>
      <c r="H49" s="5">
        <f>VLOOKUP('FRED Graph (Office)'!C49,Data!$I$1:$N$426,6,0)</f>
        <v>9.3745640000000005E-2</v>
      </c>
      <c r="J49" t="str">
        <f t="shared" ca="1" si="0"/>
        <v/>
      </c>
      <c r="K49" t="str">
        <f t="shared" ca="1" si="12"/>
        <v/>
      </c>
      <c r="L49" t="str">
        <f t="shared" ca="1" si="14"/>
        <v/>
      </c>
      <c r="M49" t="str">
        <f t="shared" ca="1" si="15"/>
        <v/>
      </c>
      <c r="P49">
        <f t="shared" ca="1" si="13"/>
        <v>1</v>
      </c>
      <c r="Q49" t="e">
        <f t="shared" si="5"/>
        <v>#N/A</v>
      </c>
      <c r="R49">
        <f t="shared" si="8"/>
        <v>9.3745640000000005E-2</v>
      </c>
      <c r="S49">
        <f t="shared" si="9"/>
        <v>9.3745640000000005E-2</v>
      </c>
      <c r="T49" s="14">
        <f t="shared" si="10"/>
        <v>0</v>
      </c>
    </row>
    <row r="50" spans="1:25" x14ac:dyDescent="0.2">
      <c r="A50" s="11">
        <f t="shared" si="1"/>
        <v>1997</v>
      </c>
      <c r="B50" s="1">
        <v>35521</v>
      </c>
      <c r="C50" s="1">
        <v>35521</v>
      </c>
      <c r="D50" s="3">
        <f>VLOOKUP(C50,Data!P:R,2,0)</f>
        <v>1.2456035403402899E-2</v>
      </c>
      <c r="E50" s="3">
        <f t="shared" ca="1" si="6"/>
        <v>1.3504245812183161E-2</v>
      </c>
      <c r="F50" s="3">
        <f>VLOOKUP(C50,Data!P:R,3,0)</f>
        <v>4.3997485857951713E-3</v>
      </c>
      <c r="G50" s="3">
        <f t="shared" ca="1" si="7"/>
        <v>6.6386821559286657E-3</v>
      </c>
      <c r="H50" s="5">
        <f>VLOOKUP('FRED Graph (Office)'!C50,Data!$I$1:$N$426,6,0)</f>
        <v>9.3108360000000001E-2</v>
      </c>
      <c r="J50" t="str">
        <f t="shared" ca="1" si="0"/>
        <v/>
      </c>
      <c r="K50" t="str">
        <f t="shared" ca="1" si="12"/>
        <v/>
      </c>
      <c r="L50" t="str">
        <f t="shared" ca="1" si="14"/>
        <v/>
      </c>
      <c r="M50" t="str">
        <f t="shared" ca="1" si="15"/>
        <v/>
      </c>
      <c r="P50">
        <f t="shared" ca="1" si="13"/>
        <v>0</v>
      </c>
      <c r="Q50" t="e">
        <f t="shared" si="5"/>
        <v>#N/A</v>
      </c>
      <c r="R50">
        <f t="shared" si="8"/>
        <v>9.3108360000000001E-2</v>
      </c>
      <c r="S50" t="e">
        <f t="shared" si="9"/>
        <v>#N/A</v>
      </c>
      <c r="T50" s="5">
        <f t="shared" si="10"/>
        <v>-6.3728000000000395E-4</v>
      </c>
    </row>
    <row r="51" spans="1:25" x14ac:dyDescent="0.2">
      <c r="A51" s="11">
        <f t="shared" si="1"/>
        <v>1997</v>
      </c>
      <c r="B51" s="1">
        <v>35612</v>
      </c>
      <c r="C51" s="1">
        <v>35612</v>
      </c>
      <c r="D51" s="3">
        <f>VLOOKUP(C51,Data!P:R,2,0)</f>
        <v>1.867469123143306E-2</v>
      </c>
      <c r="E51" s="3">
        <f t="shared" ca="1" si="6"/>
        <v>1.5638933200101752E-2</v>
      </c>
      <c r="F51" s="3">
        <f>VLOOKUP(C51,Data!P:R,3,0)</f>
        <v>2.5031289111387967E-3</v>
      </c>
      <c r="G51" s="3">
        <f t="shared" ca="1" si="7"/>
        <v>3.451438748466984E-3</v>
      </c>
      <c r="H51" s="5">
        <f>VLOOKUP('FRED Graph (Office)'!C51,Data!$I$1:$N$426,6,0)</f>
        <v>9.2608360000000001E-2</v>
      </c>
      <c r="J51" t="str">
        <f t="shared" ca="1" si="0"/>
        <v/>
      </c>
      <c r="K51" t="str">
        <f t="shared" ca="1" si="12"/>
        <v/>
      </c>
      <c r="L51" t="str">
        <f t="shared" ca="1" si="14"/>
        <v/>
      </c>
      <c r="M51" t="str">
        <f t="shared" ca="1" si="15"/>
        <v/>
      </c>
      <c r="P51">
        <f t="shared" ca="1" si="13"/>
        <v>0</v>
      </c>
      <c r="Q51">
        <f t="shared" si="5"/>
        <v>9.2608360000000001E-2</v>
      </c>
      <c r="R51">
        <f t="shared" si="8"/>
        <v>9.2608360000000001E-2</v>
      </c>
      <c r="S51" t="e">
        <f t="shared" si="9"/>
        <v>#N/A</v>
      </c>
      <c r="T51" s="5">
        <f t="shared" si="10"/>
        <v>-5.0000000000000044E-4</v>
      </c>
      <c r="W51" s="10"/>
      <c r="X51" s="10"/>
      <c r="Y51" s="10"/>
    </row>
    <row r="52" spans="1:25" x14ac:dyDescent="0.2">
      <c r="A52" s="11">
        <f t="shared" si="1"/>
        <v>1997</v>
      </c>
      <c r="B52" s="1">
        <v>35704</v>
      </c>
      <c r="C52" s="1">
        <v>35704</v>
      </c>
      <c r="D52" s="3">
        <f>VLOOKUP(C52,Data!P:R,2,0)</f>
        <v>1.6903504884769882E-2</v>
      </c>
      <c r="E52" s="3">
        <f t="shared" ca="1" si="6"/>
        <v>1.6011410506535279E-2</v>
      </c>
      <c r="F52" s="3">
        <f>VLOOKUP(C52,Data!P:R,3,0)</f>
        <v>6.2421972534332237E-3</v>
      </c>
      <c r="G52" s="3">
        <f t="shared" ca="1" si="7"/>
        <v>4.3726630822860102E-3</v>
      </c>
      <c r="H52" s="5">
        <f>VLOOKUP('FRED Graph (Office)'!C52,Data!$I$1:$N$426,6,0)</f>
        <v>9.2773830000000002E-2</v>
      </c>
      <c r="J52" t="str">
        <f t="shared" ca="1" si="0"/>
        <v/>
      </c>
      <c r="K52">
        <f t="shared" ca="1" si="12"/>
        <v>1</v>
      </c>
      <c r="L52" t="str">
        <f t="shared" ca="1" si="14"/>
        <v/>
      </c>
      <c r="M52" t="str">
        <f t="shared" ca="1" si="15"/>
        <v/>
      </c>
      <c r="P52">
        <f t="shared" ca="1" si="13"/>
        <v>0</v>
      </c>
      <c r="Q52">
        <f t="shared" si="5"/>
        <v>9.2773830000000002E-2</v>
      </c>
      <c r="R52">
        <f t="shared" si="8"/>
        <v>9.2773830000000002E-2</v>
      </c>
      <c r="S52" t="e">
        <f t="shared" si="9"/>
        <v>#N/A</v>
      </c>
      <c r="T52" s="5">
        <f t="shared" si="10"/>
        <v>1.6547000000000089E-4</v>
      </c>
      <c r="V52" s="10"/>
      <c r="Y52" s="3"/>
    </row>
    <row r="53" spans="1:25" x14ac:dyDescent="0.2">
      <c r="A53" s="11">
        <f t="shared" si="1"/>
        <v>1998</v>
      </c>
      <c r="B53" s="1">
        <v>35796</v>
      </c>
      <c r="C53" s="1">
        <v>35796</v>
      </c>
      <c r="D53" s="3">
        <f>VLOOKUP(C53,Data!P:R,2,0)</f>
        <v>1.1899585158325232E-2</v>
      </c>
      <c r="E53" s="3">
        <f t="shared" ca="1" si="6"/>
        <v>1.582592709150939E-2</v>
      </c>
      <c r="F53" s="3">
        <f>VLOOKUP(C53,Data!P:R,3,0)</f>
        <v>3.7220843672458592E-3</v>
      </c>
      <c r="G53" s="3">
        <f t="shared" ca="1" si="7"/>
        <v>4.9821408103395415E-3</v>
      </c>
      <c r="H53" s="5">
        <f>VLOOKUP('FRED Graph (Office)'!C53,Data!$I$1:$N$426,6,0)</f>
        <v>9.1892009999999996E-2</v>
      </c>
      <c r="J53">
        <f t="shared" ca="1" si="0"/>
        <v>1</v>
      </c>
      <c r="K53" t="str">
        <f t="shared" ca="1" si="12"/>
        <v/>
      </c>
      <c r="L53" t="str">
        <f t="shared" ca="1" si="14"/>
        <v/>
      </c>
      <c r="M53">
        <f t="shared" ca="1" si="15"/>
        <v>1</v>
      </c>
      <c r="P53">
        <f t="shared" ca="1" si="13"/>
        <v>0</v>
      </c>
      <c r="Q53" t="e">
        <f t="shared" si="5"/>
        <v>#N/A</v>
      </c>
      <c r="R53">
        <f t="shared" si="8"/>
        <v>9.1892009999999996E-2</v>
      </c>
      <c r="S53" t="e">
        <f t="shared" si="9"/>
        <v>#N/A</v>
      </c>
      <c r="T53" s="5">
        <f t="shared" si="10"/>
        <v>-8.8182000000000538E-4</v>
      </c>
      <c r="V53" s="10"/>
      <c r="Y53" s="3"/>
    </row>
    <row r="54" spans="1:25" x14ac:dyDescent="0.2">
      <c r="A54" s="11">
        <f t="shared" si="1"/>
        <v>1998</v>
      </c>
      <c r="B54" s="1">
        <v>35886</v>
      </c>
      <c r="C54" s="1">
        <v>35886</v>
      </c>
      <c r="D54" s="3">
        <f>VLOOKUP(C54,Data!P:R,2,0)</f>
        <v>1.1473199521738087E-2</v>
      </c>
      <c r="E54" s="3">
        <f t="shared" ca="1" si="6"/>
        <v>1.3425429854944401E-2</v>
      </c>
      <c r="F54" s="3">
        <f>VLOOKUP(C54,Data!P:R,3,0)</f>
        <v>1.2360939431395046E-3</v>
      </c>
      <c r="G54" s="3">
        <f t="shared" ca="1" si="7"/>
        <v>2.4790891551926819E-3</v>
      </c>
      <c r="H54" s="5">
        <f>VLOOKUP('FRED Graph (Office)'!C54,Data!$I$1:$N$426,6,0)</f>
        <v>8.3899249999999995E-2</v>
      </c>
      <c r="J54" t="str">
        <f t="shared" ca="1" si="0"/>
        <v/>
      </c>
      <c r="K54" t="str">
        <f t="shared" ca="1" si="12"/>
        <v/>
      </c>
      <c r="L54" t="str">
        <f t="shared" ca="1" si="14"/>
        <v/>
      </c>
      <c r="M54" t="str">
        <f t="shared" ca="1" si="15"/>
        <v/>
      </c>
      <c r="P54">
        <f t="shared" ca="1" si="13"/>
        <v>0</v>
      </c>
      <c r="Q54" t="e">
        <f t="shared" si="5"/>
        <v>#N/A</v>
      </c>
      <c r="R54">
        <f t="shared" si="8"/>
        <v>8.3899249999999995E-2</v>
      </c>
      <c r="S54" t="e">
        <f t="shared" si="9"/>
        <v>#N/A</v>
      </c>
      <c r="T54" s="5">
        <f t="shared" si="10"/>
        <v>-7.9927600000000015E-3</v>
      </c>
    </row>
    <row r="55" spans="1:25" x14ac:dyDescent="0.2">
      <c r="A55" s="11">
        <f t="shared" si="1"/>
        <v>1998</v>
      </c>
      <c r="B55" s="1">
        <v>35977</v>
      </c>
      <c r="C55" s="1">
        <v>35977</v>
      </c>
      <c r="D55" s="3">
        <f>VLOOKUP(C55,Data!P:R,2,0)</f>
        <v>1.1641485685413011E-2</v>
      </c>
      <c r="E55" s="3">
        <f t="shared" ca="1" si="6"/>
        <v>1.1671423455158777E-2</v>
      </c>
      <c r="F55" s="3">
        <f>VLOOKUP(C55,Data!P:R,3,0)</f>
        <v>4.9382716049384268E-3</v>
      </c>
      <c r="G55" s="3">
        <f t="shared" ca="1" si="7"/>
        <v>3.0871827740389657E-3</v>
      </c>
      <c r="H55" s="5">
        <f>VLOOKUP('FRED Graph (Office)'!C55,Data!$I$1:$N$426,6,0)</f>
        <v>8.2883659999999998E-2</v>
      </c>
      <c r="J55">
        <f t="shared" ca="1" si="0"/>
        <v>1</v>
      </c>
      <c r="K55" t="str">
        <f t="shared" ca="1" si="12"/>
        <v/>
      </c>
      <c r="L55" t="str">
        <f t="shared" ca="1" si="14"/>
        <v/>
      </c>
      <c r="M55">
        <f t="shared" ca="1" si="15"/>
        <v>1</v>
      </c>
      <c r="P55">
        <f t="shared" ca="1" si="13"/>
        <v>1</v>
      </c>
      <c r="Q55">
        <f t="shared" si="5"/>
        <v>8.2883659999999998E-2</v>
      </c>
      <c r="R55">
        <f t="shared" si="8"/>
        <v>8.2883659999999998E-2</v>
      </c>
      <c r="S55" t="e">
        <f t="shared" si="9"/>
        <v>#N/A</v>
      </c>
      <c r="T55" s="14">
        <f t="shared" si="10"/>
        <v>-1.0155899999999968E-3</v>
      </c>
    </row>
    <row r="56" spans="1:25" x14ac:dyDescent="0.2">
      <c r="A56" s="11">
        <f t="shared" si="1"/>
        <v>1998</v>
      </c>
      <c r="B56" s="1">
        <v>36069</v>
      </c>
      <c r="C56" s="1">
        <v>36069</v>
      </c>
      <c r="D56" s="3">
        <f>VLOOKUP(C56,Data!P:R,2,0)</f>
        <v>1.6878827260535578E-2</v>
      </c>
      <c r="E56" s="3">
        <f t="shared" ca="1" si="6"/>
        <v>1.3331170822562225E-2</v>
      </c>
      <c r="F56" s="3">
        <f>VLOOKUP(C56,Data!P:R,3,0)</f>
        <v>4.2997542997542659E-3</v>
      </c>
      <c r="G56" s="3">
        <f t="shared" ca="1" si="7"/>
        <v>4.6190129523463463E-3</v>
      </c>
      <c r="H56" s="5">
        <f>VLOOKUP('FRED Graph (Office)'!C56,Data!$I$1:$N$426,6,0)</f>
        <v>9.0267829999999993E-2</v>
      </c>
      <c r="J56">
        <f t="shared" ca="1" si="0"/>
        <v>1</v>
      </c>
      <c r="K56">
        <f t="shared" ca="1" si="12"/>
        <v>1</v>
      </c>
      <c r="L56">
        <f t="shared" ca="1" si="14"/>
        <v>1</v>
      </c>
      <c r="M56" t="str">
        <f t="shared" ca="1" si="15"/>
        <v/>
      </c>
      <c r="P56">
        <f t="shared" ca="1" si="13"/>
        <v>1</v>
      </c>
      <c r="Q56">
        <f t="shared" si="5"/>
        <v>9.0267829999999993E-2</v>
      </c>
      <c r="R56">
        <f t="shared" si="8"/>
        <v>9.0267829999999993E-2</v>
      </c>
      <c r="S56" t="e">
        <f t="shared" si="9"/>
        <v>#N/A</v>
      </c>
      <c r="T56" s="14">
        <f t="shared" si="10"/>
        <v>7.3841699999999955E-3</v>
      </c>
    </row>
    <row r="57" spans="1:25" x14ac:dyDescent="0.2">
      <c r="A57" s="11">
        <f t="shared" si="1"/>
        <v>1999</v>
      </c>
      <c r="B57" s="1">
        <v>36161</v>
      </c>
      <c r="C57" s="1">
        <v>36161</v>
      </c>
      <c r="D57" s="3">
        <f>VLOOKUP(C57,Data!P:R,2,0)</f>
        <v>1.8955395387199703E-2</v>
      </c>
      <c r="E57" s="3">
        <f t="shared" ca="1" si="6"/>
        <v>1.582523611104943E-2</v>
      </c>
      <c r="F57" s="3">
        <f>VLOOKUP(C57,Data!P:R,3,0)</f>
        <v>5.5045871559633586E-3</v>
      </c>
      <c r="G57" s="3">
        <f t="shared" ca="1" si="7"/>
        <v>4.9021707278588122E-3</v>
      </c>
      <c r="H57" s="5">
        <f>VLOOKUP('FRED Graph (Office)'!C57,Data!$I$1:$N$426,6,0)</f>
        <v>9.0213979999999999E-2</v>
      </c>
      <c r="J57">
        <f t="shared" ca="1" si="0"/>
        <v>1</v>
      </c>
      <c r="K57" t="str">
        <f t="shared" ca="1" si="12"/>
        <v/>
      </c>
      <c r="L57" t="str">
        <f t="shared" ca="1" si="14"/>
        <v/>
      </c>
      <c r="M57">
        <f t="shared" ca="1" si="15"/>
        <v>1</v>
      </c>
      <c r="P57">
        <f t="shared" ca="1" si="13"/>
        <v>1</v>
      </c>
      <c r="Q57" t="e">
        <f t="shared" si="5"/>
        <v>#N/A</v>
      </c>
      <c r="R57">
        <f t="shared" si="8"/>
        <v>9.0213979999999999E-2</v>
      </c>
      <c r="S57" t="e">
        <f t="shared" si="9"/>
        <v>#N/A</v>
      </c>
      <c r="T57" s="14">
        <f t="shared" si="10"/>
        <v>-5.384999999999418E-5</v>
      </c>
    </row>
    <row r="58" spans="1:25" x14ac:dyDescent="0.2">
      <c r="A58" s="11">
        <f t="shared" si="1"/>
        <v>1999</v>
      </c>
      <c r="B58" s="1">
        <v>36251</v>
      </c>
      <c r="C58" s="1">
        <v>36251</v>
      </c>
      <c r="D58" s="3">
        <f>VLOOKUP(C58,Data!P:R,2,0)</f>
        <v>1.326373137223813E-2</v>
      </c>
      <c r="E58" s="3">
        <f t="shared" ca="1" si="6"/>
        <v>1.6365984673324469E-2</v>
      </c>
      <c r="F58" s="3">
        <f>VLOOKUP(C58,Data!P:R,3,0)</f>
        <v>2.4330900243310083E-3</v>
      </c>
      <c r="G58" s="3">
        <f t="shared" ca="1" si="7"/>
        <v>3.9688385901471834E-3</v>
      </c>
      <c r="H58" s="5">
        <f>VLOOKUP('FRED Graph (Office)'!C58,Data!$I$1:$N$426,6,0)</f>
        <v>8.9242409999999994E-2</v>
      </c>
      <c r="J58" t="str">
        <f t="shared" ca="1" si="0"/>
        <v/>
      </c>
      <c r="K58" t="str">
        <f t="shared" ca="1" si="12"/>
        <v/>
      </c>
      <c r="L58" t="str">
        <f t="shared" ca="1" si="14"/>
        <v/>
      </c>
      <c r="M58" t="str">
        <f t="shared" ca="1" si="15"/>
        <v/>
      </c>
      <c r="P58">
        <f t="shared" ca="1" si="13"/>
        <v>1</v>
      </c>
      <c r="Q58" t="e">
        <f t="shared" si="5"/>
        <v>#N/A</v>
      </c>
      <c r="R58">
        <f t="shared" si="8"/>
        <v>8.9242409999999994E-2</v>
      </c>
      <c r="S58" t="e">
        <f t="shared" si="9"/>
        <v>#N/A</v>
      </c>
      <c r="T58" s="14">
        <f t="shared" si="10"/>
        <v>-9.7157000000000493E-4</v>
      </c>
    </row>
    <row r="59" spans="1:25" x14ac:dyDescent="0.2">
      <c r="A59" s="11">
        <f t="shared" si="1"/>
        <v>1999</v>
      </c>
      <c r="B59" s="1">
        <v>36342</v>
      </c>
      <c r="C59" s="1">
        <v>36342</v>
      </c>
      <c r="D59" s="3">
        <f>VLOOKUP(C59,Data!P:R,2,0)</f>
        <v>1.1350218067583295E-2</v>
      </c>
      <c r="E59" s="3">
        <f t="shared" ca="1" si="6"/>
        <v>1.4523114942340376E-2</v>
      </c>
      <c r="F59" s="3">
        <f>VLOOKUP(C59,Data!P:R,3,0)</f>
        <v>7.2815533980581382E-3</v>
      </c>
      <c r="G59" s="3">
        <f t="shared" ca="1" si="7"/>
        <v>4.8573217111945732E-3</v>
      </c>
      <c r="H59" s="5">
        <f>VLOOKUP('FRED Graph (Office)'!C59,Data!$I$1:$N$426,6,0)</f>
        <v>8.8096259999999996E-2</v>
      </c>
      <c r="J59" t="str">
        <f t="shared" ca="1" si="0"/>
        <v/>
      </c>
      <c r="K59" t="str">
        <f t="shared" ca="1" si="12"/>
        <v/>
      </c>
      <c r="L59" t="str">
        <f t="shared" ca="1" si="14"/>
        <v/>
      </c>
      <c r="M59" t="str">
        <f t="shared" ca="1" si="15"/>
        <v/>
      </c>
      <c r="P59">
        <f t="shared" ca="1" si="13"/>
        <v>1</v>
      </c>
      <c r="Q59">
        <f t="shared" si="5"/>
        <v>8.8096259999999996E-2</v>
      </c>
      <c r="R59">
        <f t="shared" si="8"/>
        <v>8.8096259999999996E-2</v>
      </c>
      <c r="S59" t="e">
        <f t="shared" si="9"/>
        <v>#N/A</v>
      </c>
      <c r="T59" s="14">
        <f t="shared" si="10"/>
        <v>-1.1461499999999986E-3</v>
      </c>
    </row>
    <row r="60" spans="1:25" x14ac:dyDescent="0.2">
      <c r="A60" s="11">
        <f t="shared" si="1"/>
        <v>1999</v>
      </c>
      <c r="B60" s="1">
        <v>36434</v>
      </c>
      <c r="C60" s="1">
        <v>36434</v>
      </c>
      <c r="D60" s="3">
        <f>VLOOKUP(C60,Data!P:R,2,0)</f>
        <v>1.6558324562648608E-2</v>
      </c>
      <c r="E60" s="3">
        <f t="shared" ca="1" si="6"/>
        <v>1.3724091334156677E-2</v>
      </c>
      <c r="F60" s="3">
        <f>VLOOKUP(C60,Data!P:R,3,0)</f>
        <v>1.0843373493975905E-2</v>
      </c>
      <c r="G60" s="3">
        <f t="shared" ca="1" si="7"/>
        <v>9.0624634460170217E-3</v>
      </c>
      <c r="H60" s="5">
        <f>VLOOKUP('FRED Graph (Office)'!C60,Data!$I$1:$N$426,6,0)</f>
        <v>8.8228089999999995E-2</v>
      </c>
      <c r="J60" t="str">
        <f t="shared" ca="1" si="0"/>
        <v/>
      </c>
      <c r="K60">
        <f t="shared" ca="1" si="12"/>
        <v>1</v>
      </c>
      <c r="L60" t="str">
        <f t="shared" ca="1" si="14"/>
        <v/>
      </c>
      <c r="M60" t="str">
        <f t="shared" ca="1" si="15"/>
        <v/>
      </c>
      <c r="P60">
        <f t="shared" ca="1" si="13"/>
        <v>1</v>
      </c>
      <c r="Q60">
        <f t="shared" si="5"/>
        <v>8.8228089999999995E-2</v>
      </c>
      <c r="R60" t="e">
        <f t="shared" si="8"/>
        <v>#N/A</v>
      </c>
      <c r="S60" t="e">
        <f t="shared" si="9"/>
        <v>#N/A</v>
      </c>
      <c r="T60" s="14">
        <f t="shared" si="10"/>
        <v>1.3182999999999945E-4</v>
      </c>
    </row>
    <row r="61" spans="1:25" x14ac:dyDescent="0.2">
      <c r="A61" s="11">
        <f t="shared" si="1"/>
        <v>2000</v>
      </c>
      <c r="B61" s="1">
        <v>36526</v>
      </c>
      <c r="C61" s="1">
        <v>36526</v>
      </c>
      <c r="D61" s="3">
        <f>VLOOKUP(C61,Data!P:R,2,0)</f>
        <v>2.2466973274545721E-2</v>
      </c>
      <c r="E61" s="3">
        <f t="shared" ca="1" si="6"/>
        <v>1.6791838634925876E-2</v>
      </c>
      <c r="F61" s="3">
        <f>VLOOKUP(C61,Data!P:R,3,0)</f>
        <v>5.9594755661502852E-3</v>
      </c>
      <c r="G61" s="3">
        <f t="shared" ca="1" si="7"/>
        <v>8.4014245300630952E-3</v>
      </c>
      <c r="H61" s="5">
        <f>VLOOKUP('FRED Graph (Office)'!C61,Data!$I$1:$N$426,6,0)</f>
        <v>8.9966550000000006E-2</v>
      </c>
      <c r="J61" t="str">
        <f t="shared" ca="1" si="0"/>
        <v/>
      </c>
      <c r="K61">
        <f t="shared" ca="1" si="12"/>
        <v>1</v>
      </c>
      <c r="L61" t="str">
        <f t="shared" ca="1" si="14"/>
        <v/>
      </c>
      <c r="M61" t="str">
        <f t="shared" ca="1" si="15"/>
        <v/>
      </c>
      <c r="P61">
        <f t="shared" ca="1" si="13"/>
        <v>1</v>
      </c>
      <c r="Q61">
        <f t="shared" si="5"/>
        <v>8.9966550000000006E-2</v>
      </c>
      <c r="R61">
        <f t="shared" si="8"/>
        <v>8.9966550000000006E-2</v>
      </c>
      <c r="S61" t="e">
        <f t="shared" si="9"/>
        <v>#N/A</v>
      </c>
      <c r="T61" s="14">
        <f t="shared" si="10"/>
        <v>1.7384600000000111E-3</v>
      </c>
    </row>
    <row r="62" spans="1:25" x14ac:dyDescent="0.2">
      <c r="A62" s="11">
        <f t="shared" si="1"/>
        <v>2000</v>
      </c>
      <c r="B62" s="1">
        <v>36617</v>
      </c>
      <c r="C62" s="1">
        <v>36617</v>
      </c>
      <c r="D62" s="3">
        <f>VLOOKUP(C62,Data!P:R,2,0)</f>
        <v>1.0453080991553065E-2</v>
      </c>
      <c r="E62" s="3">
        <f t="shared" ca="1" si="6"/>
        <v>1.6492792942915797E-2</v>
      </c>
      <c r="F62" s="3">
        <f>VLOOKUP(C62,Data!P:R,3,0)</f>
        <v>1.3033175355450233E-2</v>
      </c>
      <c r="G62" s="3">
        <f t="shared" ca="1" si="7"/>
        <v>9.496325460800259E-3</v>
      </c>
      <c r="H62" s="5">
        <f>VLOOKUP('FRED Graph (Office)'!C62,Data!$I$1:$N$426,6,0)</f>
        <v>8.9340820000000001E-2</v>
      </c>
      <c r="J62" t="str">
        <f t="shared" ca="1" si="0"/>
        <v/>
      </c>
      <c r="K62" t="str">
        <f t="shared" ca="1" si="12"/>
        <v/>
      </c>
      <c r="L62" t="str">
        <f t="shared" ca="1" si="14"/>
        <v/>
      </c>
      <c r="M62" t="str">
        <f t="shared" ca="1" si="15"/>
        <v/>
      </c>
      <c r="P62">
        <f t="shared" ca="1" si="13"/>
        <v>1</v>
      </c>
      <c r="Q62">
        <f t="shared" si="5"/>
        <v>8.9340820000000001E-2</v>
      </c>
      <c r="R62">
        <f t="shared" si="8"/>
        <v>8.9340820000000001E-2</v>
      </c>
      <c r="S62" t="e">
        <f t="shared" si="9"/>
        <v>#N/A</v>
      </c>
      <c r="T62" s="14">
        <f t="shared" si="10"/>
        <v>-6.2573000000000489E-4</v>
      </c>
    </row>
    <row r="63" spans="1:25" x14ac:dyDescent="0.2">
      <c r="A63" s="11">
        <f t="shared" si="1"/>
        <v>2000</v>
      </c>
      <c r="B63" s="1">
        <v>36708</v>
      </c>
      <c r="C63" s="1">
        <v>36708</v>
      </c>
      <c r="D63" s="3">
        <f>VLOOKUP(C63,Data!P:R,2,0)</f>
        <v>2.447520743323639E-2</v>
      </c>
      <c r="E63" s="3">
        <f t="shared" ca="1" si="6"/>
        <v>1.9131753899778392E-2</v>
      </c>
      <c r="F63" s="3">
        <f>VLOOKUP(C63,Data!P:R,3,0)</f>
        <v>7.0175438596491446E-3</v>
      </c>
      <c r="G63" s="3">
        <f t="shared" ca="1" si="7"/>
        <v>1.0025359607549689E-2</v>
      </c>
      <c r="H63" s="5">
        <f>VLOOKUP('FRED Graph (Office)'!C63,Data!$I$1:$N$426,6,0)</f>
        <v>9.0020950000000002E-2</v>
      </c>
      <c r="J63" t="str">
        <f t="shared" ca="1" si="0"/>
        <v/>
      </c>
      <c r="K63">
        <f t="shared" ca="1" si="12"/>
        <v>1</v>
      </c>
      <c r="L63" t="str">
        <f t="shared" ca="1" si="14"/>
        <v/>
      </c>
      <c r="M63" t="str">
        <f t="shared" ca="1" si="15"/>
        <v/>
      </c>
      <c r="P63">
        <f t="shared" ca="1" si="13"/>
        <v>0</v>
      </c>
      <c r="Q63">
        <f t="shared" si="5"/>
        <v>9.0020950000000002E-2</v>
      </c>
      <c r="R63">
        <f t="shared" si="8"/>
        <v>9.0020950000000002E-2</v>
      </c>
      <c r="S63" t="e">
        <f t="shared" si="9"/>
        <v>#N/A</v>
      </c>
      <c r="T63" s="5">
        <f t="shared" si="10"/>
        <v>6.8013000000000101E-4</v>
      </c>
    </row>
    <row r="64" spans="1:25" x14ac:dyDescent="0.2">
      <c r="A64" s="11">
        <f t="shared" si="1"/>
        <v>2000</v>
      </c>
      <c r="B64" s="1">
        <v>36800</v>
      </c>
      <c r="C64" s="1">
        <v>36800</v>
      </c>
      <c r="D64" s="3">
        <f>VLOOKUP(C64,Data!P:R,2,0)</f>
        <v>7.0402283287758216E-3</v>
      </c>
      <c r="E64" s="3">
        <f t="shared" ca="1" si="6"/>
        <v>1.3989505584521758E-2</v>
      </c>
      <c r="F64" s="3">
        <f>VLOOKUP(C64,Data!P:R,3,0)</f>
        <v>8.1300813008129413E-3</v>
      </c>
      <c r="G64" s="3">
        <f t="shared" ca="1" si="7"/>
        <v>7.573812580231043E-3</v>
      </c>
      <c r="H64" s="5">
        <f>VLOOKUP('FRED Graph (Office)'!C64,Data!$I$1:$N$426,6,0)</f>
        <v>8.8938069999999994E-2</v>
      </c>
      <c r="J64" t="str">
        <f t="shared" ca="1" si="0"/>
        <v/>
      </c>
      <c r="K64" t="str">
        <f t="shared" ca="1" si="12"/>
        <v/>
      </c>
      <c r="L64" t="str">
        <f t="shared" ca="1" si="14"/>
        <v/>
      </c>
      <c r="M64" t="str">
        <f t="shared" ca="1" si="15"/>
        <v/>
      </c>
      <c r="P64">
        <f t="shared" ca="1" si="13"/>
        <v>0</v>
      </c>
      <c r="Q64" t="e">
        <f t="shared" si="5"/>
        <v>#N/A</v>
      </c>
      <c r="R64">
        <f t="shared" si="8"/>
        <v>8.8938069999999994E-2</v>
      </c>
      <c r="S64" t="e">
        <f t="shared" si="9"/>
        <v>#N/A</v>
      </c>
      <c r="T64" s="5">
        <f t="shared" si="10"/>
        <v>-1.0828800000000083E-3</v>
      </c>
    </row>
    <row r="65" spans="1:20" x14ac:dyDescent="0.2">
      <c r="A65" s="11">
        <f t="shared" si="1"/>
        <v>2001</v>
      </c>
      <c r="B65" s="1">
        <v>36892</v>
      </c>
      <c r="C65" s="1">
        <v>36892</v>
      </c>
      <c r="D65" s="3">
        <f>VLOOKUP(C65,Data!P:R,2,0)</f>
        <v>1.1550583464351227E-2</v>
      </c>
      <c r="E65" s="3">
        <f t="shared" ca="1" si="6"/>
        <v>1.4355339742121146E-2</v>
      </c>
      <c r="F65" s="3">
        <f>VLOOKUP(C65,Data!P:R,3,0)</f>
        <v>5.7603686635945284E-3</v>
      </c>
      <c r="G65" s="3">
        <f t="shared" ca="1" si="7"/>
        <v>6.9452249822037349E-3</v>
      </c>
      <c r="H65" s="5">
        <f>VLOOKUP('FRED Graph (Office)'!C65,Data!$I$1:$N$426,6,0)</f>
        <v>8.8504739999999998E-2</v>
      </c>
      <c r="J65" t="str">
        <f t="shared" ca="1" si="0"/>
        <v/>
      </c>
      <c r="K65" t="str">
        <f t="shared" ca="1" si="12"/>
        <v/>
      </c>
      <c r="L65" t="str">
        <f t="shared" ca="1" si="14"/>
        <v/>
      </c>
      <c r="M65" t="str">
        <f t="shared" ca="1" si="15"/>
        <v/>
      </c>
      <c r="P65">
        <f t="shared" ca="1" si="13"/>
        <v>0</v>
      </c>
      <c r="Q65">
        <f t="shared" si="5"/>
        <v>8.8504739999999998E-2</v>
      </c>
      <c r="R65">
        <f t="shared" si="8"/>
        <v>8.8504739999999998E-2</v>
      </c>
      <c r="S65" t="e">
        <f t="shared" si="9"/>
        <v>#N/A</v>
      </c>
      <c r="T65" s="5">
        <f t="shared" si="10"/>
        <v>-4.3332999999999566E-4</v>
      </c>
    </row>
    <row r="66" spans="1:20" x14ac:dyDescent="0.2">
      <c r="A66" s="11">
        <f t="shared" si="1"/>
        <v>2001</v>
      </c>
      <c r="B66" s="1">
        <v>36982</v>
      </c>
      <c r="C66" s="1">
        <v>36982</v>
      </c>
      <c r="D66" s="3">
        <f>VLOOKUP(C66,Data!P:R,2,0)</f>
        <v>3.2430231750570915E-3</v>
      </c>
      <c r="E66" s="3">
        <f t="shared" ca="1" si="6"/>
        <v>7.2779449893947135E-3</v>
      </c>
      <c r="F66" s="3">
        <f>VLOOKUP(C66,Data!P:R,3,0)</f>
        <v>8.5910652920961894E-3</v>
      </c>
      <c r="G66" s="3">
        <f t="shared" ca="1" si="7"/>
        <v>7.1757169778453589E-3</v>
      </c>
      <c r="H66" s="5">
        <f>VLOOKUP('FRED Graph (Office)'!C66,Data!$I$1:$N$426,6,0)</f>
        <v>9.0070769999999994E-2</v>
      </c>
      <c r="J66">
        <f t="shared" ca="1" si="0"/>
        <v>1</v>
      </c>
      <c r="K66">
        <f t="shared" ca="1" si="12"/>
        <v>1</v>
      </c>
      <c r="L66">
        <f t="shared" ca="1" si="14"/>
        <v>1</v>
      </c>
      <c r="M66" t="str">
        <f t="shared" ca="1" si="15"/>
        <v/>
      </c>
      <c r="P66">
        <f t="shared" ca="1" si="13"/>
        <v>0</v>
      </c>
      <c r="Q66">
        <f t="shared" si="5"/>
        <v>9.0070769999999994E-2</v>
      </c>
      <c r="R66" t="e">
        <f t="shared" si="8"/>
        <v>#N/A</v>
      </c>
      <c r="S66" t="e">
        <f t="shared" si="9"/>
        <v>#N/A</v>
      </c>
      <c r="T66" s="5">
        <f t="shared" si="10"/>
        <v>1.566029999999996E-3</v>
      </c>
    </row>
    <row r="67" spans="1:20" x14ac:dyDescent="0.2">
      <c r="A67" s="11">
        <f t="shared" si="1"/>
        <v>2001</v>
      </c>
      <c r="B67" s="1">
        <v>37073</v>
      </c>
      <c r="C67" s="1">
        <v>37073</v>
      </c>
      <c r="D67" s="3">
        <f>VLOOKUP(C67,Data!P:R,2,0)</f>
        <v>1.1930148338389124E-2</v>
      </c>
      <c r="E67" s="3">
        <f t="shared" ca="1" si="6"/>
        <v>8.9079183259324814E-3</v>
      </c>
      <c r="F67" s="3">
        <f>VLOOKUP(C67,Data!P:R,3,0)</f>
        <v>9.0857467348097742E-3</v>
      </c>
      <c r="G67" s="3">
        <f t="shared" ca="1" si="7"/>
        <v>8.8384060134529818E-3</v>
      </c>
      <c r="H67" s="5">
        <f>VLOOKUP('FRED Graph (Office)'!C67,Data!$I$1:$N$426,6,0)</f>
        <v>9.132759E-2</v>
      </c>
      <c r="J67">
        <f t="shared" ca="1" si="0"/>
        <v>1</v>
      </c>
      <c r="K67">
        <f t="shared" ca="1" si="12"/>
        <v>1</v>
      </c>
      <c r="L67">
        <f t="shared" ca="1" si="14"/>
        <v>1</v>
      </c>
      <c r="M67" t="str">
        <f t="shared" ca="1" si="15"/>
        <v/>
      </c>
      <c r="P67">
        <f t="shared" ca="1" si="13"/>
        <v>1</v>
      </c>
      <c r="Q67">
        <f t="shared" si="5"/>
        <v>9.132759E-2</v>
      </c>
      <c r="R67" t="e">
        <f t="shared" si="8"/>
        <v>#N/A</v>
      </c>
      <c r="S67" t="e">
        <f t="shared" si="9"/>
        <v>#N/A</v>
      </c>
      <c r="T67" s="14">
        <f t="shared" si="10"/>
        <v>1.2568200000000057E-3</v>
      </c>
    </row>
    <row r="68" spans="1:20" x14ac:dyDescent="0.2">
      <c r="A68" s="11">
        <f t="shared" si="1"/>
        <v>2001</v>
      </c>
      <c r="B68" s="1">
        <v>37165</v>
      </c>
      <c r="C68" s="1">
        <v>37165</v>
      </c>
      <c r="D68" s="3">
        <f>VLOOKUP(C68,Data!P:R,2,0)</f>
        <v>-1.4418056842246951E-4</v>
      </c>
      <c r="E68" s="3">
        <f t="shared" ca="1" si="6"/>
        <v>5.0096636483412489E-3</v>
      </c>
      <c r="F68" s="3">
        <f>VLOOKUP(C68,Data!P:R,3,0)</f>
        <v>2.2509848058525073E-3</v>
      </c>
      <c r="G68" s="3">
        <f t="shared" ca="1" si="7"/>
        <v>5.6683657703311408E-3</v>
      </c>
      <c r="H68" s="5">
        <f>VLOOKUP('FRED Graph (Office)'!C68,Data!$I$1:$N$426,6,0)</f>
        <v>9.2755530000000003E-2</v>
      </c>
      <c r="J68" t="str">
        <f t="shared" ca="1" si="0"/>
        <v/>
      </c>
      <c r="K68">
        <f t="shared" ca="1" si="12"/>
        <v>1</v>
      </c>
      <c r="L68" t="str">
        <f t="shared" ca="1" si="14"/>
        <v/>
      </c>
      <c r="M68" t="str">
        <f t="shared" ca="1" si="15"/>
        <v/>
      </c>
      <c r="P68">
        <f t="shared" ca="1" si="13"/>
        <v>1</v>
      </c>
      <c r="Q68">
        <f t="shared" si="5"/>
        <v>9.2755530000000003E-2</v>
      </c>
      <c r="R68" t="e">
        <f t="shared" si="8"/>
        <v>#N/A</v>
      </c>
      <c r="S68" t="e">
        <f t="shared" si="9"/>
        <v>#N/A</v>
      </c>
      <c r="T68" s="14">
        <f t="shared" si="10"/>
        <v>1.4279400000000025E-3</v>
      </c>
    </row>
    <row r="69" spans="1:20" x14ac:dyDescent="0.2">
      <c r="A69" s="11">
        <f t="shared" si="1"/>
        <v>2002</v>
      </c>
      <c r="B69" s="1">
        <v>37257</v>
      </c>
      <c r="C69" s="1">
        <v>37257</v>
      </c>
      <c r="D69" s="3">
        <f>VLOOKUP(C69,Data!P:R,2,0)</f>
        <v>6.0398475164995524E-3</v>
      </c>
      <c r="E69" s="3">
        <f t="shared" ca="1" si="6"/>
        <v>5.9419384288220689E-3</v>
      </c>
      <c r="F69" s="3">
        <f>VLOOKUP(C69,Data!P:R,3,0)</f>
        <v>-3.9303761931498427E-3</v>
      </c>
      <c r="G69" s="3">
        <f t="shared" ca="1" si="7"/>
        <v>-8.396956936486677E-4</v>
      </c>
      <c r="H69" s="5">
        <f>VLOOKUP('FRED Graph (Office)'!C69,Data!$I$1:$N$426,6,0)</f>
        <v>9.4137349999999995E-2</v>
      </c>
      <c r="J69" t="str">
        <f t="shared" ref="J69:J132" ca="1" si="16">IF(AND(E69&lt;OFFSET(E69,-$J$3,0),G69&gt;OFFSET(G69,-$J$2,0)),1,"")</f>
        <v/>
      </c>
      <c r="K69">
        <f t="shared" ca="1" si="12"/>
        <v>1</v>
      </c>
      <c r="L69" t="str">
        <f t="shared" ca="1" si="14"/>
        <v/>
      </c>
      <c r="M69" t="str">
        <f t="shared" ca="1" si="15"/>
        <v/>
      </c>
      <c r="P69">
        <f t="shared" ca="1" si="13"/>
        <v>1</v>
      </c>
      <c r="Q69">
        <f t="shared" si="5"/>
        <v>9.4137349999999995E-2</v>
      </c>
      <c r="R69" t="e">
        <f t="shared" si="8"/>
        <v>#N/A</v>
      </c>
      <c r="S69" t="e">
        <f t="shared" si="9"/>
        <v>#N/A</v>
      </c>
      <c r="T69" s="14">
        <f t="shared" si="10"/>
        <v>1.3818199999999919E-3</v>
      </c>
    </row>
    <row r="70" spans="1:20" x14ac:dyDescent="0.2">
      <c r="A70" s="11">
        <f t="shared" si="1"/>
        <v>2002</v>
      </c>
      <c r="B70" s="1">
        <v>37347</v>
      </c>
      <c r="C70" s="1">
        <v>37347</v>
      </c>
      <c r="D70" s="3">
        <f>VLOOKUP(C70,Data!P:R,2,0)</f>
        <v>1.2068897912196341E-2</v>
      </c>
      <c r="E70" s="3">
        <f t="shared" ca="1" si="6"/>
        <v>5.9881882867578078E-3</v>
      </c>
      <c r="F70" s="3">
        <f>VLOOKUP(C70,Data!P:R,3,0)</f>
        <v>6.2006764374296086E-3</v>
      </c>
      <c r="G70" s="3">
        <f t="shared" ca="1" si="7"/>
        <v>1.135150122139883E-3</v>
      </c>
      <c r="H70" s="5">
        <f>VLOOKUP('FRED Graph (Office)'!C70,Data!$I$1:$N$426,6,0)</f>
        <v>9.5998890000000003E-2</v>
      </c>
      <c r="J70">
        <f t="shared" ca="1" si="16"/>
        <v>1</v>
      </c>
      <c r="K70">
        <f t="shared" ca="1" si="12"/>
        <v>1</v>
      </c>
      <c r="L70">
        <f t="shared" ca="1" si="14"/>
        <v>1</v>
      </c>
      <c r="M70" t="str">
        <f t="shared" ca="1" si="15"/>
        <v/>
      </c>
      <c r="P70">
        <f t="shared" ca="1" si="13"/>
        <v>1</v>
      </c>
      <c r="Q70">
        <f t="shared" si="5"/>
        <v>9.5998890000000003E-2</v>
      </c>
      <c r="R70">
        <f t="shared" si="8"/>
        <v>9.5998890000000003E-2</v>
      </c>
      <c r="S70" t="e">
        <f t="shared" si="9"/>
        <v>#N/A</v>
      </c>
      <c r="T70" s="14">
        <f t="shared" si="10"/>
        <v>1.8615400000000087E-3</v>
      </c>
    </row>
    <row r="71" spans="1:20" x14ac:dyDescent="0.2">
      <c r="A71" s="11">
        <f t="shared" ref="A71:A134" si="17">YEAR(B71)</f>
        <v>2002</v>
      </c>
      <c r="B71" s="1">
        <v>37438</v>
      </c>
      <c r="C71" s="1">
        <v>37438</v>
      </c>
      <c r="D71" s="3">
        <f>VLOOKUP(C71,Data!P:R,2,0)</f>
        <v>9.663125760500213E-3</v>
      </c>
      <c r="E71" s="3">
        <f t="shared" ca="1" si="6"/>
        <v>9.2572903963987017E-3</v>
      </c>
      <c r="F71" s="3">
        <f>VLOOKUP(C71,Data!P:R,3,0)</f>
        <v>6.1624649859943759E-3</v>
      </c>
      <c r="G71" s="3">
        <f t="shared" ca="1" si="7"/>
        <v>6.1815707117119922E-3</v>
      </c>
      <c r="H71" s="5">
        <f>VLOOKUP('FRED Graph (Office)'!C71,Data!$I$1:$N$426,6,0)</f>
        <v>9.3699649999999995E-2</v>
      </c>
      <c r="J71" t="str">
        <f t="shared" ca="1" si="16"/>
        <v/>
      </c>
      <c r="K71" t="str">
        <f t="shared" ca="1" si="12"/>
        <v/>
      </c>
      <c r="L71" t="str">
        <f t="shared" ca="1" si="14"/>
        <v/>
      </c>
      <c r="M71" t="str">
        <f t="shared" ca="1" si="15"/>
        <v/>
      </c>
      <c r="P71">
        <f t="shared" ca="1" si="13"/>
        <v>1</v>
      </c>
      <c r="Q71">
        <f t="shared" si="5"/>
        <v>9.3699649999999995E-2</v>
      </c>
      <c r="R71">
        <f t="shared" si="8"/>
        <v>9.3699649999999995E-2</v>
      </c>
      <c r="S71" t="e">
        <f t="shared" si="9"/>
        <v>#N/A</v>
      </c>
      <c r="T71" s="14">
        <f t="shared" si="10"/>
        <v>-2.2992400000000079E-3</v>
      </c>
    </row>
    <row r="72" spans="1:20" x14ac:dyDescent="0.2">
      <c r="A72" s="11">
        <f t="shared" si="17"/>
        <v>2002</v>
      </c>
      <c r="B72" s="1">
        <v>37530</v>
      </c>
      <c r="C72" s="1">
        <v>37530</v>
      </c>
      <c r="D72" s="3">
        <f>VLOOKUP(C72,Data!P:R,2,0)</f>
        <v>9.0739118424902898E-3</v>
      </c>
      <c r="E72" s="3">
        <f t="shared" ca="1" si="6"/>
        <v>1.0268645171728949E-2</v>
      </c>
      <c r="F72" s="3">
        <f>VLOOKUP(C72,Data!P:R,3,0)</f>
        <v>6.6815144766148027E-3</v>
      </c>
      <c r="G72" s="3">
        <f t="shared" ca="1" si="7"/>
        <v>6.4219897313045893E-3</v>
      </c>
      <c r="H72" s="5">
        <f>VLOOKUP('FRED Graph (Office)'!C72,Data!$I$1:$N$426,6,0)</f>
        <v>9.3857189999999993E-2</v>
      </c>
      <c r="J72" t="str">
        <f t="shared" ca="1" si="16"/>
        <v/>
      </c>
      <c r="K72">
        <f t="shared" ca="1" si="12"/>
        <v>1</v>
      </c>
      <c r="L72" t="str">
        <f t="shared" ca="1" si="14"/>
        <v/>
      </c>
      <c r="M72" t="str">
        <f t="shared" ca="1" si="15"/>
        <v/>
      </c>
      <c r="P72">
        <f t="shared" ca="1" si="13"/>
        <v>1</v>
      </c>
      <c r="Q72">
        <f t="shared" si="5"/>
        <v>9.3857189999999993E-2</v>
      </c>
      <c r="R72" t="e">
        <f t="shared" si="8"/>
        <v>#N/A</v>
      </c>
      <c r="S72" t="e">
        <f t="shared" si="9"/>
        <v>#N/A</v>
      </c>
      <c r="T72" s="14">
        <f t="shared" si="10"/>
        <v>1.5753999999999768E-4</v>
      </c>
    </row>
    <row r="73" spans="1:20" x14ac:dyDescent="0.2">
      <c r="A73" s="11">
        <f t="shared" si="17"/>
        <v>2003</v>
      </c>
      <c r="B73" s="1">
        <v>37622</v>
      </c>
      <c r="C73" s="1">
        <v>37622</v>
      </c>
      <c r="D73" s="3">
        <f>VLOOKUP(C73,Data!P:R,2,0)</f>
        <v>7.2244934089189528E-3</v>
      </c>
      <c r="E73" s="3">
        <f t="shared" ca="1" si="6"/>
        <v>8.6538436706364852E-3</v>
      </c>
      <c r="F73" s="3">
        <f>VLOOKUP(C73,Data!P:R,3,0)</f>
        <v>5.530973451327359E-3</v>
      </c>
      <c r="G73" s="3">
        <f t="shared" ca="1" si="7"/>
        <v>6.1062439639710808E-3</v>
      </c>
      <c r="H73" s="5">
        <f>VLOOKUP('FRED Graph (Office)'!C73,Data!$I$1:$N$426,6,0)</f>
        <v>9.66809E-2</v>
      </c>
      <c r="J73" t="str">
        <f t="shared" ca="1" si="16"/>
        <v/>
      </c>
      <c r="K73">
        <f t="shared" ca="1" si="12"/>
        <v>1</v>
      </c>
      <c r="L73" t="str">
        <f t="shared" ref="L73:L104" ca="1" si="18">+IF(AND(J73=1,K73=1),1,"")</f>
        <v/>
      </c>
      <c r="M73" t="str">
        <f t="shared" ref="M73:M104" ca="1" si="19">+IF(AND(J73=1,K73=""),1,"")</f>
        <v/>
      </c>
      <c r="P73">
        <f t="shared" ca="1" si="13"/>
        <v>1</v>
      </c>
      <c r="Q73">
        <f t="shared" ref="Q73:Q136" si="20">IF(OR(H73-H72&gt;0,H74-H73&gt;0),H73,NA())</f>
        <v>9.66809E-2</v>
      </c>
      <c r="R73">
        <f t="shared" si="8"/>
        <v>9.66809E-2</v>
      </c>
      <c r="S73" t="e">
        <f t="shared" si="9"/>
        <v>#N/A</v>
      </c>
      <c r="T73" s="14">
        <f t="shared" si="10"/>
        <v>2.823710000000007E-3</v>
      </c>
    </row>
    <row r="74" spans="1:20" x14ac:dyDescent="0.2">
      <c r="A74" s="11">
        <f t="shared" si="17"/>
        <v>2003</v>
      </c>
      <c r="B74" s="1">
        <v>37712</v>
      </c>
      <c r="C74" s="1">
        <v>37712</v>
      </c>
      <c r="D74" s="3">
        <f>VLOOKUP(C74,Data!P:R,2,0)</f>
        <v>1.0120071755647775E-2</v>
      </c>
      <c r="E74" s="3">
        <f t="shared" ref="E74:E137" ca="1" si="21">AVERAGE(OFFSET(D74,0,0,-$E$3))</f>
        <v>8.8061590023523397E-3</v>
      </c>
      <c r="F74" s="3">
        <f>VLOOKUP(C74,Data!P:R,3,0)</f>
        <v>1.1551155115511413E-2</v>
      </c>
      <c r="G74" s="3">
        <f t="shared" ref="G74:G137" ca="1" si="22">AVERAGE(OFFSET(F74,0,0,-$G$3))</f>
        <v>8.5410642834193862E-3</v>
      </c>
      <c r="H74" s="5">
        <f>VLOOKUP('FRED Graph (Office)'!C74,Data!$I$1:$N$426,6,0)</f>
        <v>9.2708830000000006E-2</v>
      </c>
      <c r="J74" t="str">
        <f t="shared" ca="1" si="16"/>
        <v/>
      </c>
      <c r="K74" t="str">
        <f t="shared" ca="1" si="12"/>
        <v/>
      </c>
      <c r="L74" t="str">
        <f t="shared" ca="1" si="18"/>
        <v/>
      </c>
      <c r="M74" t="str">
        <f t="shared" ca="1" si="19"/>
        <v/>
      </c>
      <c r="P74">
        <f t="shared" ca="1" si="13"/>
        <v>0</v>
      </c>
      <c r="Q74" t="e">
        <f t="shared" si="20"/>
        <v>#N/A</v>
      </c>
      <c r="R74">
        <f t="shared" ref="R74:R137" si="23">IF(OR(H74-H73&lt;0,H75-H74&lt;0),H74,NA())</f>
        <v>9.2708830000000006E-2</v>
      </c>
      <c r="S74" t="e">
        <f t="shared" ref="S74:S137" si="24">IF(H74=H73,H74,NA())</f>
        <v>#N/A</v>
      </c>
      <c r="T74" s="5">
        <f t="shared" si="10"/>
        <v>-3.9720699999999942E-3</v>
      </c>
    </row>
    <row r="75" spans="1:20" x14ac:dyDescent="0.2">
      <c r="A75" s="11">
        <f t="shared" si="17"/>
        <v>2003</v>
      </c>
      <c r="B75" s="1">
        <v>37803</v>
      </c>
      <c r="C75" s="1">
        <v>37803</v>
      </c>
      <c r="D75" s="3">
        <f>VLOOKUP(C75,Data!P:R,2,0)</f>
        <v>1.1567748828699376E-2</v>
      </c>
      <c r="E75" s="3">
        <f t="shared" ca="1" si="21"/>
        <v>9.6374379977553683E-3</v>
      </c>
      <c r="F75" s="3">
        <f>VLOOKUP(C75,Data!P:R,3,0)</f>
        <v>-4.3501903208266191E-3</v>
      </c>
      <c r="G75" s="3">
        <f t="shared" ca="1" si="22"/>
        <v>3.6004823973423972E-3</v>
      </c>
      <c r="H75" s="5">
        <f>VLOOKUP('FRED Graph (Office)'!C75,Data!$I$1:$N$426,6,0)</f>
        <v>8.8546739999999999E-2</v>
      </c>
      <c r="J75" t="str">
        <f t="shared" ca="1" si="16"/>
        <v/>
      </c>
      <c r="K75" t="str">
        <f t="shared" ca="1" si="12"/>
        <v/>
      </c>
      <c r="L75" t="str">
        <f t="shared" ca="1" si="18"/>
        <v/>
      </c>
      <c r="M75" t="str">
        <f t="shared" ca="1" si="19"/>
        <v/>
      </c>
      <c r="P75">
        <f t="shared" ca="1" si="13"/>
        <v>0</v>
      </c>
      <c r="Q75">
        <f t="shared" si="20"/>
        <v>8.8546739999999999E-2</v>
      </c>
      <c r="R75">
        <f t="shared" si="23"/>
        <v>8.8546739999999999E-2</v>
      </c>
      <c r="S75" t="e">
        <f t="shared" si="24"/>
        <v>#N/A</v>
      </c>
      <c r="T75" s="5">
        <f t="shared" ref="T75:T138" si="25">+H75-H74</f>
        <v>-4.1620900000000072E-3</v>
      </c>
    </row>
    <row r="76" spans="1:20" x14ac:dyDescent="0.2">
      <c r="A76" s="11">
        <f t="shared" si="17"/>
        <v>2003</v>
      </c>
      <c r="B76" s="1">
        <v>37895</v>
      </c>
      <c r="C76" s="1">
        <v>37895</v>
      </c>
      <c r="D76" s="3">
        <f>VLOOKUP(C76,Data!P:R,2,0)</f>
        <v>2.2492160480867884E-2</v>
      </c>
      <c r="E76" s="3">
        <f t="shared" ca="1" si="21"/>
        <v>1.4726660355071678E-2</v>
      </c>
      <c r="F76" s="3">
        <f>VLOOKUP(C76,Data!P:R,3,0)</f>
        <v>1.0922992900054718E-2</v>
      </c>
      <c r="G76" s="3">
        <f t="shared" ca="1" si="22"/>
        <v>3.2864012896140493E-3</v>
      </c>
      <c r="H76" s="5">
        <f>VLOOKUP('FRED Graph (Office)'!C76,Data!$I$1:$N$426,6,0)</f>
        <v>8.905457E-2</v>
      </c>
      <c r="J76" t="str">
        <f t="shared" ca="1" si="16"/>
        <v/>
      </c>
      <c r="K76">
        <f t="shared" ca="1" si="12"/>
        <v>1</v>
      </c>
      <c r="L76" t="str">
        <f t="shared" ca="1" si="18"/>
        <v/>
      </c>
      <c r="M76" t="str">
        <f t="shared" ca="1" si="19"/>
        <v/>
      </c>
      <c r="P76">
        <f t="shared" ca="1" si="13"/>
        <v>0</v>
      </c>
      <c r="Q76">
        <f t="shared" si="20"/>
        <v>8.905457E-2</v>
      </c>
      <c r="R76">
        <f t="shared" si="23"/>
        <v>8.905457E-2</v>
      </c>
      <c r="S76" t="e">
        <f t="shared" si="24"/>
        <v>#N/A</v>
      </c>
      <c r="T76" s="5">
        <f t="shared" si="25"/>
        <v>5.0783000000000078E-4</v>
      </c>
    </row>
    <row r="77" spans="1:20" x14ac:dyDescent="0.2">
      <c r="A77" s="11">
        <f t="shared" si="17"/>
        <v>2004</v>
      </c>
      <c r="B77" s="1">
        <v>37987</v>
      </c>
      <c r="C77" s="1">
        <v>37987</v>
      </c>
      <c r="D77" s="3">
        <f>VLOOKUP(C77,Data!P:R,2,0)</f>
        <v>1.7458572534395644E-2</v>
      </c>
      <c r="E77" s="3">
        <f t="shared" ca="1" si="21"/>
        <v>1.7172827281320968E-2</v>
      </c>
      <c r="F77" s="3">
        <f>VLOOKUP(C77,Data!P:R,3,0)</f>
        <v>2.160994057266441E-3</v>
      </c>
      <c r="G77" s="3">
        <f t="shared" ca="1" si="22"/>
        <v>6.5419934786605793E-3</v>
      </c>
      <c r="H77" s="5">
        <f>VLOOKUP('FRED Graph (Office)'!C77,Data!$I$1:$N$426,6,0)</f>
        <v>8.6069999999999994E-2</v>
      </c>
      <c r="J77" t="str">
        <f t="shared" ca="1" si="16"/>
        <v/>
      </c>
      <c r="K77" t="str">
        <f t="shared" ca="1" si="12"/>
        <v/>
      </c>
      <c r="L77" t="str">
        <f t="shared" ca="1" si="18"/>
        <v/>
      </c>
      <c r="M77" t="str">
        <f t="shared" ca="1" si="19"/>
        <v/>
      </c>
      <c r="P77">
        <f t="shared" ca="1" si="13"/>
        <v>0</v>
      </c>
      <c r="Q77" t="e">
        <f t="shared" si="20"/>
        <v>#N/A</v>
      </c>
      <c r="R77">
        <f t="shared" si="23"/>
        <v>8.6069999999999994E-2</v>
      </c>
      <c r="S77" t="e">
        <f t="shared" si="24"/>
        <v>#N/A</v>
      </c>
      <c r="T77" s="5">
        <f t="shared" si="25"/>
        <v>-2.9845700000000058E-3</v>
      </c>
    </row>
    <row r="78" spans="1:20" x14ac:dyDescent="0.2">
      <c r="A78" s="11">
        <f t="shared" si="17"/>
        <v>2004</v>
      </c>
      <c r="B78" s="1">
        <v>38078</v>
      </c>
      <c r="C78" s="1">
        <v>38078</v>
      </c>
      <c r="D78" s="3">
        <f>VLOOKUP(C78,Data!P:R,2,0)</f>
        <v>1.2821010639992636E-2</v>
      </c>
      <c r="E78" s="3">
        <f t="shared" ca="1" si="21"/>
        <v>1.7590581218418722E-2</v>
      </c>
      <c r="F78" s="3">
        <f>VLOOKUP(C78,Data!P:R,3,0)</f>
        <v>8.6253369272237812E-3</v>
      </c>
      <c r="G78" s="3">
        <f t="shared" ca="1" si="22"/>
        <v>5.3931654922451111E-3</v>
      </c>
      <c r="H78" s="5">
        <f>VLOOKUP('FRED Graph (Office)'!C78,Data!$I$1:$N$426,6,0)</f>
        <v>8.3253350000000004E-2</v>
      </c>
      <c r="J78" t="str">
        <f t="shared" ca="1" si="16"/>
        <v/>
      </c>
      <c r="K78" t="str">
        <f t="shared" ca="1" si="12"/>
        <v/>
      </c>
      <c r="L78" t="str">
        <f t="shared" ca="1" si="18"/>
        <v/>
      </c>
      <c r="M78" t="str">
        <f t="shared" ca="1" si="19"/>
        <v/>
      </c>
      <c r="P78">
        <f t="shared" ca="1" si="13"/>
        <v>0</v>
      </c>
      <c r="Q78" t="e">
        <f t="shared" si="20"/>
        <v>#N/A</v>
      </c>
      <c r="R78">
        <f t="shared" si="23"/>
        <v>8.3253350000000004E-2</v>
      </c>
      <c r="S78" t="e">
        <f t="shared" si="24"/>
        <v>#N/A</v>
      </c>
      <c r="T78" s="5">
        <f t="shared" si="25"/>
        <v>-2.81664999999999E-3</v>
      </c>
    </row>
    <row r="79" spans="1:20" x14ac:dyDescent="0.2">
      <c r="A79" s="11">
        <f t="shared" si="17"/>
        <v>2004</v>
      </c>
      <c r="B79" s="1">
        <v>38169</v>
      </c>
      <c r="C79" s="1">
        <v>38169</v>
      </c>
      <c r="D79" s="3">
        <f>VLOOKUP(C79,Data!P:R,2,0)</f>
        <v>1.584021166142846E-2</v>
      </c>
      <c r="E79" s="3">
        <f t="shared" ca="1" si="21"/>
        <v>1.5373264945272247E-2</v>
      </c>
      <c r="F79" s="3">
        <f>VLOOKUP(C79,Data!P:R,3,0)</f>
        <v>9.6205237840727431E-3</v>
      </c>
      <c r="G79" s="3">
        <f t="shared" ca="1" si="22"/>
        <v>9.1229303556482622E-3</v>
      </c>
      <c r="H79" s="5">
        <f>VLOOKUP('FRED Graph (Office)'!C79,Data!$I$1:$N$426,6,0)</f>
        <v>8.1534220000000004E-2</v>
      </c>
      <c r="J79" t="str">
        <f t="shared" ca="1" si="16"/>
        <v/>
      </c>
      <c r="K79" t="str">
        <f t="shared" ca="1" si="12"/>
        <v/>
      </c>
      <c r="L79" t="str">
        <f t="shared" ca="1" si="18"/>
        <v/>
      </c>
      <c r="M79" t="str">
        <f t="shared" ca="1" si="19"/>
        <v/>
      </c>
      <c r="P79">
        <f t="shared" ca="1" si="13"/>
        <v>0</v>
      </c>
      <c r="Q79" t="e">
        <f t="shared" si="20"/>
        <v>#N/A</v>
      </c>
      <c r="R79">
        <f t="shared" si="23"/>
        <v>8.1534220000000004E-2</v>
      </c>
      <c r="S79" t="e">
        <f t="shared" si="24"/>
        <v>#N/A</v>
      </c>
      <c r="T79" s="5">
        <f t="shared" si="25"/>
        <v>-1.7191299999999993E-3</v>
      </c>
    </row>
    <row r="80" spans="1:20" x14ac:dyDescent="0.2">
      <c r="A80" s="11">
        <f t="shared" si="17"/>
        <v>2004</v>
      </c>
      <c r="B80" s="1">
        <v>38261</v>
      </c>
      <c r="C80" s="1">
        <v>38261</v>
      </c>
      <c r="D80" s="3">
        <f>VLOOKUP(C80,Data!P:R,2,0)</f>
        <v>1.6050310401687584E-2</v>
      </c>
      <c r="E80" s="3">
        <f t="shared" ca="1" si="21"/>
        <v>1.490384423436956E-2</v>
      </c>
      <c r="F80" s="3">
        <f>VLOOKUP(C80,Data!P:R,3,0)</f>
        <v>4.7644256220222836E-3</v>
      </c>
      <c r="G80" s="3">
        <f t="shared" ca="1" si="22"/>
        <v>7.1924747030475134E-3</v>
      </c>
      <c r="H80" s="5">
        <f>VLOOKUP('FRED Graph (Office)'!C80,Data!$I$1:$N$426,6,0)</f>
        <v>7.7426120000000001E-2</v>
      </c>
      <c r="J80" t="str">
        <f t="shared" ca="1" si="16"/>
        <v/>
      </c>
      <c r="K80" t="str">
        <f t="shared" ca="1" si="12"/>
        <v/>
      </c>
      <c r="L80" t="str">
        <f t="shared" ca="1" si="18"/>
        <v/>
      </c>
      <c r="M80" t="str">
        <f t="shared" ca="1" si="19"/>
        <v/>
      </c>
      <c r="P80">
        <f t="shared" ca="1" si="13"/>
        <v>0</v>
      </c>
      <c r="Q80" t="e">
        <f t="shared" si="20"/>
        <v>#N/A</v>
      </c>
      <c r="R80">
        <f t="shared" si="23"/>
        <v>7.7426120000000001E-2</v>
      </c>
      <c r="S80" t="e">
        <f t="shared" si="24"/>
        <v>#N/A</v>
      </c>
      <c r="T80" s="5">
        <f t="shared" si="25"/>
        <v>-4.1081000000000034E-3</v>
      </c>
    </row>
    <row r="81" spans="1:26" x14ac:dyDescent="0.2">
      <c r="A81" s="11">
        <f t="shared" si="17"/>
        <v>2005</v>
      </c>
      <c r="B81" s="1">
        <v>38353</v>
      </c>
      <c r="C81" s="1">
        <v>38353</v>
      </c>
      <c r="D81" s="3">
        <f>VLOOKUP(C81,Data!P:R,2,0)</f>
        <v>1.7806953233837186E-2</v>
      </c>
      <c r="E81" s="3">
        <f t="shared" ca="1" si="21"/>
        <v>1.656582509898441E-2</v>
      </c>
      <c r="F81" s="3">
        <f>VLOOKUP(C81,Data!P:R,3,0)</f>
        <v>1.0010537407797671E-2</v>
      </c>
      <c r="G81" s="3">
        <f t="shared" ca="1" si="22"/>
        <v>7.3874815149099771E-3</v>
      </c>
      <c r="H81" s="5">
        <f>VLOOKUP('FRED Graph (Office)'!C81,Data!$I$1:$N$426,6,0)</f>
        <v>7.5596269999999993E-2</v>
      </c>
      <c r="J81">
        <f t="shared" ca="1" si="16"/>
        <v>1</v>
      </c>
      <c r="K81" t="str">
        <f t="shared" ca="1" si="12"/>
        <v/>
      </c>
      <c r="L81" t="str">
        <f t="shared" ca="1" si="18"/>
        <v/>
      </c>
      <c r="M81">
        <f t="shared" ca="1" si="19"/>
        <v>1</v>
      </c>
      <c r="P81">
        <f t="shared" ca="1" si="13"/>
        <v>0</v>
      </c>
      <c r="Q81" t="e">
        <f t="shared" si="20"/>
        <v>#N/A</v>
      </c>
      <c r="R81">
        <f t="shared" si="23"/>
        <v>7.5596269999999993E-2</v>
      </c>
      <c r="S81" t="e">
        <f t="shared" si="24"/>
        <v>#N/A</v>
      </c>
      <c r="T81" s="5">
        <f t="shared" si="25"/>
        <v>-1.8298500000000079E-3</v>
      </c>
    </row>
    <row r="82" spans="1:26" x14ac:dyDescent="0.2">
      <c r="A82" s="11">
        <f t="shared" si="17"/>
        <v>2005</v>
      </c>
      <c r="B82" s="1">
        <v>38443</v>
      </c>
      <c r="C82" s="1">
        <v>38443</v>
      </c>
      <c r="D82" s="3">
        <f>VLOOKUP(C82,Data!P:R,2,0)</f>
        <v>1.9078732753440297E-2</v>
      </c>
      <c r="E82" s="3">
        <f t="shared" ca="1" si="21"/>
        <v>1.7645332129655023E-2</v>
      </c>
      <c r="F82" s="3">
        <f>VLOOKUP(C82,Data!P:R,3,0)</f>
        <v>7.3030777256128943E-3</v>
      </c>
      <c r="G82" s="3">
        <f t="shared" ca="1" si="22"/>
        <v>8.6568075667052824E-3</v>
      </c>
      <c r="H82" s="5">
        <f>VLOOKUP('FRED Graph (Office)'!C82,Data!$I$1:$N$426,6,0)</f>
        <v>7.2607190000000002E-2</v>
      </c>
      <c r="J82" t="str">
        <f t="shared" ca="1" si="16"/>
        <v/>
      </c>
      <c r="K82" t="str">
        <f t="shared" ca="1" si="12"/>
        <v/>
      </c>
      <c r="L82" t="str">
        <f t="shared" ca="1" si="18"/>
        <v/>
      </c>
      <c r="M82" t="str">
        <f t="shared" ca="1" si="19"/>
        <v/>
      </c>
      <c r="P82">
        <f t="shared" ca="1" si="13"/>
        <v>0</v>
      </c>
      <c r="Q82" t="e">
        <f t="shared" si="20"/>
        <v>#N/A</v>
      </c>
      <c r="R82">
        <f t="shared" si="23"/>
        <v>7.2607190000000002E-2</v>
      </c>
      <c r="S82" t="e">
        <f t="shared" si="24"/>
        <v>#N/A</v>
      </c>
      <c r="T82" s="5">
        <f t="shared" si="25"/>
        <v>-2.9890799999999912E-3</v>
      </c>
    </row>
    <row r="83" spans="1:26" x14ac:dyDescent="0.2">
      <c r="A83" s="11">
        <f t="shared" si="17"/>
        <v>2005</v>
      </c>
      <c r="B83" s="1">
        <v>38534</v>
      </c>
      <c r="C83" s="1">
        <v>38534</v>
      </c>
      <c r="D83" s="3">
        <f>VLOOKUP(C83,Data!P:R,2,0)</f>
        <v>1.1651208646868305E-2</v>
      </c>
      <c r="E83" s="3">
        <f t="shared" ca="1" si="21"/>
        <v>1.6178964878048596E-2</v>
      </c>
      <c r="F83" s="3">
        <f>VLOOKUP(C83,Data!P:R,3,0)</f>
        <v>3.1071983428274663E-3</v>
      </c>
      <c r="G83" s="3">
        <f t="shared" ca="1" si="22"/>
        <v>5.2051380342201803E-3</v>
      </c>
      <c r="H83" s="5">
        <f>VLOOKUP('FRED Graph (Office)'!C83,Data!$I$1:$N$426,6,0)</f>
        <v>6.9305459999999999E-2</v>
      </c>
      <c r="J83" t="str">
        <f t="shared" ca="1" si="16"/>
        <v/>
      </c>
      <c r="K83" t="str">
        <f t="shared" ca="1" si="12"/>
        <v/>
      </c>
      <c r="L83" t="str">
        <f t="shared" ca="1" si="18"/>
        <v/>
      </c>
      <c r="M83" t="str">
        <f t="shared" ca="1" si="19"/>
        <v/>
      </c>
      <c r="P83">
        <f t="shared" ca="1" si="13"/>
        <v>0</v>
      </c>
      <c r="Q83" t="e">
        <f t="shared" si="20"/>
        <v>#N/A</v>
      </c>
      <c r="R83">
        <f t="shared" si="23"/>
        <v>6.9305459999999999E-2</v>
      </c>
      <c r="S83" t="e">
        <f t="shared" si="24"/>
        <v>#N/A</v>
      </c>
      <c r="T83" s="5">
        <f t="shared" si="25"/>
        <v>-3.3017300000000027E-3</v>
      </c>
    </row>
    <row r="84" spans="1:26" x14ac:dyDescent="0.2">
      <c r="A84" s="11">
        <f t="shared" si="17"/>
        <v>2005</v>
      </c>
      <c r="B84" s="1">
        <v>38626</v>
      </c>
      <c r="C84" s="1">
        <v>38626</v>
      </c>
      <c r="D84" s="3">
        <f>VLOOKUP(C84,Data!P:R,2,0)</f>
        <v>1.8036452610227904E-2</v>
      </c>
      <c r="E84" s="3">
        <f t="shared" ca="1" si="21"/>
        <v>1.6255464670178837E-2</v>
      </c>
      <c r="F84" s="3">
        <f>VLOOKUP(C84,Data!P:R,3,0)</f>
        <v>2.6329375322664106E-2</v>
      </c>
      <c r="G84" s="3">
        <f t="shared" ca="1" si="22"/>
        <v>1.4718286832745786E-2</v>
      </c>
      <c r="H84" s="5">
        <f>VLOOKUP('FRED Graph (Office)'!C84,Data!$I$1:$N$426,6,0)</f>
        <v>6.5915489999999993E-2</v>
      </c>
      <c r="J84" t="str">
        <f t="shared" ca="1" si="16"/>
        <v/>
      </c>
      <c r="K84" t="str">
        <f t="shared" ref="K84:K146" ca="1" si="26">IF(OFFSET(H84,-$K$3,0)&lt;H84,1,"")</f>
        <v/>
      </c>
      <c r="L84" t="str">
        <f t="shared" ca="1" si="18"/>
        <v/>
      </c>
      <c r="M84" t="str">
        <f t="shared" ca="1" si="19"/>
        <v/>
      </c>
      <c r="P84">
        <f t="shared" ref="P84:P146" ca="1" si="27">IF(OR(SUM(J81:J84)&gt;=2,SUM(J80:J83)&gt;=2,SUM(J79:J82)&gt;=2,SUM(J78:J81)&gt;=2),1,0)</f>
        <v>0</v>
      </c>
      <c r="Q84" t="e">
        <f t="shared" si="20"/>
        <v>#N/A</v>
      </c>
      <c r="R84">
        <f t="shared" si="23"/>
        <v>6.5915489999999993E-2</v>
      </c>
      <c r="S84" t="e">
        <f t="shared" si="24"/>
        <v>#N/A</v>
      </c>
      <c r="T84" s="5">
        <f t="shared" si="25"/>
        <v>-3.389970000000006E-3</v>
      </c>
    </row>
    <row r="85" spans="1:26" x14ac:dyDescent="0.2">
      <c r="A85" s="11">
        <f t="shared" si="17"/>
        <v>2006</v>
      </c>
      <c r="B85" s="1">
        <v>38718</v>
      </c>
      <c r="C85" s="1">
        <v>38718</v>
      </c>
      <c r="D85" s="3">
        <f>VLOOKUP(C85,Data!P:R,2,0)</f>
        <v>1.4414123913394139E-2</v>
      </c>
      <c r="E85" s="3">
        <f t="shared" ca="1" si="21"/>
        <v>1.4700595056830116E-2</v>
      </c>
      <c r="F85" s="3">
        <f>VLOOKUP(C85,Data!P:R,3,0)</f>
        <v>-3.5211267605634866E-3</v>
      </c>
      <c r="G85" s="3">
        <f t="shared" ca="1" si="22"/>
        <v>1.140412428105031E-2</v>
      </c>
      <c r="H85" s="5">
        <f>VLOOKUP('FRED Graph (Office)'!C85,Data!$I$1:$N$426,6,0)</f>
        <v>6.4784060000000004E-2</v>
      </c>
      <c r="J85" t="str">
        <f t="shared" ca="1" si="16"/>
        <v/>
      </c>
      <c r="K85" t="str">
        <f t="shared" ca="1" si="26"/>
        <v/>
      </c>
      <c r="L85" t="str">
        <f t="shared" ca="1" si="18"/>
        <v/>
      </c>
      <c r="M85" t="str">
        <f t="shared" ca="1" si="19"/>
        <v/>
      </c>
      <c r="P85">
        <f t="shared" ca="1" si="27"/>
        <v>0</v>
      </c>
      <c r="Q85" t="e">
        <f t="shared" si="20"/>
        <v>#N/A</v>
      </c>
      <c r="R85">
        <f t="shared" si="23"/>
        <v>6.4784060000000004E-2</v>
      </c>
      <c r="S85" t="e">
        <f t="shared" si="24"/>
        <v>#N/A</v>
      </c>
      <c r="T85" s="5">
        <f t="shared" si="25"/>
        <v>-1.1314299999999888E-3</v>
      </c>
    </row>
    <row r="86" spans="1:26" x14ac:dyDescent="0.2">
      <c r="A86" s="11">
        <f t="shared" si="17"/>
        <v>2006</v>
      </c>
      <c r="B86" s="1">
        <v>38808</v>
      </c>
      <c r="C86" s="1">
        <v>38808</v>
      </c>
      <c r="D86" s="3">
        <f>VLOOKUP(C86,Data!P:R,2,0)</f>
        <v>2.0372829446886787E-2</v>
      </c>
      <c r="E86" s="3">
        <f t="shared" ca="1" si="21"/>
        <v>1.7607801990169609E-2</v>
      </c>
      <c r="F86" s="3">
        <f>VLOOKUP(C86,Data!P:R,3,0)</f>
        <v>8.0767289247853924E-3</v>
      </c>
      <c r="G86" s="3">
        <f t="shared" ca="1" si="22"/>
        <v>2.2778010821109529E-3</v>
      </c>
      <c r="H86" s="5">
        <f>VLOOKUP('FRED Graph (Office)'!C86,Data!$I$1:$N$426,6,0)</f>
        <v>6.0600000000000001E-2</v>
      </c>
      <c r="J86" t="str">
        <f t="shared" ca="1" si="16"/>
        <v/>
      </c>
      <c r="K86" t="str">
        <f t="shared" ca="1" si="26"/>
        <v/>
      </c>
      <c r="L86" t="str">
        <f t="shared" ca="1" si="18"/>
        <v/>
      </c>
      <c r="M86" t="str">
        <f t="shared" ca="1" si="19"/>
        <v/>
      </c>
      <c r="P86">
        <f t="shared" ca="1" si="27"/>
        <v>0</v>
      </c>
      <c r="Q86" t="e">
        <f t="shared" si="20"/>
        <v>#N/A</v>
      </c>
      <c r="R86">
        <f t="shared" si="23"/>
        <v>6.0600000000000001E-2</v>
      </c>
      <c r="S86" t="e">
        <f t="shared" si="24"/>
        <v>#N/A</v>
      </c>
      <c r="T86" s="5">
        <f t="shared" si="25"/>
        <v>-4.1840600000000033E-3</v>
      </c>
    </row>
    <row r="87" spans="1:26" x14ac:dyDescent="0.2">
      <c r="A87" s="11">
        <f t="shared" si="17"/>
        <v>2006</v>
      </c>
      <c r="B87" s="1">
        <v>38899</v>
      </c>
      <c r="C87" s="1">
        <v>38899</v>
      </c>
      <c r="D87" s="3">
        <f>VLOOKUP(C87,Data!P:R,2,0)</f>
        <v>1.0722854927321279E-2</v>
      </c>
      <c r="E87" s="3">
        <f t="shared" ca="1" si="21"/>
        <v>1.5169936095867401E-2</v>
      </c>
      <c r="F87" s="3">
        <f>VLOOKUP(C87,Data!P:R,3,0)</f>
        <v>1.0515773660490835E-2</v>
      </c>
      <c r="G87" s="3">
        <f t="shared" ca="1" si="22"/>
        <v>9.2962512926381136E-3</v>
      </c>
      <c r="H87" s="5">
        <f>VLOOKUP('FRED Graph (Office)'!C87,Data!$I$1:$N$426,6,0)</f>
        <v>6.0129960000000003E-2</v>
      </c>
      <c r="J87">
        <f t="shared" ca="1" si="16"/>
        <v>1</v>
      </c>
      <c r="K87" t="str">
        <f t="shared" ca="1" si="26"/>
        <v/>
      </c>
      <c r="L87" t="str">
        <f t="shared" ca="1" si="18"/>
        <v/>
      </c>
      <c r="M87">
        <f t="shared" ca="1" si="19"/>
        <v>1</v>
      </c>
      <c r="P87">
        <f t="shared" ca="1" si="27"/>
        <v>0</v>
      </c>
      <c r="Q87" t="e">
        <f t="shared" si="20"/>
        <v>#N/A</v>
      </c>
      <c r="R87">
        <f t="shared" si="23"/>
        <v>6.0129960000000003E-2</v>
      </c>
      <c r="S87" t="e">
        <f t="shared" si="24"/>
        <v>#N/A</v>
      </c>
      <c r="T87" s="5">
        <f t="shared" si="25"/>
        <v>-4.7003999999999796E-4</v>
      </c>
    </row>
    <row r="88" spans="1:26" x14ac:dyDescent="0.2">
      <c r="A88" s="11">
        <f t="shared" si="17"/>
        <v>2006</v>
      </c>
      <c r="B88" s="1">
        <v>38991</v>
      </c>
      <c r="C88" s="1">
        <v>38991</v>
      </c>
      <c r="D88" s="3">
        <f>VLOOKUP(C88,Data!P:R,2,0)</f>
        <v>8.5574298284643024E-3</v>
      </c>
      <c r="E88" s="3">
        <f t="shared" ca="1" si="21"/>
        <v>1.3217704734224123E-2</v>
      </c>
      <c r="F88" s="3">
        <f>VLOOKUP(C88,Data!P:R,3,0)</f>
        <v>4.9554013875123815E-3</v>
      </c>
      <c r="G88" s="3">
        <f t="shared" ca="1" si="22"/>
        <v>7.7355875240016081E-3</v>
      </c>
      <c r="H88" s="5">
        <f>VLOOKUP('FRED Graph (Office)'!C88,Data!$I$1:$N$426,6,0)</f>
        <v>5.8583679999999999E-2</v>
      </c>
      <c r="J88" t="str">
        <f t="shared" ca="1" si="16"/>
        <v/>
      </c>
      <c r="K88" t="str">
        <f t="shared" ca="1" si="26"/>
        <v/>
      </c>
      <c r="L88" t="str">
        <f t="shared" ca="1" si="18"/>
        <v/>
      </c>
      <c r="M88" t="str">
        <f t="shared" ca="1" si="19"/>
        <v/>
      </c>
      <c r="P88">
        <f t="shared" ca="1" si="27"/>
        <v>0</v>
      </c>
      <c r="Q88" t="e">
        <f t="shared" si="20"/>
        <v>#N/A</v>
      </c>
      <c r="R88">
        <f t="shared" si="23"/>
        <v>5.8583679999999999E-2</v>
      </c>
      <c r="S88" t="e">
        <f t="shared" si="24"/>
        <v>#N/A</v>
      </c>
      <c r="T88" s="5">
        <f t="shared" si="25"/>
        <v>-1.546280000000004E-3</v>
      </c>
    </row>
    <row r="89" spans="1:26" x14ac:dyDescent="0.2">
      <c r="A89" s="11">
        <f t="shared" si="17"/>
        <v>2007</v>
      </c>
      <c r="B89" s="1">
        <v>39083</v>
      </c>
      <c r="C89" s="1">
        <v>39083</v>
      </c>
      <c r="D89" s="3">
        <f>VLOOKUP(C89,Data!P:R,2,0)</f>
        <v>1.2241527275092423E-2</v>
      </c>
      <c r="E89" s="3">
        <f t="shared" ca="1" si="21"/>
        <v>1.0507270676959335E-2</v>
      </c>
      <c r="F89" s="3">
        <f>VLOOKUP(C89,Data!P:R,3,0)</f>
        <v>1.4792899408282434E-3</v>
      </c>
      <c r="G89" s="3">
        <f t="shared" ca="1" si="22"/>
        <v>3.2173456641703124E-3</v>
      </c>
      <c r="H89" s="5">
        <f>VLOOKUP('FRED Graph (Office)'!C89,Data!$I$1:$N$426,6,0)</f>
        <v>5.5791930000000003E-2</v>
      </c>
      <c r="J89" t="str">
        <f t="shared" ca="1" si="16"/>
        <v/>
      </c>
      <c r="K89" t="str">
        <f t="shared" ca="1" si="26"/>
        <v/>
      </c>
      <c r="L89" t="str">
        <f t="shared" ca="1" si="18"/>
        <v/>
      </c>
      <c r="M89" t="str">
        <f t="shared" ca="1" si="19"/>
        <v/>
      </c>
      <c r="P89">
        <f t="shared" ca="1" si="27"/>
        <v>0</v>
      </c>
      <c r="Q89" t="e">
        <f t="shared" si="20"/>
        <v>#N/A</v>
      </c>
      <c r="R89">
        <f t="shared" si="23"/>
        <v>5.5791930000000003E-2</v>
      </c>
      <c r="S89" t="e">
        <f t="shared" si="24"/>
        <v>#N/A</v>
      </c>
      <c r="T89" s="5">
        <f t="shared" si="25"/>
        <v>-2.7917499999999956E-3</v>
      </c>
    </row>
    <row r="90" spans="1:26" x14ac:dyDescent="0.2">
      <c r="A90" s="11">
        <f t="shared" si="17"/>
        <v>2007</v>
      </c>
      <c r="B90" s="1">
        <v>39173</v>
      </c>
      <c r="C90" s="1">
        <v>39173</v>
      </c>
      <c r="D90" s="3">
        <f>VLOOKUP(C90,Data!P:R,2,0)</f>
        <v>1.2206184867838532E-2</v>
      </c>
      <c r="E90" s="3">
        <f t="shared" ca="1" si="21"/>
        <v>1.1001713990465086E-2</v>
      </c>
      <c r="F90" s="3">
        <f>VLOOKUP(C90,Data!P:R,3,0)</f>
        <v>1.0773018217626884E-2</v>
      </c>
      <c r="G90" s="3">
        <f t="shared" ca="1" si="22"/>
        <v>6.1261540792275637E-3</v>
      </c>
      <c r="H90" s="5">
        <f>VLOOKUP('FRED Graph (Office)'!C90,Data!$I$1:$N$426,6,0)</f>
        <v>4.9058600000000001E-2</v>
      </c>
      <c r="J90">
        <f t="shared" ca="1" si="16"/>
        <v>1</v>
      </c>
      <c r="K90" t="str">
        <f t="shared" ca="1" si="26"/>
        <v/>
      </c>
      <c r="L90" t="str">
        <f t="shared" ca="1" si="18"/>
        <v/>
      </c>
      <c r="M90">
        <f t="shared" ca="1" si="19"/>
        <v>1</v>
      </c>
      <c r="P90">
        <f t="shared" ca="1" si="27"/>
        <v>1</v>
      </c>
      <c r="Q90" t="e">
        <f t="shared" si="20"/>
        <v>#N/A</v>
      </c>
      <c r="R90">
        <f t="shared" si="23"/>
        <v>4.9058600000000001E-2</v>
      </c>
      <c r="S90" t="e">
        <f t="shared" si="24"/>
        <v>#N/A</v>
      </c>
      <c r="T90" s="14">
        <f t="shared" si="25"/>
        <v>-6.7333300000000026E-3</v>
      </c>
    </row>
    <row r="91" spans="1:26" x14ac:dyDescent="0.2">
      <c r="A91" s="11">
        <f t="shared" si="17"/>
        <v>2007</v>
      </c>
      <c r="B91" s="1">
        <v>39264</v>
      </c>
      <c r="C91" s="1">
        <v>39264</v>
      </c>
      <c r="D91" s="3">
        <f>VLOOKUP(C91,Data!P:R,2,0)</f>
        <v>1.223163289702156E-2</v>
      </c>
      <c r="E91" s="3">
        <f t="shared" ca="1" si="21"/>
        <v>1.2226448346650839E-2</v>
      </c>
      <c r="F91" s="3">
        <f>VLOOKUP(C91,Data!P:R,3,0)</f>
        <v>9.4793655742175797E-3</v>
      </c>
      <c r="G91" s="3">
        <f t="shared" ca="1" si="22"/>
        <v>1.0126191895922232E-2</v>
      </c>
      <c r="H91" s="5">
        <f>VLOOKUP('FRED Graph (Office)'!C91,Data!$I$1:$N$426,6,0)</f>
        <v>4.8301480000000001E-2</v>
      </c>
      <c r="J91">
        <f t="shared" ca="1" si="16"/>
        <v>1</v>
      </c>
      <c r="K91" t="str">
        <f t="shared" ca="1" si="26"/>
        <v/>
      </c>
      <c r="L91" t="str">
        <f t="shared" ca="1" si="18"/>
        <v/>
      </c>
      <c r="M91">
        <f t="shared" ca="1" si="19"/>
        <v>1</v>
      </c>
      <c r="P91">
        <f t="shared" ca="1" si="27"/>
        <v>1</v>
      </c>
      <c r="Q91">
        <f t="shared" si="20"/>
        <v>4.8301480000000001E-2</v>
      </c>
      <c r="R91">
        <f t="shared" si="23"/>
        <v>4.8301480000000001E-2</v>
      </c>
      <c r="S91" t="e">
        <f t="shared" si="24"/>
        <v>#N/A</v>
      </c>
      <c r="T91" s="14">
        <f t="shared" si="25"/>
        <v>-7.5712000000000002E-4</v>
      </c>
    </row>
    <row r="92" spans="1:26" x14ac:dyDescent="0.2">
      <c r="A92" s="11">
        <f t="shared" si="17"/>
        <v>2007</v>
      </c>
      <c r="B92" s="1">
        <v>39356</v>
      </c>
      <c r="C92" s="1">
        <v>39356</v>
      </c>
      <c r="D92" s="3">
        <f>VLOOKUP(C92,Data!P:R,2,0)</f>
        <v>1.0612998712381305E-2</v>
      </c>
      <c r="E92" s="3">
        <f t="shared" ca="1" si="21"/>
        <v>1.1683605492413799E-2</v>
      </c>
      <c r="F92" s="3">
        <f>VLOOKUP(C92,Data!P:R,3,0)</f>
        <v>6.3358329231688604E-3</v>
      </c>
      <c r="G92" s="3">
        <f t="shared" ca="1" si="22"/>
        <v>7.9075992486932201E-3</v>
      </c>
      <c r="H92" s="5">
        <f>VLOOKUP('FRED Graph (Office)'!C92,Data!$I$1:$N$426,6,0)</f>
        <v>5.1979360000000002E-2</v>
      </c>
      <c r="J92" t="str">
        <f t="shared" ca="1" si="16"/>
        <v/>
      </c>
      <c r="K92">
        <f t="shared" ca="1" si="26"/>
        <v>1</v>
      </c>
      <c r="L92" t="str">
        <f t="shared" ca="1" si="18"/>
        <v/>
      </c>
      <c r="M92" t="str">
        <f t="shared" ca="1" si="19"/>
        <v/>
      </c>
      <c r="P92">
        <f t="shared" ca="1" si="27"/>
        <v>1</v>
      </c>
      <c r="Q92">
        <f t="shared" si="20"/>
        <v>5.1979360000000002E-2</v>
      </c>
      <c r="R92" t="e">
        <f t="shared" si="23"/>
        <v>#N/A</v>
      </c>
      <c r="S92" t="e">
        <f t="shared" si="24"/>
        <v>#N/A</v>
      </c>
      <c r="T92" s="14">
        <f t="shared" si="25"/>
        <v>3.6778800000000014E-3</v>
      </c>
      <c r="W92" s="10" t="s">
        <v>41</v>
      </c>
      <c r="X92" s="10" t="s">
        <v>42</v>
      </c>
      <c r="Y92" s="10" t="s">
        <v>43</v>
      </c>
      <c r="Z92" s="10" t="s">
        <v>45</v>
      </c>
    </row>
    <row r="93" spans="1:26" x14ac:dyDescent="0.2">
      <c r="A93" s="11">
        <f t="shared" si="17"/>
        <v>2008</v>
      </c>
      <c r="B93" s="1">
        <v>39448</v>
      </c>
      <c r="C93" s="1">
        <v>39448</v>
      </c>
      <c r="D93" s="3">
        <f>VLOOKUP(C93,Data!P:R,2,0)</f>
        <v>1.0078979687861089E-2</v>
      </c>
      <c r="E93" s="3">
        <f t="shared" ca="1" si="21"/>
        <v>1.0974537099087986E-2</v>
      </c>
      <c r="F93" s="3">
        <f>VLOOKUP(C93,Data!P:R,3,0)</f>
        <v>1.3896148110497775E-2</v>
      </c>
      <c r="G93" s="3">
        <f t="shared" ca="1" si="22"/>
        <v>1.0115990516833318E-2</v>
      </c>
      <c r="H93" s="5">
        <f>VLOOKUP('FRED Graph (Office)'!C93,Data!$I$1:$N$426,6,0)</f>
        <v>5.2183630000000002E-2</v>
      </c>
      <c r="J93" t="str">
        <f t="shared" ca="1" si="16"/>
        <v/>
      </c>
      <c r="K93">
        <f t="shared" ca="1" si="26"/>
        <v>1</v>
      </c>
      <c r="L93" t="str">
        <f t="shared" ca="1" si="18"/>
        <v/>
      </c>
      <c r="M93" t="str">
        <f t="shared" ca="1" si="19"/>
        <v/>
      </c>
      <c r="P93">
        <f t="shared" ca="1" si="27"/>
        <v>1</v>
      </c>
      <c r="Q93">
        <f t="shared" si="20"/>
        <v>5.2183630000000002E-2</v>
      </c>
      <c r="R93" t="e">
        <f t="shared" si="23"/>
        <v>#N/A</v>
      </c>
      <c r="S93" t="e">
        <f t="shared" si="24"/>
        <v>#N/A</v>
      </c>
      <c r="T93" s="14">
        <f t="shared" si="25"/>
        <v>2.0426999999999945E-4</v>
      </c>
      <c r="V93" s="10" t="s">
        <v>39</v>
      </c>
      <c r="W93">
        <f>SUMIF(T10:T146,"&gt;0")</f>
        <v>9.1115449999999987E-2</v>
      </c>
      <c r="X93">
        <f ca="1">SUMIFS(T10:T146,T10:T146,"&gt;0",P10:P146,1)</f>
        <v>7.7788469999999985E-2</v>
      </c>
      <c r="Y93" s="3">
        <f ca="1">+X93/W93</f>
        <v>0.85373523370624849</v>
      </c>
      <c r="Z93" s="16">
        <f ca="1">(SUMIFS(T10:T146,T10:T146,"&lt;0",P10:P146,1)+X93)/W93</f>
        <v>0.59334031714709201</v>
      </c>
    </row>
    <row r="94" spans="1:26" x14ac:dyDescent="0.2">
      <c r="A94" s="11">
        <f t="shared" si="17"/>
        <v>2008</v>
      </c>
      <c r="B94" s="1">
        <v>39539</v>
      </c>
      <c r="C94" s="1">
        <v>39539</v>
      </c>
      <c r="D94" s="3">
        <f>VLOOKUP(C94,Data!P:R,2,0)</f>
        <v>-2.074855970108147E-3</v>
      </c>
      <c r="E94" s="3">
        <f t="shared" ca="1" si="21"/>
        <v>6.2057074767114155E-3</v>
      </c>
      <c r="F94" s="3">
        <f>VLOOKUP(C94,Data!P:R,3,0)</f>
        <v>9.4729125777388568E-3</v>
      </c>
      <c r="G94" s="3">
        <f t="shared" ca="1" si="22"/>
        <v>1.1684530344118316E-2</v>
      </c>
      <c r="H94" s="5">
        <f>VLOOKUP('FRED Graph (Office)'!C94,Data!$I$1:$N$426,6,0)</f>
        <v>5.7788529999999998E-2</v>
      </c>
      <c r="J94">
        <f t="shared" ca="1" si="16"/>
        <v>1</v>
      </c>
      <c r="K94">
        <f t="shared" ca="1" si="26"/>
        <v>1</v>
      </c>
      <c r="L94">
        <f t="shared" ca="1" si="18"/>
        <v>1</v>
      </c>
      <c r="M94" t="str">
        <f t="shared" ca="1" si="19"/>
        <v/>
      </c>
      <c r="P94">
        <f t="shared" ca="1" si="27"/>
        <v>1</v>
      </c>
      <c r="Q94">
        <f t="shared" si="20"/>
        <v>5.7788529999999998E-2</v>
      </c>
      <c r="R94">
        <f t="shared" si="23"/>
        <v>5.7788529999999998E-2</v>
      </c>
      <c r="S94" t="e">
        <f t="shared" si="24"/>
        <v>#N/A</v>
      </c>
      <c r="T94" s="14">
        <f t="shared" si="25"/>
        <v>5.604899999999996E-3</v>
      </c>
      <c r="V94" s="10" t="s">
        <v>40</v>
      </c>
      <c r="W94">
        <f>SUMIF(T10:T146,"&lt;0")</f>
        <v>-0.12185247999999999</v>
      </c>
      <c r="X94">
        <f ca="1">SUMIFS(T10:T146,T10:T146,"&lt;0",P10:P146,0)</f>
        <v>-9.812648000000003E-2</v>
      </c>
      <c r="Y94" s="3">
        <f ca="1">+X94/W94</f>
        <v>0.80528914963404963</v>
      </c>
    </row>
    <row r="95" spans="1:26" x14ac:dyDescent="0.2">
      <c r="A95" s="11">
        <f t="shared" si="17"/>
        <v>2008</v>
      </c>
      <c r="B95" s="1">
        <v>39630</v>
      </c>
      <c r="C95" s="1">
        <v>39630</v>
      </c>
      <c r="D95" s="3">
        <f>VLOOKUP(C95,Data!P:R,2,0)</f>
        <v>1.0550241522120141E-2</v>
      </c>
      <c r="E95" s="3">
        <f t="shared" ca="1" si="21"/>
        <v>6.1847884132910274E-3</v>
      </c>
      <c r="F95" s="3">
        <f>VLOOKUP(C95,Data!P:R,3,0)</f>
        <v>1.8810202016416033E-2</v>
      </c>
      <c r="G95" s="3">
        <f t="shared" ca="1" si="22"/>
        <v>1.4141557297077445E-2</v>
      </c>
      <c r="H95" s="5">
        <f>VLOOKUP('FRED Graph (Office)'!C95,Data!$I$1:$N$426,6,0)</f>
        <v>5.7185050000000001E-2</v>
      </c>
      <c r="J95">
        <f t="shared" ca="1" si="16"/>
        <v>1</v>
      </c>
      <c r="K95" t="str">
        <f t="shared" ca="1" si="26"/>
        <v/>
      </c>
      <c r="L95" t="str">
        <f t="shared" ca="1" si="18"/>
        <v/>
      </c>
      <c r="M95">
        <f t="shared" ca="1" si="19"/>
        <v>1</v>
      </c>
      <c r="P95">
        <f t="shared" ca="1" si="27"/>
        <v>1</v>
      </c>
      <c r="Q95">
        <f t="shared" si="20"/>
        <v>5.7185050000000001E-2</v>
      </c>
      <c r="R95">
        <f t="shared" si="23"/>
        <v>5.7185050000000001E-2</v>
      </c>
      <c r="S95" t="e">
        <f t="shared" si="24"/>
        <v>#N/A</v>
      </c>
      <c r="T95" s="14">
        <f t="shared" si="25"/>
        <v>-6.0347999999999652E-4</v>
      </c>
      <c r="Y95" s="5">
        <f ca="1">+Y93+Y94</f>
        <v>1.6590243833402982</v>
      </c>
    </row>
    <row r="96" spans="1:26" x14ac:dyDescent="0.2">
      <c r="A96" s="11">
        <f t="shared" si="17"/>
        <v>2008</v>
      </c>
      <c r="B96" s="1">
        <v>39722</v>
      </c>
      <c r="C96" s="1">
        <v>39722</v>
      </c>
      <c r="D96" s="3">
        <f>VLOOKUP(C96,Data!P:R,2,0)</f>
        <v>1.997621037051367E-3</v>
      </c>
      <c r="E96" s="3">
        <f t="shared" ca="1" si="21"/>
        <v>3.4910021963544535E-3</v>
      </c>
      <c r="F96" s="3">
        <f>VLOOKUP(C96,Data!P:R,3,0)</f>
        <v>6.5022555561176087E-3</v>
      </c>
      <c r="G96" s="3">
        <f t="shared" ca="1" si="22"/>
        <v>1.2656228786266821E-2</v>
      </c>
      <c r="H96" s="5">
        <f>VLOOKUP('FRED Graph (Office)'!C96,Data!$I$1:$N$426,6,0)</f>
        <v>6.3495159999999995E-2</v>
      </c>
      <c r="J96" t="str">
        <f t="shared" ca="1" si="16"/>
        <v/>
      </c>
      <c r="K96">
        <f t="shared" ca="1" si="26"/>
        <v>1</v>
      </c>
      <c r="L96" t="str">
        <f t="shared" ca="1" si="18"/>
        <v/>
      </c>
      <c r="M96" t="str">
        <f t="shared" ca="1" si="19"/>
        <v/>
      </c>
      <c r="P96">
        <f t="shared" ca="1" si="27"/>
        <v>1</v>
      </c>
      <c r="Q96">
        <f t="shared" si="20"/>
        <v>6.3495159999999995E-2</v>
      </c>
      <c r="R96" t="e">
        <f t="shared" si="23"/>
        <v>#N/A</v>
      </c>
      <c r="S96" t="e">
        <f t="shared" si="24"/>
        <v>#N/A</v>
      </c>
      <c r="T96" s="14">
        <f t="shared" si="25"/>
        <v>6.3101099999999938E-3</v>
      </c>
      <c r="V96" s="10"/>
    </row>
    <row r="97" spans="1:20" x14ac:dyDescent="0.2">
      <c r="A97" s="11">
        <f t="shared" si="17"/>
        <v>2009</v>
      </c>
      <c r="B97" s="1">
        <v>39814</v>
      </c>
      <c r="C97" s="1">
        <v>39814</v>
      </c>
      <c r="D97" s="3">
        <f>VLOOKUP(C97,Data!P:R,2,0)</f>
        <v>-1.8580419646884172E-2</v>
      </c>
      <c r="E97" s="3">
        <f t="shared" ca="1" si="21"/>
        <v>-2.0108523625708883E-3</v>
      </c>
      <c r="F97" s="3">
        <f>VLOOKUP(C97,Data!P:R,3,0)</f>
        <v>-3.41698762318563E-2</v>
      </c>
      <c r="G97" s="3">
        <f t="shared" ca="1" si="22"/>
        <v>-1.3833810337869346E-2</v>
      </c>
      <c r="H97" s="5">
        <f>VLOOKUP('FRED Graph (Office)'!C97,Data!$I$1:$N$426,6,0)</f>
        <v>8.0244060000000006E-2</v>
      </c>
      <c r="J97" t="str">
        <f t="shared" ca="1" si="16"/>
        <v/>
      </c>
      <c r="K97">
        <f t="shared" ca="1" si="26"/>
        <v>1</v>
      </c>
      <c r="L97" t="str">
        <f t="shared" ca="1" si="18"/>
        <v/>
      </c>
      <c r="M97" t="str">
        <f t="shared" ca="1" si="19"/>
        <v/>
      </c>
      <c r="P97">
        <f t="shared" ca="1" si="27"/>
        <v>1</v>
      </c>
      <c r="Q97">
        <f t="shared" si="20"/>
        <v>8.0244060000000006E-2</v>
      </c>
      <c r="R97" t="e">
        <f t="shared" si="23"/>
        <v>#N/A</v>
      </c>
      <c r="S97" t="e">
        <f t="shared" si="24"/>
        <v>#N/A</v>
      </c>
      <c r="T97" s="14">
        <f t="shared" si="25"/>
        <v>1.6748900000000011E-2</v>
      </c>
    </row>
    <row r="98" spans="1:20" x14ac:dyDescent="0.2">
      <c r="A98" s="11">
        <f t="shared" si="17"/>
        <v>2009</v>
      </c>
      <c r="B98" s="1">
        <v>39904</v>
      </c>
      <c r="C98" s="1">
        <v>39904</v>
      </c>
      <c r="D98" s="3">
        <f>VLOOKUP(C98,Data!P:R,2,0)</f>
        <v>-1.1332498554384562E-2</v>
      </c>
      <c r="E98" s="3">
        <f t="shared" ca="1" si="21"/>
        <v>-9.3050990547391219E-3</v>
      </c>
      <c r="F98" s="3">
        <f>VLOOKUP(C98,Data!P:R,3,0)</f>
        <v>5.1892638530166568E-3</v>
      </c>
      <c r="G98" s="3">
        <f t="shared" ca="1" si="22"/>
        <v>-1.4490306189419822E-2</v>
      </c>
      <c r="H98" s="5">
        <f>VLOOKUP('FRED Graph (Office)'!C98,Data!$I$1:$N$426,6,0)</f>
        <v>8.8055519999999998E-2</v>
      </c>
      <c r="J98" t="str">
        <f t="shared" ca="1" si="16"/>
        <v/>
      </c>
      <c r="K98">
        <f t="shared" ca="1" si="26"/>
        <v>1</v>
      </c>
      <c r="L98" t="str">
        <f t="shared" ca="1" si="18"/>
        <v/>
      </c>
      <c r="M98" t="str">
        <f t="shared" ca="1" si="19"/>
        <v/>
      </c>
      <c r="P98">
        <f t="shared" ca="1" si="27"/>
        <v>1</v>
      </c>
      <c r="Q98">
        <f t="shared" si="20"/>
        <v>8.8055519999999998E-2</v>
      </c>
      <c r="R98">
        <f t="shared" si="23"/>
        <v>8.8055519999999998E-2</v>
      </c>
      <c r="S98" t="e">
        <f t="shared" si="24"/>
        <v>#N/A</v>
      </c>
      <c r="T98" s="14">
        <f t="shared" si="25"/>
        <v>7.8114599999999923E-3</v>
      </c>
    </row>
    <row r="99" spans="1:20" x14ac:dyDescent="0.2">
      <c r="A99" s="11">
        <f t="shared" si="17"/>
        <v>2009</v>
      </c>
      <c r="B99" s="1">
        <v>39995</v>
      </c>
      <c r="C99" s="1">
        <v>39995</v>
      </c>
      <c r="D99" s="3">
        <f>VLOOKUP(C99,Data!P:R,2,0)</f>
        <v>-2.8967219322706406E-3</v>
      </c>
      <c r="E99" s="3">
        <f t="shared" ca="1" si="21"/>
        <v>-1.0936546711179792E-2</v>
      </c>
      <c r="F99" s="3">
        <f>VLOOKUP(C99,Data!P:R,3,0)</f>
        <v>1.0800254123626285E-2</v>
      </c>
      <c r="G99" s="3">
        <f t="shared" ca="1" si="22"/>
        <v>7.9947589883214709E-3</v>
      </c>
      <c r="H99" s="5">
        <f>VLOOKUP('FRED Graph (Office)'!C99,Data!$I$1:$N$426,6,0)</f>
        <v>8.7292190000000006E-2</v>
      </c>
      <c r="J99">
        <f t="shared" ca="1" si="16"/>
        <v>1</v>
      </c>
      <c r="K99" t="str">
        <f t="shared" ca="1" si="26"/>
        <v/>
      </c>
      <c r="L99" t="str">
        <f t="shared" ca="1" si="18"/>
        <v/>
      </c>
      <c r="M99">
        <f t="shared" ca="1" si="19"/>
        <v>1</v>
      </c>
      <c r="P99">
        <f t="shared" ca="1" si="27"/>
        <v>1</v>
      </c>
      <c r="Q99" t="e">
        <f t="shared" si="20"/>
        <v>#N/A</v>
      </c>
      <c r="R99">
        <f t="shared" si="23"/>
        <v>8.7292190000000006E-2</v>
      </c>
      <c r="S99" t="e">
        <f t="shared" si="24"/>
        <v>#N/A</v>
      </c>
      <c r="T99" s="14">
        <f t="shared" si="25"/>
        <v>-7.6332999999999263E-4</v>
      </c>
    </row>
    <row r="100" spans="1:20" x14ac:dyDescent="0.2">
      <c r="A100" s="11">
        <f t="shared" si="17"/>
        <v>2009</v>
      </c>
      <c r="B100" s="1">
        <v>40087</v>
      </c>
      <c r="C100" s="1">
        <v>40087</v>
      </c>
      <c r="D100" s="3">
        <f>VLOOKUP(C100,Data!P:R,2,0)</f>
        <v>4.7002511696283555E-3</v>
      </c>
      <c r="E100" s="3">
        <f t="shared" ca="1" si="21"/>
        <v>-3.1763231056756158E-3</v>
      </c>
      <c r="F100" s="3">
        <f>VLOOKUP(C100,Data!P:R,3,0)</f>
        <v>4.9862656548256279E-3</v>
      </c>
      <c r="G100" s="3">
        <f t="shared" ca="1" si="22"/>
        <v>7.8932598892259564E-3</v>
      </c>
      <c r="H100" s="5">
        <f>VLOOKUP('FRED Graph (Office)'!C100,Data!$I$1:$N$426,6,0)</f>
        <v>8.487836E-2</v>
      </c>
      <c r="J100" t="str">
        <f t="shared" ca="1" si="16"/>
        <v/>
      </c>
      <c r="K100" t="str">
        <f t="shared" ca="1" si="26"/>
        <v/>
      </c>
      <c r="L100" t="str">
        <f t="shared" ca="1" si="18"/>
        <v/>
      </c>
      <c r="M100" t="str">
        <f t="shared" ca="1" si="19"/>
        <v/>
      </c>
      <c r="P100">
        <f t="shared" ca="1" si="27"/>
        <v>1</v>
      </c>
      <c r="Q100" t="e">
        <f t="shared" si="20"/>
        <v>#N/A</v>
      </c>
      <c r="R100">
        <f t="shared" si="23"/>
        <v>8.487836E-2</v>
      </c>
      <c r="S100" t="e">
        <f t="shared" si="24"/>
        <v>#N/A</v>
      </c>
      <c r="T100" s="14">
        <f t="shared" si="25"/>
        <v>-2.4138300000000057E-3</v>
      </c>
    </row>
    <row r="101" spans="1:20" x14ac:dyDescent="0.2">
      <c r="A101" s="11">
        <f t="shared" si="17"/>
        <v>2010</v>
      </c>
      <c r="B101" s="1">
        <v>40179</v>
      </c>
      <c r="C101" s="1">
        <v>40179</v>
      </c>
      <c r="D101" s="3">
        <f>VLOOKUP(C101,Data!P:R,2,0)</f>
        <v>1.4403918583731024E-2</v>
      </c>
      <c r="E101" s="3">
        <f t="shared" ca="1" si="21"/>
        <v>5.4024826070295795E-3</v>
      </c>
      <c r="F101" s="3">
        <f>VLOOKUP(C101,Data!P:R,3,0)</f>
        <v>6.8840596494967876E-3</v>
      </c>
      <c r="G101" s="3">
        <f t="shared" ca="1" si="22"/>
        <v>5.9351626521612078E-3</v>
      </c>
      <c r="H101" s="5">
        <f>VLOOKUP('FRED Graph (Office)'!C101,Data!$I$1:$N$426,6,0)</f>
        <v>7.7392820000000001E-2</v>
      </c>
      <c r="J101" t="str">
        <f t="shared" ca="1" si="16"/>
        <v/>
      </c>
      <c r="K101" t="str">
        <f t="shared" ca="1" si="26"/>
        <v/>
      </c>
      <c r="L101" t="str">
        <f t="shared" ca="1" si="18"/>
        <v/>
      </c>
      <c r="M101" t="str">
        <f t="shared" ca="1" si="19"/>
        <v/>
      </c>
      <c r="P101">
        <f t="shared" ca="1" si="27"/>
        <v>0</v>
      </c>
      <c r="Q101" t="e">
        <f t="shared" si="20"/>
        <v>#N/A</v>
      </c>
      <c r="R101">
        <f t="shared" si="23"/>
        <v>7.7392820000000001E-2</v>
      </c>
      <c r="S101" t="e">
        <f t="shared" si="24"/>
        <v>#N/A</v>
      </c>
      <c r="T101" s="5">
        <f t="shared" si="25"/>
        <v>-7.4855399999999989E-3</v>
      </c>
    </row>
    <row r="102" spans="1:20" x14ac:dyDescent="0.2">
      <c r="A102" s="11">
        <f t="shared" si="17"/>
        <v>2010</v>
      </c>
      <c r="B102" s="1">
        <v>40269</v>
      </c>
      <c r="C102" s="1">
        <v>40269</v>
      </c>
      <c r="D102" s="3">
        <f>VLOOKUP(C102,Data!P:R,2,0)</f>
        <v>6.3801521750617152E-3</v>
      </c>
      <c r="E102" s="3">
        <f t="shared" ca="1" si="21"/>
        <v>8.4947739761403653E-3</v>
      </c>
      <c r="F102" s="3">
        <f>VLOOKUP(C102,Data!P:R,3,0)</f>
        <v>2.7605626026661056E-5</v>
      </c>
      <c r="G102" s="3">
        <f t="shared" ca="1" si="22"/>
        <v>3.4558326377617243E-3</v>
      </c>
      <c r="H102" s="5">
        <f>VLOOKUP('FRED Graph (Office)'!C102,Data!$I$1:$N$426,6,0)</f>
        <v>7.4384859999999997E-2</v>
      </c>
      <c r="J102" t="str">
        <f t="shared" ca="1" si="16"/>
        <v/>
      </c>
      <c r="K102" t="str">
        <f t="shared" ca="1" si="26"/>
        <v/>
      </c>
      <c r="L102" t="str">
        <f t="shared" ca="1" si="18"/>
        <v/>
      </c>
      <c r="M102" t="str">
        <f t="shared" ca="1" si="19"/>
        <v/>
      </c>
      <c r="P102">
        <f t="shared" ca="1" si="27"/>
        <v>0</v>
      </c>
      <c r="Q102" t="e">
        <f t="shared" si="20"/>
        <v>#N/A</v>
      </c>
      <c r="R102">
        <f t="shared" si="23"/>
        <v>7.4384859999999997E-2</v>
      </c>
      <c r="S102" t="e">
        <f t="shared" si="24"/>
        <v>#N/A</v>
      </c>
      <c r="T102" s="5">
        <f t="shared" si="25"/>
        <v>-3.007960000000004E-3</v>
      </c>
    </row>
    <row r="103" spans="1:20" x14ac:dyDescent="0.2">
      <c r="A103" s="11">
        <f t="shared" si="17"/>
        <v>2010</v>
      </c>
      <c r="B103" s="1">
        <v>40360</v>
      </c>
      <c r="C103" s="1">
        <v>40360</v>
      </c>
      <c r="D103" s="3">
        <f>VLOOKUP(C103,Data!P:R,2,0)</f>
        <v>1.3908235318092377E-2</v>
      </c>
      <c r="E103" s="3">
        <f t="shared" ca="1" si="21"/>
        <v>1.1564102025628372E-2</v>
      </c>
      <c r="F103" s="3">
        <f>VLOOKUP(C103,Data!P:R,3,0)</f>
        <v>-7.0852484207717392E-4</v>
      </c>
      <c r="G103" s="3">
        <f t="shared" ca="1" si="22"/>
        <v>-3.4045960802525643E-4</v>
      </c>
      <c r="H103" s="5">
        <f>VLOOKUP('FRED Graph (Office)'!C103,Data!$I$1:$N$426,6,0)</f>
        <v>6.9252789999999995E-2</v>
      </c>
      <c r="J103" t="str">
        <f t="shared" ca="1" si="16"/>
        <v/>
      </c>
      <c r="K103" t="str">
        <f t="shared" ca="1" si="26"/>
        <v/>
      </c>
      <c r="L103" t="str">
        <f t="shared" ca="1" si="18"/>
        <v/>
      </c>
      <c r="M103" t="str">
        <f t="shared" ca="1" si="19"/>
        <v/>
      </c>
      <c r="P103">
        <f t="shared" ca="1" si="27"/>
        <v>0</v>
      </c>
      <c r="Q103" t="e">
        <f t="shared" si="20"/>
        <v>#N/A</v>
      </c>
      <c r="R103">
        <f t="shared" si="23"/>
        <v>6.9252789999999995E-2</v>
      </c>
      <c r="S103" t="e">
        <f t="shared" si="24"/>
        <v>#N/A</v>
      </c>
      <c r="T103" s="5">
        <f t="shared" si="25"/>
        <v>-5.1320700000000025E-3</v>
      </c>
    </row>
    <row r="104" spans="1:20" x14ac:dyDescent="0.2">
      <c r="A104" s="11">
        <f t="shared" si="17"/>
        <v>2010</v>
      </c>
      <c r="B104" s="1">
        <v>40452</v>
      </c>
      <c r="C104" s="1">
        <v>40452</v>
      </c>
      <c r="D104" s="3">
        <f>VLOOKUP(C104,Data!P:R,2,0)</f>
        <v>1.0305372509278765E-2</v>
      </c>
      <c r="E104" s="3">
        <f t="shared" ca="1" si="21"/>
        <v>1.0197920000810953E-2</v>
      </c>
      <c r="F104" s="3">
        <f>VLOOKUP(C104,Data!P:R,3,0)</f>
        <v>4.9539822927360255E-3</v>
      </c>
      <c r="G104" s="3">
        <f t="shared" ca="1" si="22"/>
        <v>2.1227287253294258E-3</v>
      </c>
      <c r="H104" s="5">
        <f>VLOOKUP('FRED Graph (Office)'!C104,Data!$I$1:$N$426,6,0)</f>
        <v>6.7262359999999993E-2</v>
      </c>
      <c r="J104" t="str">
        <f t="shared" ca="1" si="16"/>
        <v/>
      </c>
      <c r="K104" t="str">
        <f t="shared" ca="1" si="26"/>
        <v/>
      </c>
      <c r="L104" t="str">
        <f t="shared" ca="1" si="18"/>
        <v/>
      </c>
      <c r="M104" t="str">
        <f t="shared" ca="1" si="19"/>
        <v/>
      </c>
      <c r="P104">
        <f t="shared" ca="1" si="27"/>
        <v>0</v>
      </c>
      <c r="Q104" t="e">
        <f t="shared" si="20"/>
        <v>#N/A</v>
      </c>
      <c r="R104">
        <f t="shared" si="23"/>
        <v>6.7262359999999993E-2</v>
      </c>
      <c r="S104" t="e">
        <f t="shared" si="24"/>
        <v>#N/A</v>
      </c>
      <c r="T104" s="5">
        <f t="shared" si="25"/>
        <v>-1.9904300000000014E-3</v>
      </c>
    </row>
    <row r="105" spans="1:20" x14ac:dyDescent="0.2">
      <c r="A105" s="11">
        <f t="shared" si="17"/>
        <v>2011</v>
      </c>
      <c r="B105" s="1">
        <v>40544</v>
      </c>
      <c r="C105" s="1">
        <v>40544</v>
      </c>
      <c r="D105" s="3">
        <f>VLOOKUP(C105,Data!P:R,2,0)</f>
        <v>1.0671544147093259E-2</v>
      </c>
      <c r="E105" s="3">
        <f t="shared" ca="1" si="21"/>
        <v>1.1628383991488134E-2</v>
      </c>
      <c r="F105" s="3">
        <f>VLOOKUP(C105,Data!P:R,3,0)</f>
        <v>1.0065284618027803E-2</v>
      </c>
      <c r="G105" s="3">
        <f t="shared" ca="1" si="22"/>
        <v>7.5096334553819144E-3</v>
      </c>
      <c r="H105" s="5">
        <f>VLOOKUP('FRED Graph (Office)'!C105,Data!$I$1:$N$426,6,0)</f>
        <v>6.6052819999999998E-2</v>
      </c>
      <c r="J105" t="str">
        <f t="shared" ca="1" si="16"/>
        <v/>
      </c>
      <c r="K105" t="str">
        <f t="shared" ca="1" si="26"/>
        <v/>
      </c>
      <c r="L105" t="str">
        <f t="shared" ref="L105:L136" ca="1" si="28">+IF(AND(J105=1,K105=1),1,"")</f>
        <v/>
      </c>
      <c r="M105" t="str">
        <f t="shared" ref="M105:M136" ca="1" si="29">+IF(AND(J105=1,K105=""),1,"")</f>
        <v/>
      </c>
      <c r="P105">
        <f t="shared" ca="1" si="27"/>
        <v>0</v>
      </c>
      <c r="Q105" t="e">
        <f t="shared" si="20"/>
        <v>#N/A</v>
      </c>
      <c r="R105">
        <f t="shared" si="23"/>
        <v>6.6052819999999998E-2</v>
      </c>
      <c r="S105" t="e">
        <f t="shared" si="24"/>
        <v>#N/A</v>
      </c>
      <c r="T105" s="5">
        <f t="shared" si="25"/>
        <v>-1.2095399999999951E-3</v>
      </c>
    </row>
    <row r="106" spans="1:20" x14ac:dyDescent="0.2">
      <c r="A106" s="11">
        <f t="shared" si="17"/>
        <v>2011</v>
      </c>
      <c r="B106" s="1">
        <v>40634</v>
      </c>
      <c r="C106" s="1">
        <v>40634</v>
      </c>
      <c r="D106" s="3">
        <f>VLOOKUP(C106,Data!P:R,2,0)</f>
        <v>2.9516083854415065E-3</v>
      </c>
      <c r="E106" s="3">
        <f t="shared" ca="1" si="21"/>
        <v>7.9761750139378442E-3</v>
      </c>
      <c r="F106" s="3">
        <f>VLOOKUP(C106,Data!P:R,3,0)</f>
        <v>1.1674951921332388E-2</v>
      </c>
      <c r="G106" s="3">
        <f t="shared" ca="1" si="22"/>
        <v>1.0870118269680096E-2</v>
      </c>
      <c r="H106" s="5">
        <f>VLOOKUP('FRED Graph (Office)'!C106,Data!$I$1:$N$426,6,0)</f>
        <v>6.2424260000000002E-2</v>
      </c>
      <c r="J106">
        <f t="shared" ca="1" si="16"/>
        <v>1</v>
      </c>
      <c r="K106" t="str">
        <f t="shared" ca="1" si="26"/>
        <v/>
      </c>
      <c r="L106" t="str">
        <f t="shared" ca="1" si="28"/>
        <v/>
      </c>
      <c r="M106">
        <f t="shared" ca="1" si="29"/>
        <v>1</v>
      </c>
      <c r="P106">
        <f t="shared" ca="1" si="27"/>
        <v>0</v>
      </c>
      <c r="Q106" t="e">
        <f t="shared" si="20"/>
        <v>#N/A</v>
      </c>
      <c r="R106">
        <f t="shared" si="23"/>
        <v>6.2424260000000002E-2</v>
      </c>
      <c r="S106" t="e">
        <f t="shared" si="24"/>
        <v>#N/A</v>
      </c>
      <c r="T106" s="5">
        <f t="shared" si="25"/>
        <v>-3.628559999999996E-3</v>
      </c>
    </row>
    <row r="107" spans="1:20" x14ac:dyDescent="0.2">
      <c r="A107" s="11">
        <f t="shared" si="17"/>
        <v>2011</v>
      </c>
      <c r="B107" s="1">
        <v>40725</v>
      </c>
      <c r="C107" s="1">
        <v>40725</v>
      </c>
      <c r="D107" s="3">
        <f>VLOOKUP(C107,Data!P:R,2,0)</f>
        <v>1.3761832201697022E-2</v>
      </c>
      <c r="E107" s="3">
        <f t="shared" ca="1" si="21"/>
        <v>9.1283282447439298E-3</v>
      </c>
      <c r="F107" s="3">
        <f>VLOOKUP(C107,Data!P:R,3,0)</f>
        <v>7.8907489934811892E-3</v>
      </c>
      <c r="G107" s="3">
        <f t="shared" ca="1" si="22"/>
        <v>9.7828504574067887E-3</v>
      </c>
      <c r="H107" s="5">
        <f>VLOOKUP('FRED Graph (Office)'!C107,Data!$I$1:$N$426,6,0)</f>
        <v>5.8307039999999997E-2</v>
      </c>
      <c r="J107" t="str">
        <f t="shared" ca="1" si="16"/>
        <v/>
      </c>
      <c r="K107" t="str">
        <f t="shared" ca="1" si="26"/>
        <v/>
      </c>
      <c r="L107" t="str">
        <f t="shared" ca="1" si="28"/>
        <v/>
      </c>
      <c r="M107" t="str">
        <f t="shared" ca="1" si="29"/>
        <v/>
      </c>
      <c r="P107">
        <f t="shared" ca="1" si="27"/>
        <v>0</v>
      </c>
      <c r="Q107" t="e">
        <f t="shared" si="20"/>
        <v>#N/A</v>
      </c>
      <c r="R107">
        <f t="shared" si="23"/>
        <v>5.8307039999999997E-2</v>
      </c>
      <c r="S107" t="e">
        <f t="shared" si="24"/>
        <v>#N/A</v>
      </c>
      <c r="T107" s="5">
        <f t="shared" si="25"/>
        <v>-4.1172200000000048E-3</v>
      </c>
    </row>
    <row r="108" spans="1:20" x14ac:dyDescent="0.2">
      <c r="A108" s="11">
        <f t="shared" si="17"/>
        <v>2011</v>
      </c>
      <c r="B108" s="1">
        <v>40817</v>
      </c>
      <c r="C108" s="1">
        <v>40817</v>
      </c>
      <c r="D108" s="3">
        <f>VLOOKUP(C108,Data!P:R,2,0)</f>
        <v>6.1731952288397451E-3</v>
      </c>
      <c r="E108" s="3">
        <f t="shared" ca="1" si="21"/>
        <v>7.6288786053260909E-3</v>
      </c>
      <c r="F108" s="3">
        <f>VLOOKUP(C108,Data!P:R,3,0)</f>
        <v>7.9668692116758866E-3</v>
      </c>
      <c r="G108" s="3">
        <f t="shared" ca="1" si="22"/>
        <v>7.9288091025785379E-3</v>
      </c>
      <c r="H108" s="5">
        <f>VLOOKUP('FRED Graph (Office)'!C108,Data!$I$1:$N$426,6,0)</f>
        <v>5.7631660000000001E-2</v>
      </c>
      <c r="J108" t="str">
        <f t="shared" ca="1" si="16"/>
        <v/>
      </c>
      <c r="K108" t="str">
        <f t="shared" ca="1" si="26"/>
        <v/>
      </c>
      <c r="L108" t="str">
        <f t="shared" ca="1" si="28"/>
        <v/>
      </c>
      <c r="M108" t="str">
        <f t="shared" ca="1" si="29"/>
        <v/>
      </c>
      <c r="P108">
        <f t="shared" ca="1" si="27"/>
        <v>0</v>
      </c>
      <c r="Q108">
        <f t="shared" si="20"/>
        <v>5.7631660000000001E-2</v>
      </c>
      <c r="R108">
        <f t="shared" si="23"/>
        <v>5.7631660000000001E-2</v>
      </c>
      <c r="S108" t="e">
        <f t="shared" si="24"/>
        <v>#N/A</v>
      </c>
      <c r="T108" s="5">
        <f t="shared" si="25"/>
        <v>-6.7537999999999626E-4</v>
      </c>
    </row>
    <row r="109" spans="1:20" x14ac:dyDescent="0.2">
      <c r="A109" s="11">
        <f t="shared" si="17"/>
        <v>2012</v>
      </c>
      <c r="B109" s="1">
        <v>40909</v>
      </c>
      <c r="C109" s="1">
        <v>40909</v>
      </c>
      <c r="D109" s="3">
        <f>VLOOKUP(C109,Data!P:R,2,0)</f>
        <v>1.3122881505401862E-2</v>
      </c>
      <c r="E109" s="3">
        <f t="shared" ca="1" si="21"/>
        <v>1.1019302978646209E-2</v>
      </c>
      <c r="F109" s="3">
        <f>VLOOKUP(C109,Data!P:R,3,0)</f>
        <v>2.76261380336007E-3</v>
      </c>
      <c r="G109" s="3">
        <f t="shared" ca="1" si="22"/>
        <v>5.3647415075179783E-3</v>
      </c>
      <c r="H109" s="5">
        <f>VLOOKUP('FRED Graph (Office)'!C109,Data!$I$1:$N$426,6,0)</f>
        <v>5.7955329999999999E-2</v>
      </c>
      <c r="J109" t="str">
        <f t="shared" ca="1" si="16"/>
        <v/>
      </c>
      <c r="K109">
        <f t="shared" ca="1" si="26"/>
        <v>1</v>
      </c>
      <c r="L109" t="str">
        <f t="shared" ca="1" si="28"/>
        <v/>
      </c>
      <c r="M109" t="str">
        <f t="shared" ca="1" si="29"/>
        <v/>
      </c>
      <c r="P109">
        <f t="shared" ca="1" si="27"/>
        <v>0</v>
      </c>
      <c r="Q109">
        <f t="shared" si="20"/>
        <v>5.7955329999999999E-2</v>
      </c>
      <c r="R109" t="e">
        <f t="shared" si="23"/>
        <v>#N/A</v>
      </c>
      <c r="S109" t="e">
        <f t="shared" si="24"/>
        <v>#N/A</v>
      </c>
      <c r="T109" s="5">
        <f t="shared" si="25"/>
        <v>3.2366999999999813E-4</v>
      </c>
    </row>
    <row r="110" spans="1:20" x14ac:dyDescent="0.2">
      <c r="A110" s="11">
        <f t="shared" si="17"/>
        <v>2012</v>
      </c>
      <c r="B110" s="1">
        <v>41000</v>
      </c>
      <c r="C110" s="1">
        <v>41000</v>
      </c>
      <c r="D110" s="3">
        <f>VLOOKUP(C110,Data!P:R,2,0)</f>
        <v>1.4135951979114436E-2</v>
      </c>
      <c r="E110" s="3">
        <f t="shared" ca="1" si="21"/>
        <v>1.1144009571118682E-2</v>
      </c>
      <c r="F110" s="3">
        <f>VLOOKUP(C110,Data!P:R,3,0)</f>
        <v>6.9711252822115544E-3</v>
      </c>
      <c r="G110" s="3">
        <f t="shared" ca="1" si="22"/>
        <v>4.8668695427858122E-3</v>
      </c>
      <c r="H110" s="5">
        <f>VLOOKUP('FRED Graph (Office)'!C110,Data!$I$1:$N$426,6,0)</f>
        <v>5.8783200000000001E-2</v>
      </c>
      <c r="J110" t="str">
        <f t="shared" ca="1" si="16"/>
        <v/>
      </c>
      <c r="K110">
        <f t="shared" ca="1" si="26"/>
        <v>1</v>
      </c>
      <c r="L110" t="str">
        <f t="shared" ca="1" si="28"/>
        <v/>
      </c>
      <c r="M110" t="str">
        <f t="shared" ca="1" si="29"/>
        <v/>
      </c>
      <c r="P110">
        <f t="shared" ca="1" si="27"/>
        <v>0</v>
      </c>
      <c r="Q110">
        <f t="shared" si="20"/>
        <v>5.8783200000000001E-2</v>
      </c>
      <c r="R110">
        <f t="shared" si="23"/>
        <v>5.8783200000000001E-2</v>
      </c>
      <c r="S110" t="e">
        <f t="shared" si="24"/>
        <v>#N/A</v>
      </c>
      <c r="T110" s="5">
        <f t="shared" si="25"/>
        <v>8.2787000000000138E-4</v>
      </c>
    </row>
    <row r="111" spans="1:20" x14ac:dyDescent="0.2">
      <c r="A111" s="11">
        <f t="shared" si="17"/>
        <v>2012</v>
      </c>
      <c r="B111" s="1">
        <v>41091</v>
      </c>
      <c r="C111" s="1">
        <v>41091</v>
      </c>
      <c r="D111" s="3">
        <f>VLOOKUP(C111,Data!P:R,2,0)</f>
        <v>8.2709738811286293E-3</v>
      </c>
      <c r="E111" s="3">
        <f t="shared" ca="1" si="21"/>
        <v>1.1843269121881642E-2</v>
      </c>
      <c r="F111" s="3">
        <f>VLOOKUP(C111,Data!P:R,3,0)</f>
        <v>-1.2368502711892493E-3</v>
      </c>
      <c r="G111" s="3">
        <f t="shared" ca="1" si="22"/>
        <v>2.8671375055111525E-3</v>
      </c>
      <c r="H111" s="5">
        <f>VLOOKUP('FRED Graph (Office)'!C111,Data!$I$1:$N$426,6,0)</f>
        <v>5.7973120000000003E-2</v>
      </c>
      <c r="J111" t="str">
        <f t="shared" ca="1" si="16"/>
        <v/>
      </c>
      <c r="K111" t="str">
        <f t="shared" ca="1" si="26"/>
        <v/>
      </c>
      <c r="L111" t="str">
        <f t="shared" ca="1" si="28"/>
        <v/>
      </c>
      <c r="M111" t="str">
        <f t="shared" ca="1" si="29"/>
        <v/>
      </c>
      <c r="P111">
        <f t="shared" ca="1" si="27"/>
        <v>0</v>
      </c>
      <c r="Q111" t="e">
        <f t="shared" si="20"/>
        <v>#N/A</v>
      </c>
      <c r="R111">
        <f t="shared" si="23"/>
        <v>5.7973120000000003E-2</v>
      </c>
      <c r="S111" t="e">
        <f t="shared" si="24"/>
        <v>#N/A</v>
      </c>
      <c r="T111" s="5">
        <f t="shared" si="25"/>
        <v>-8.1007999999999775E-4</v>
      </c>
    </row>
    <row r="112" spans="1:20" x14ac:dyDescent="0.2">
      <c r="A112" s="11">
        <f t="shared" si="17"/>
        <v>2012</v>
      </c>
      <c r="B112" s="1">
        <v>41183</v>
      </c>
      <c r="C112" s="1">
        <v>41183</v>
      </c>
      <c r="D112" s="3">
        <f>VLOOKUP(C112,Data!P:R,2,0)</f>
        <v>6.4940769577899182E-3</v>
      </c>
      <c r="E112" s="3">
        <f t="shared" ca="1" si="21"/>
        <v>9.6336676060109951E-3</v>
      </c>
      <c r="F112" s="3">
        <f>VLOOKUP(C112,Data!P:R,3,0)</f>
        <v>1.0900386830267284E-2</v>
      </c>
      <c r="G112" s="3">
        <f t="shared" ca="1" si="22"/>
        <v>4.8317682795390171E-3</v>
      </c>
      <c r="H112" s="5">
        <f>VLOOKUP('FRED Graph (Office)'!C112,Data!$I$1:$N$426,6,0)</f>
        <v>5.7794789999999999E-2</v>
      </c>
      <c r="J112" t="str">
        <f t="shared" ca="1" si="16"/>
        <v/>
      </c>
      <c r="K112" t="str">
        <f t="shared" ca="1" si="26"/>
        <v/>
      </c>
      <c r="L112" t="str">
        <f t="shared" ca="1" si="28"/>
        <v/>
      </c>
      <c r="M112" t="str">
        <f t="shared" ca="1" si="29"/>
        <v/>
      </c>
      <c r="P112">
        <f t="shared" ca="1" si="27"/>
        <v>0</v>
      </c>
      <c r="Q112" t="e">
        <f t="shared" si="20"/>
        <v>#N/A</v>
      </c>
      <c r="R112">
        <f t="shared" si="23"/>
        <v>5.7794789999999999E-2</v>
      </c>
      <c r="S112" t="e">
        <f t="shared" si="24"/>
        <v>#N/A</v>
      </c>
      <c r="T112" s="5">
        <f t="shared" si="25"/>
        <v>-1.7833000000000432E-4</v>
      </c>
    </row>
    <row r="113" spans="1:20" x14ac:dyDescent="0.2">
      <c r="A113" s="11">
        <f t="shared" si="17"/>
        <v>2013</v>
      </c>
      <c r="B113" s="1">
        <v>41275</v>
      </c>
      <c r="C113" s="1">
        <v>41275</v>
      </c>
      <c r="D113" s="3">
        <f>VLOOKUP(C113,Data!P:R,2,0)</f>
        <v>6.2564467784054223E-3</v>
      </c>
      <c r="E113" s="3">
        <f t="shared" ca="1" si="21"/>
        <v>7.0071658724413233E-3</v>
      </c>
      <c r="F113" s="3">
        <f>VLOOKUP(C113,Data!P:R,3,0)</f>
        <v>8.9171698807444244E-4</v>
      </c>
      <c r="G113" s="3">
        <f t="shared" ca="1" si="22"/>
        <v>5.896051909170863E-3</v>
      </c>
      <c r="H113" s="5">
        <f>VLOOKUP('FRED Graph (Office)'!C113,Data!$I$1:$N$426,6,0)</f>
        <v>5.7392510000000001E-2</v>
      </c>
      <c r="J113">
        <f t="shared" ca="1" si="16"/>
        <v>1</v>
      </c>
      <c r="K113" t="str">
        <f t="shared" ca="1" si="26"/>
        <v/>
      </c>
      <c r="L113" t="str">
        <f t="shared" ca="1" si="28"/>
        <v/>
      </c>
      <c r="M113">
        <f t="shared" ca="1" si="29"/>
        <v>1</v>
      </c>
      <c r="P113">
        <f t="shared" ca="1" si="27"/>
        <v>0</v>
      </c>
      <c r="Q113" t="e">
        <f t="shared" si="20"/>
        <v>#N/A</v>
      </c>
      <c r="R113">
        <f t="shared" si="23"/>
        <v>5.7392510000000001E-2</v>
      </c>
      <c r="S113" t="e">
        <f t="shared" si="24"/>
        <v>#N/A</v>
      </c>
      <c r="T113" s="5">
        <f t="shared" si="25"/>
        <v>-4.0227999999999792E-4</v>
      </c>
    </row>
    <row r="114" spans="1:20" x14ac:dyDescent="0.2">
      <c r="A114" s="11">
        <f t="shared" si="17"/>
        <v>2013</v>
      </c>
      <c r="B114" s="1">
        <v>41365</v>
      </c>
      <c r="C114" s="1">
        <v>41365</v>
      </c>
      <c r="D114" s="3">
        <f>VLOOKUP(C114,Data!P:R,2,0)</f>
        <v>1.2881579850628988E-2</v>
      </c>
      <c r="E114" s="3">
        <f t="shared" ca="1" si="21"/>
        <v>8.5440345289414434E-3</v>
      </c>
      <c r="F114" s="3">
        <f>VLOOKUP(C114,Data!P:R,3,0)</f>
        <v>4.5886835538295756E-3</v>
      </c>
      <c r="G114" s="3">
        <f t="shared" ca="1" si="22"/>
        <v>2.740200270952009E-3</v>
      </c>
      <c r="H114" s="5">
        <f>VLOOKUP('FRED Graph (Office)'!C114,Data!$I$1:$N$426,6,0)</f>
        <v>5.686124E-2</v>
      </c>
      <c r="J114" t="str">
        <f t="shared" ca="1" si="16"/>
        <v/>
      </c>
      <c r="K114" t="str">
        <f t="shared" ca="1" si="26"/>
        <v/>
      </c>
      <c r="L114" t="str">
        <f t="shared" ca="1" si="28"/>
        <v/>
      </c>
      <c r="M114" t="str">
        <f t="shared" ca="1" si="29"/>
        <v/>
      </c>
      <c r="P114">
        <f t="shared" ca="1" si="27"/>
        <v>0</v>
      </c>
      <c r="Q114" t="e">
        <f t="shared" si="20"/>
        <v>#N/A</v>
      </c>
      <c r="R114">
        <f t="shared" si="23"/>
        <v>5.686124E-2</v>
      </c>
      <c r="S114" t="e">
        <f t="shared" si="24"/>
        <v>#N/A</v>
      </c>
      <c r="T114" s="5">
        <f t="shared" si="25"/>
        <v>-5.3127000000000035E-4</v>
      </c>
    </row>
    <row r="115" spans="1:20" x14ac:dyDescent="0.2">
      <c r="A115" s="11">
        <f t="shared" si="17"/>
        <v>2013</v>
      </c>
      <c r="B115" s="1">
        <v>41456</v>
      </c>
      <c r="C115" s="1">
        <v>41456</v>
      </c>
      <c r="D115" s="3">
        <f>VLOOKUP(C115,Data!P:R,2,0)</f>
        <v>4.1241211083604679E-3</v>
      </c>
      <c r="E115" s="3">
        <f t="shared" ca="1" si="21"/>
        <v>7.754049245798293E-3</v>
      </c>
      <c r="F115" s="3">
        <f>VLOOKUP(C115,Data!P:R,3,0)</f>
        <v>7.0173323804678667E-4</v>
      </c>
      <c r="G115" s="3">
        <f t="shared" ca="1" si="22"/>
        <v>2.6452083959381811E-3</v>
      </c>
      <c r="H115" s="5">
        <f>VLOOKUP('FRED Graph (Office)'!C115,Data!$I$1:$N$426,6,0)</f>
        <v>5.49843E-2</v>
      </c>
      <c r="J115" t="str">
        <f t="shared" ca="1" si="16"/>
        <v/>
      </c>
      <c r="K115" t="str">
        <f t="shared" ca="1" si="26"/>
        <v/>
      </c>
      <c r="L115" t="str">
        <f t="shared" ca="1" si="28"/>
        <v/>
      </c>
      <c r="M115" t="str">
        <f t="shared" ca="1" si="29"/>
        <v/>
      </c>
      <c r="P115">
        <f t="shared" ca="1" si="27"/>
        <v>0</v>
      </c>
      <c r="Q115">
        <f t="shared" si="20"/>
        <v>5.49843E-2</v>
      </c>
      <c r="R115">
        <f t="shared" si="23"/>
        <v>5.49843E-2</v>
      </c>
      <c r="S115" t="e">
        <f t="shared" si="24"/>
        <v>#N/A</v>
      </c>
      <c r="T115" s="5">
        <f t="shared" si="25"/>
        <v>-1.8769400000000006E-3</v>
      </c>
    </row>
    <row r="116" spans="1:20" x14ac:dyDescent="0.2">
      <c r="A116" s="11">
        <f t="shared" si="17"/>
        <v>2013</v>
      </c>
      <c r="B116" s="1">
        <v>41548</v>
      </c>
      <c r="C116" s="1">
        <v>41548</v>
      </c>
      <c r="D116" s="3">
        <f>VLOOKUP(C116,Data!P:R,2,0)</f>
        <v>1.2671170673556276E-2</v>
      </c>
      <c r="E116" s="3">
        <f t="shared" ca="1" si="21"/>
        <v>9.8922905441819111E-3</v>
      </c>
      <c r="F116" s="3">
        <f>VLOOKUP(C116,Data!P:R,3,0)</f>
        <v>4.7280001720837461E-3</v>
      </c>
      <c r="G116" s="3">
        <f t="shared" ca="1" si="22"/>
        <v>2.7148667050652664E-3</v>
      </c>
      <c r="H116" s="5">
        <f>VLOOKUP('FRED Graph (Office)'!C116,Data!$I$1:$N$426,6,0)</f>
        <v>5.596081E-2</v>
      </c>
      <c r="J116" t="str">
        <f t="shared" ca="1" si="16"/>
        <v/>
      </c>
      <c r="K116">
        <f t="shared" ca="1" si="26"/>
        <v>1</v>
      </c>
      <c r="L116" t="str">
        <f t="shared" ca="1" si="28"/>
        <v/>
      </c>
      <c r="M116" t="str">
        <f t="shared" ca="1" si="29"/>
        <v/>
      </c>
      <c r="P116">
        <f t="shared" ca="1" si="27"/>
        <v>0</v>
      </c>
      <c r="Q116">
        <f t="shared" si="20"/>
        <v>5.596081E-2</v>
      </c>
      <c r="R116" t="e">
        <f t="shared" si="23"/>
        <v>#N/A</v>
      </c>
      <c r="S116" t="e">
        <f t="shared" si="24"/>
        <v>#N/A</v>
      </c>
      <c r="T116" s="5">
        <f t="shared" si="25"/>
        <v>9.7650999999999988E-4</v>
      </c>
    </row>
    <row r="117" spans="1:20" x14ac:dyDescent="0.2">
      <c r="A117" s="11">
        <f t="shared" si="17"/>
        <v>2014</v>
      </c>
      <c r="B117" s="1">
        <v>41640</v>
      </c>
      <c r="C117" s="1">
        <v>41640</v>
      </c>
      <c r="D117" s="3">
        <f>VLOOKUP(C117,Data!P:R,2,0)</f>
        <v>1.3911360060699929E-2</v>
      </c>
      <c r="E117" s="3">
        <f t="shared" ca="1" si="21"/>
        <v>1.0235550614205557E-2</v>
      </c>
      <c r="F117" s="3">
        <f>VLOOKUP(C117,Data!P:R,3,0)</f>
        <v>5.0311718562667807E-3</v>
      </c>
      <c r="G117" s="3">
        <f t="shared" ca="1" si="22"/>
        <v>4.8795860141752634E-3</v>
      </c>
      <c r="H117" s="5">
        <f>VLOOKUP('FRED Graph (Office)'!C117,Data!$I$1:$N$426,6,0)</f>
        <v>5.6073659999999997E-2</v>
      </c>
      <c r="J117" t="str">
        <f t="shared" ca="1" si="16"/>
        <v/>
      </c>
      <c r="K117">
        <f t="shared" ca="1" si="26"/>
        <v>1</v>
      </c>
      <c r="L117" t="str">
        <f t="shared" ca="1" si="28"/>
        <v/>
      </c>
      <c r="M117" t="str">
        <f t="shared" ca="1" si="29"/>
        <v/>
      </c>
      <c r="P117">
        <f t="shared" ca="1" si="27"/>
        <v>0</v>
      </c>
      <c r="Q117">
        <f t="shared" si="20"/>
        <v>5.6073659999999997E-2</v>
      </c>
      <c r="R117" t="e">
        <f t="shared" si="23"/>
        <v>#N/A</v>
      </c>
      <c r="S117" t="e">
        <f t="shared" si="24"/>
        <v>#N/A</v>
      </c>
      <c r="T117" s="5">
        <f t="shared" si="25"/>
        <v>1.1284999999999767E-4</v>
      </c>
    </row>
    <row r="118" spans="1:20" x14ac:dyDescent="0.2">
      <c r="A118" s="11">
        <f t="shared" si="17"/>
        <v>2014</v>
      </c>
      <c r="B118" s="1">
        <v>41730</v>
      </c>
      <c r="C118" s="1">
        <v>41730</v>
      </c>
      <c r="D118" s="3">
        <f>VLOOKUP(C118,Data!P:R,2,0)</f>
        <v>1.2537509943286729E-3</v>
      </c>
      <c r="E118" s="3">
        <f t="shared" ca="1" si="21"/>
        <v>9.2787605761949585E-3</v>
      </c>
      <c r="F118" s="3">
        <f>VLOOKUP(C118,Data!P:R,3,0)</f>
        <v>5.5768812920982125E-3</v>
      </c>
      <c r="G118" s="3">
        <f t="shared" ca="1" si="22"/>
        <v>5.3040265741824966E-3</v>
      </c>
      <c r="H118" s="5">
        <f>VLOOKUP('FRED Graph (Office)'!C118,Data!$I$1:$N$426,6,0)</f>
        <v>5.6159649999999998E-2</v>
      </c>
      <c r="J118" t="str">
        <f t="shared" ca="1" si="16"/>
        <v/>
      </c>
      <c r="K118">
        <f t="shared" ca="1" si="26"/>
        <v>1</v>
      </c>
      <c r="L118" t="str">
        <f t="shared" ca="1" si="28"/>
        <v/>
      </c>
      <c r="M118" t="str">
        <f t="shared" ca="1" si="29"/>
        <v/>
      </c>
      <c r="P118">
        <f t="shared" ca="1" si="27"/>
        <v>0</v>
      </c>
      <c r="Q118">
        <f t="shared" si="20"/>
        <v>5.6159649999999998E-2</v>
      </c>
      <c r="R118">
        <f t="shared" si="23"/>
        <v>5.6159649999999998E-2</v>
      </c>
      <c r="S118" t="e">
        <f t="shared" si="24"/>
        <v>#N/A</v>
      </c>
      <c r="T118" s="5">
        <f t="shared" si="25"/>
        <v>8.5990000000001066E-5</v>
      </c>
    </row>
    <row r="119" spans="1:20" x14ac:dyDescent="0.2">
      <c r="A119" s="11">
        <f t="shared" si="17"/>
        <v>2014</v>
      </c>
      <c r="B119" s="1">
        <v>41821</v>
      </c>
      <c r="C119" s="1">
        <v>41821</v>
      </c>
      <c r="D119" s="3">
        <f>VLOOKUP(C119,Data!P:R,2,0)</f>
        <v>1.9196874750614601E-2</v>
      </c>
      <c r="E119" s="3">
        <f t="shared" ca="1" si="21"/>
        <v>1.1453995268547734E-2</v>
      </c>
      <c r="F119" s="3">
        <f>VLOOKUP(C119,Data!P:R,3,0)</f>
        <v>5.0968529157557896E-3</v>
      </c>
      <c r="G119" s="3">
        <f t="shared" ca="1" si="22"/>
        <v>5.336867103927001E-3</v>
      </c>
      <c r="H119" s="5">
        <f>VLOOKUP('FRED Graph (Office)'!C119,Data!$I$1:$N$426,6,0)</f>
        <v>5.3762690000000002E-2</v>
      </c>
      <c r="J119" t="str">
        <f t="shared" ca="1" si="16"/>
        <v/>
      </c>
      <c r="K119" t="str">
        <f t="shared" ca="1" si="26"/>
        <v/>
      </c>
      <c r="L119" t="str">
        <f t="shared" ca="1" si="28"/>
        <v/>
      </c>
      <c r="M119" t="str">
        <f t="shared" ca="1" si="29"/>
        <v/>
      </c>
      <c r="P119">
        <f t="shared" ca="1" si="27"/>
        <v>0</v>
      </c>
      <c r="Q119" t="e">
        <f t="shared" si="20"/>
        <v>#N/A</v>
      </c>
      <c r="R119">
        <f t="shared" si="23"/>
        <v>5.3762690000000002E-2</v>
      </c>
      <c r="S119" t="e">
        <f t="shared" si="24"/>
        <v>#N/A</v>
      </c>
      <c r="T119" s="5">
        <f t="shared" si="25"/>
        <v>-2.3969599999999966E-3</v>
      </c>
    </row>
    <row r="120" spans="1:20" x14ac:dyDescent="0.2">
      <c r="A120" s="11">
        <f t="shared" si="17"/>
        <v>2014</v>
      </c>
      <c r="B120" s="1">
        <v>41913</v>
      </c>
      <c r="C120" s="1">
        <v>41913</v>
      </c>
      <c r="D120" s="3">
        <f>VLOOKUP(C120,Data!P:R,2,0)</f>
        <v>1.6563385950101539E-2</v>
      </c>
      <c r="E120" s="3">
        <f t="shared" ca="1" si="21"/>
        <v>1.2338003898348271E-2</v>
      </c>
      <c r="F120" s="3">
        <f>VLOOKUP(C120,Data!P:R,3,0)</f>
        <v>1.0369639718250667E-3</v>
      </c>
      <c r="G120" s="3">
        <f t="shared" ca="1" si="22"/>
        <v>3.0669084437904282E-3</v>
      </c>
      <c r="H120" s="5">
        <f>VLOOKUP('FRED Graph (Office)'!C120,Data!$I$1:$N$426,6,0)</f>
        <v>5.1037949999999999E-2</v>
      </c>
      <c r="J120" t="str">
        <f t="shared" ca="1" si="16"/>
        <v/>
      </c>
      <c r="K120" t="str">
        <f t="shared" ca="1" si="26"/>
        <v/>
      </c>
      <c r="L120" t="str">
        <f t="shared" ca="1" si="28"/>
        <v/>
      </c>
      <c r="M120" t="str">
        <f t="shared" ca="1" si="29"/>
        <v/>
      </c>
      <c r="P120">
        <f t="shared" ca="1" si="27"/>
        <v>0</v>
      </c>
      <c r="Q120" t="e">
        <f t="shared" si="20"/>
        <v>#N/A</v>
      </c>
      <c r="R120">
        <f t="shared" si="23"/>
        <v>5.1037949999999999E-2</v>
      </c>
      <c r="S120" t="e">
        <f t="shared" si="24"/>
        <v>#N/A</v>
      </c>
      <c r="T120" s="5">
        <f t="shared" si="25"/>
        <v>-2.7247400000000033E-3</v>
      </c>
    </row>
    <row r="121" spans="1:20" x14ac:dyDescent="0.2">
      <c r="A121" s="11">
        <f t="shared" si="17"/>
        <v>2015</v>
      </c>
      <c r="B121" s="1">
        <v>42005</v>
      </c>
      <c r="C121" s="1">
        <v>42005</v>
      </c>
      <c r="D121" s="3">
        <f>VLOOKUP(C121,Data!P:R,2,0)</f>
        <v>7.2371900663690258E-3</v>
      </c>
      <c r="E121" s="3">
        <f t="shared" ca="1" si="21"/>
        <v>1.4332483589028389E-2</v>
      </c>
      <c r="F121" s="3">
        <f>VLOOKUP(C121,Data!P:R,3,0)</f>
        <v>-5.158394286604584E-3</v>
      </c>
      <c r="G121" s="3">
        <f t="shared" ca="1" si="22"/>
        <v>-2.0607151573897586E-3</v>
      </c>
      <c r="H121" s="5">
        <f>VLOOKUP('FRED Graph (Office)'!C121,Data!$I$1:$N$426,6,0)</f>
        <v>5.0571690000000002E-2</v>
      </c>
      <c r="J121" t="str">
        <f t="shared" ca="1" si="16"/>
        <v/>
      </c>
      <c r="K121" t="str">
        <f t="shared" ca="1" si="26"/>
        <v/>
      </c>
      <c r="L121" t="str">
        <f t="shared" ca="1" si="28"/>
        <v/>
      </c>
      <c r="M121" t="str">
        <f t="shared" ca="1" si="29"/>
        <v/>
      </c>
      <c r="P121">
        <f t="shared" ca="1" si="27"/>
        <v>0</v>
      </c>
      <c r="Q121">
        <f t="shared" si="20"/>
        <v>5.0571690000000002E-2</v>
      </c>
      <c r="R121">
        <f t="shared" si="23"/>
        <v>5.0571690000000002E-2</v>
      </c>
      <c r="S121" t="e">
        <f t="shared" si="24"/>
        <v>#N/A</v>
      </c>
      <c r="T121" s="5">
        <f t="shared" si="25"/>
        <v>-4.6625999999999612E-4</v>
      </c>
    </row>
    <row r="122" spans="1:20" x14ac:dyDescent="0.2">
      <c r="A122" s="11">
        <f t="shared" si="17"/>
        <v>2015</v>
      </c>
      <c r="B122" s="1">
        <v>42095</v>
      </c>
      <c r="C122" s="1">
        <v>42095</v>
      </c>
      <c r="D122" s="3">
        <f>VLOOKUP(C122,Data!P:R,2,0)</f>
        <v>8.5987538762095639E-3</v>
      </c>
      <c r="E122" s="3">
        <f t="shared" ca="1" si="21"/>
        <v>1.0799776630893376E-2</v>
      </c>
      <c r="F122" s="3">
        <f>VLOOKUP(C122,Data!P:R,3,0)</f>
        <v>-1.168244078357028E-3</v>
      </c>
      <c r="G122" s="3">
        <f t="shared" ca="1" si="22"/>
        <v>-3.163319182480806E-3</v>
      </c>
      <c r="H122" s="5">
        <f>VLOOKUP('FRED Graph (Office)'!C122,Data!$I$1:$N$426,6,0)</f>
        <v>5.0599020000000001E-2</v>
      </c>
      <c r="J122" t="str">
        <f t="shared" ca="1" si="16"/>
        <v/>
      </c>
      <c r="K122">
        <f t="shared" ca="1" si="26"/>
        <v>1</v>
      </c>
      <c r="L122" t="str">
        <f t="shared" ca="1" si="28"/>
        <v/>
      </c>
      <c r="M122" t="str">
        <f t="shared" ca="1" si="29"/>
        <v/>
      </c>
      <c r="P122">
        <f t="shared" ca="1" si="27"/>
        <v>0</v>
      </c>
      <c r="Q122">
        <f t="shared" si="20"/>
        <v>5.0599020000000001E-2</v>
      </c>
      <c r="R122" t="e">
        <f t="shared" si="23"/>
        <v>#N/A</v>
      </c>
      <c r="S122" t="e">
        <f t="shared" si="24"/>
        <v>#N/A</v>
      </c>
      <c r="T122" s="5">
        <f t="shared" si="25"/>
        <v>2.7329999999999022E-5</v>
      </c>
    </row>
    <row r="123" spans="1:20" x14ac:dyDescent="0.2">
      <c r="A123" s="11">
        <f t="shared" si="17"/>
        <v>2015</v>
      </c>
      <c r="B123" s="1">
        <v>42186</v>
      </c>
      <c r="C123" s="1">
        <v>42186</v>
      </c>
      <c r="D123" s="3">
        <f>VLOOKUP(C123,Data!P:R,2,0)</f>
        <v>1.2229801716886923E-2</v>
      </c>
      <c r="E123" s="3">
        <f t="shared" ca="1" si="21"/>
        <v>9.355248553155171E-3</v>
      </c>
      <c r="F123" s="3">
        <f>VLOOKUP(C123,Data!P:R,3,0)</f>
        <v>7.1236057904193739E-3</v>
      </c>
      <c r="G123" s="3">
        <f t="shared" ca="1" si="22"/>
        <v>2.9776808560311729E-3</v>
      </c>
      <c r="H123" s="5">
        <f>VLOOKUP('FRED Graph (Office)'!C123,Data!$I$1:$N$426,6,0)</f>
        <v>5.0760859999999998E-2</v>
      </c>
      <c r="J123">
        <f t="shared" ca="1" si="16"/>
        <v>1</v>
      </c>
      <c r="K123">
        <f t="shared" ca="1" si="26"/>
        <v>1</v>
      </c>
      <c r="L123">
        <f t="shared" ca="1" si="28"/>
        <v>1</v>
      </c>
      <c r="M123" t="str">
        <f t="shared" ca="1" si="29"/>
        <v/>
      </c>
      <c r="P123">
        <f t="shared" ca="1" si="27"/>
        <v>0</v>
      </c>
      <c r="Q123">
        <f t="shared" si="20"/>
        <v>5.0760859999999998E-2</v>
      </c>
      <c r="R123">
        <f t="shared" si="23"/>
        <v>5.0760859999999998E-2</v>
      </c>
      <c r="S123" t="e">
        <f t="shared" si="24"/>
        <v>#N/A</v>
      </c>
      <c r="T123" s="5">
        <f t="shared" si="25"/>
        <v>1.6183999999999643E-4</v>
      </c>
    </row>
    <row r="124" spans="1:20" x14ac:dyDescent="0.2">
      <c r="A124" s="11">
        <f t="shared" si="17"/>
        <v>2015</v>
      </c>
      <c r="B124" s="1">
        <v>42278</v>
      </c>
      <c r="C124" s="1">
        <v>42278</v>
      </c>
      <c r="D124" s="3">
        <f>VLOOKUP(C124,Data!P:R,2,0)</f>
        <v>6.7960313170130071E-3</v>
      </c>
      <c r="E124" s="3">
        <f t="shared" ca="1" si="21"/>
        <v>9.2081956367031648E-3</v>
      </c>
      <c r="F124" s="3">
        <f>VLOOKUP(C124,Data!P:R,3,0)</f>
        <v>-6.6903141923035925E-4</v>
      </c>
      <c r="G124" s="3">
        <f t="shared" ca="1" si="22"/>
        <v>3.2272871855945073E-3</v>
      </c>
      <c r="H124" s="5">
        <f>VLOOKUP('FRED Graph (Office)'!C124,Data!$I$1:$N$426,6,0)</f>
        <v>5.0191590000000001E-2</v>
      </c>
      <c r="J124">
        <f t="shared" ca="1" si="16"/>
        <v>1</v>
      </c>
      <c r="K124" t="str">
        <f t="shared" ca="1" si="26"/>
        <v/>
      </c>
      <c r="L124" t="str">
        <f t="shared" ca="1" si="28"/>
        <v/>
      </c>
      <c r="M124">
        <f t="shared" ca="1" si="29"/>
        <v>1</v>
      </c>
      <c r="P124">
        <f t="shared" ca="1" si="27"/>
        <v>1</v>
      </c>
      <c r="Q124" t="e">
        <f t="shared" si="20"/>
        <v>#N/A</v>
      </c>
      <c r="R124">
        <f t="shared" si="23"/>
        <v>5.0191590000000001E-2</v>
      </c>
      <c r="S124" t="e">
        <f t="shared" si="24"/>
        <v>#N/A</v>
      </c>
      <c r="T124" s="14">
        <f t="shared" si="25"/>
        <v>-5.6926999999999672E-4</v>
      </c>
    </row>
    <row r="125" spans="1:20" x14ac:dyDescent="0.2">
      <c r="A125" s="11">
        <f t="shared" si="17"/>
        <v>2016</v>
      </c>
      <c r="B125" s="1">
        <v>42370</v>
      </c>
      <c r="C125" s="1">
        <v>42370</v>
      </c>
      <c r="D125" s="3">
        <f>VLOOKUP(C125,Data!P:R,2,0)</f>
        <v>1.7102127410248968E-3</v>
      </c>
      <c r="E125" s="3">
        <f t="shared" ca="1" si="21"/>
        <v>6.9120152583082755E-3</v>
      </c>
      <c r="F125" s="3">
        <f>VLOOKUP(C125,Data!P:R,3,0)</f>
        <v>1.1073777463388446E-3</v>
      </c>
      <c r="G125" s="3">
        <f t="shared" ca="1" si="22"/>
        <v>2.1917316355424266E-4</v>
      </c>
      <c r="H125" s="5">
        <f>VLOOKUP('FRED Graph (Office)'!C125,Data!$I$1:$N$426,6,0)</f>
        <v>4.9500170000000003E-2</v>
      </c>
      <c r="J125" t="str">
        <f t="shared" ca="1" si="16"/>
        <v/>
      </c>
      <c r="K125" t="str">
        <f t="shared" ca="1" si="26"/>
        <v/>
      </c>
      <c r="L125" t="str">
        <f t="shared" ca="1" si="28"/>
        <v/>
      </c>
      <c r="M125" t="str">
        <f t="shared" ca="1" si="29"/>
        <v/>
      </c>
      <c r="P125">
        <f t="shared" ca="1" si="27"/>
        <v>1</v>
      </c>
      <c r="Q125" t="e">
        <f t="shared" si="20"/>
        <v>#N/A</v>
      </c>
      <c r="R125">
        <f t="shared" si="23"/>
        <v>4.9500170000000003E-2</v>
      </c>
      <c r="S125" t="e">
        <f t="shared" si="24"/>
        <v>#N/A</v>
      </c>
      <c r="T125" s="14">
        <f t="shared" si="25"/>
        <v>-6.9141999999999815E-4</v>
      </c>
    </row>
    <row r="126" spans="1:20" x14ac:dyDescent="0.2">
      <c r="A126" s="11">
        <f t="shared" si="17"/>
        <v>2016</v>
      </c>
      <c r="B126" s="1">
        <v>42461</v>
      </c>
      <c r="C126" s="1">
        <v>42461</v>
      </c>
      <c r="D126" s="3">
        <f>VLOOKUP(C126,Data!P:R,2,0)</f>
        <v>4.970563099239822E-3</v>
      </c>
      <c r="E126" s="3">
        <f t="shared" ca="1" si="21"/>
        <v>4.4922690524259084E-3</v>
      </c>
      <c r="F126" s="3">
        <f>VLOOKUP(C126,Data!P:R,3,0)</f>
        <v>1.3416834552344437E-3</v>
      </c>
      <c r="G126" s="3">
        <f t="shared" ca="1" si="22"/>
        <v>1.2245306007866441E-3</v>
      </c>
      <c r="H126" s="5">
        <f>VLOOKUP('FRED Graph (Office)'!C126,Data!$I$1:$N$426,6,0)</f>
        <v>4.9243530000000001E-2</v>
      </c>
      <c r="J126">
        <f t="shared" ca="1" si="16"/>
        <v>1</v>
      </c>
      <c r="K126" t="str">
        <f t="shared" ca="1" si="26"/>
        <v/>
      </c>
      <c r="L126" t="str">
        <f t="shared" ca="1" si="28"/>
        <v/>
      </c>
      <c r="M126">
        <f t="shared" ca="1" si="29"/>
        <v>1</v>
      </c>
      <c r="P126">
        <f t="shared" ca="1" si="27"/>
        <v>1</v>
      </c>
      <c r="Q126">
        <f t="shared" si="20"/>
        <v>4.9243530000000001E-2</v>
      </c>
      <c r="R126">
        <f t="shared" si="23"/>
        <v>4.9243530000000001E-2</v>
      </c>
      <c r="S126" t="e">
        <f t="shared" si="24"/>
        <v>#N/A</v>
      </c>
      <c r="T126" s="14">
        <f t="shared" si="25"/>
        <v>-2.5664000000000242E-4</v>
      </c>
    </row>
    <row r="127" spans="1:20" x14ac:dyDescent="0.2">
      <c r="A127" s="11">
        <f t="shared" si="17"/>
        <v>2016</v>
      </c>
      <c r="B127" s="1">
        <v>42552</v>
      </c>
      <c r="C127" s="1">
        <v>42552</v>
      </c>
      <c r="D127" s="3">
        <f>VLOOKUP(C127,Data!P:R,2,0)</f>
        <v>1.0073060563213332E-2</v>
      </c>
      <c r="E127" s="3">
        <f t="shared" ca="1" si="21"/>
        <v>5.5846121344926836E-3</v>
      </c>
      <c r="F127" s="3">
        <f>VLOOKUP(C127,Data!P:R,3,0)</f>
        <v>8.9969758064516459E-3</v>
      </c>
      <c r="G127" s="3">
        <f t="shared" ca="1" si="22"/>
        <v>5.1693296308430448E-3</v>
      </c>
      <c r="H127" s="5">
        <f>VLOOKUP('FRED Graph (Office)'!C127,Data!$I$1:$N$426,6,0)</f>
        <v>4.9314700000000003E-2</v>
      </c>
      <c r="J127">
        <f t="shared" ca="1" si="16"/>
        <v>1</v>
      </c>
      <c r="K127">
        <f t="shared" ca="1" si="26"/>
        <v>1</v>
      </c>
      <c r="L127">
        <f t="shared" ca="1" si="28"/>
        <v>1</v>
      </c>
      <c r="M127" t="str">
        <f t="shared" ca="1" si="29"/>
        <v/>
      </c>
      <c r="P127">
        <f t="shared" ca="1" si="27"/>
        <v>1</v>
      </c>
      <c r="Q127">
        <f t="shared" si="20"/>
        <v>4.9314700000000003E-2</v>
      </c>
      <c r="R127" t="e">
        <f t="shared" si="23"/>
        <v>#N/A</v>
      </c>
      <c r="S127" t="e">
        <f t="shared" si="24"/>
        <v>#N/A</v>
      </c>
      <c r="T127" s="14">
        <f t="shared" si="25"/>
        <v>7.1170000000002342E-5</v>
      </c>
    </row>
    <row r="128" spans="1:20" x14ac:dyDescent="0.2">
      <c r="A128" s="11">
        <f t="shared" si="17"/>
        <v>2016</v>
      </c>
      <c r="B128" s="1">
        <v>42644</v>
      </c>
      <c r="C128" s="1">
        <v>42644</v>
      </c>
      <c r="D128" s="3">
        <f>VLOOKUP(C128,Data!P:R,2,0)</f>
        <v>8.8523889127087863E-3</v>
      </c>
      <c r="E128" s="3">
        <f t="shared" ca="1" si="21"/>
        <v>7.9653375250539806E-3</v>
      </c>
      <c r="F128" s="3">
        <f>VLOOKUP(C128,Data!P:R,3,0)</f>
        <v>3.9713265229661676E-3</v>
      </c>
      <c r="G128" s="3">
        <f t="shared" ca="1" si="22"/>
        <v>6.4841511647089067E-3</v>
      </c>
      <c r="H128" s="5">
        <f>VLOOKUP('FRED Graph (Office)'!C128,Data!$I$1:$N$426,6,0)</f>
        <v>4.9506189999999999E-2</v>
      </c>
      <c r="J128">
        <f t="shared" ca="1" si="16"/>
        <v>1</v>
      </c>
      <c r="K128">
        <f t="shared" ca="1" si="26"/>
        <v>1</v>
      </c>
      <c r="L128">
        <f t="shared" ca="1" si="28"/>
        <v>1</v>
      </c>
      <c r="M128" t="str">
        <f t="shared" ca="1" si="29"/>
        <v/>
      </c>
      <c r="P128">
        <f t="shared" ca="1" si="27"/>
        <v>1</v>
      </c>
      <c r="Q128">
        <f t="shared" si="20"/>
        <v>4.9506189999999999E-2</v>
      </c>
      <c r="R128" t="e">
        <f t="shared" si="23"/>
        <v>#N/A</v>
      </c>
      <c r="S128" t="e">
        <f t="shared" si="24"/>
        <v>#N/A</v>
      </c>
      <c r="T128" s="14">
        <f t="shared" si="25"/>
        <v>1.9148999999999555E-4</v>
      </c>
    </row>
    <row r="129" spans="1:20" x14ac:dyDescent="0.2">
      <c r="A129" s="11">
        <f t="shared" si="17"/>
        <v>2017</v>
      </c>
      <c r="B129" s="1">
        <v>42736</v>
      </c>
      <c r="C129" s="1">
        <v>42736</v>
      </c>
      <c r="D129" s="3">
        <f>VLOOKUP(C129,Data!P:R,2,0)</f>
        <v>1.1222409603897532E-2</v>
      </c>
      <c r="E129" s="3">
        <f t="shared" ca="1" si="21"/>
        <v>1.0049286359939883E-2</v>
      </c>
      <c r="F129" s="3">
        <f>VLOOKUP(C129,Data!P:R,3,0)</f>
        <v>6.0578166981790638E-3</v>
      </c>
      <c r="G129" s="3">
        <f t="shared" ca="1" si="22"/>
        <v>5.0145716105726157E-3</v>
      </c>
      <c r="H129" s="5">
        <f>VLOOKUP('FRED Graph (Office)'!C129,Data!$I$1:$N$426,6,0)</f>
        <v>4.9516400000000002E-2</v>
      </c>
      <c r="J129" t="str">
        <f t="shared" ca="1" si="16"/>
        <v/>
      </c>
      <c r="K129">
        <f t="shared" ca="1" si="26"/>
        <v>1</v>
      </c>
      <c r="L129" t="str">
        <f t="shared" ca="1" si="28"/>
        <v/>
      </c>
      <c r="M129" t="str">
        <f t="shared" ca="1" si="29"/>
        <v/>
      </c>
      <c r="P129">
        <f t="shared" ca="1" si="27"/>
        <v>1</v>
      </c>
      <c r="Q129">
        <f t="shared" si="20"/>
        <v>4.9516400000000002E-2</v>
      </c>
      <c r="R129" t="e">
        <f t="shared" si="23"/>
        <v>#N/A</v>
      </c>
      <c r="S129" t="e">
        <f t="shared" si="24"/>
        <v>#N/A</v>
      </c>
      <c r="T129" s="14">
        <f t="shared" si="25"/>
        <v>1.021000000000355E-5</v>
      </c>
    </row>
    <row r="130" spans="1:20" x14ac:dyDescent="0.2">
      <c r="A130" s="11">
        <f t="shared" si="17"/>
        <v>2017</v>
      </c>
      <c r="B130" s="1">
        <v>42826</v>
      </c>
      <c r="C130" s="1">
        <v>42826</v>
      </c>
      <c r="D130" s="3">
        <f>VLOOKUP(C130,Data!P:R,2,0)</f>
        <v>1.0763385731203945E-2</v>
      </c>
      <c r="E130" s="3">
        <f t="shared" ca="1" si="21"/>
        <v>1.0279394749270088E-2</v>
      </c>
      <c r="F130" s="3">
        <f>VLOOKUP(C130,Data!P:R,3,0)</f>
        <v>4.6530413745635713E-3</v>
      </c>
      <c r="G130" s="3">
        <f t="shared" ca="1" si="22"/>
        <v>5.3554290363713175E-3</v>
      </c>
      <c r="H130" s="5">
        <f>VLOOKUP('FRED Graph (Office)'!C130,Data!$I$1:$N$426,6,0)</f>
        <v>4.9520080000000001E-2</v>
      </c>
      <c r="J130" t="str">
        <f t="shared" ca="1" si="16"/>
        <v/>
      </c>
      <c r="K130">
        <f t="shared" ca="1" si="26"/>
        <v>1</v>
      </c>
      <c r="L130" t="str">
        <f t="shared" ca="1" si="28"/>
        <v/>
      </c>
      <c r="M130" t="str">
        <f t="shared" ca="1" si="29"/>
        <v/>
      </c>
      <c r="P130">
        <f t="shared" ca="1" si="27"/>
        <v>1</v>
      </c>
      <c r="Q130">
        <f t="shared" si="20"/>
        <v>4.9520080000000001E-2</v>
      </c>
      <c r="R130" t="e">
        <f t="shared" si="23"/>
        <v>#N/A</v>
      </c>
      <c r="S130" t="e">
        <f t="shared" si="24"/>
        <v>#N/A</v>
      </c>
      <c r="T130" s="14">
        <f t="shared" si="25"/>
        <v>3.6799999999989619E-6</v>
      </c>
    </row>
    <row r="131" spans="1:20" x14ac:dyDescent="0.2">
      <c r="A131" s="11">
        <f t="shared" si="17"/>
        <v>2017</v>
      </c>
      <c r="B131" s="1">
        <v>42917</v>
      </c>
      <c r="C131" s="1">
        <v>42917</v>
      </c>
      <c r="D131" s="3">
        <f>VLOOKUP(C131,Data!P:R,2,0)</f>
        <v>7.3708891024193424E-3</v>
      </c>
      <c r="E131" s="3">
        <f t="shared" ca="1" si="21"/>
        <v>9.785561479173607E-3</v>
      </c>
      <c r="F131" s="3">
        <f>VLOOKUP(C131,Data!P:R,3,0)</f>
        <v>1.8542372603234103E-3</v>
      </c>
      <c r="G131" s="3">
        <f t="shared" ca="1" si="22"/>
        <v>3.2536393174434908E-3</v>
      </c>
      <c r="H131" s="5">
        <f>VLOOKUP('FRED Graph (Office)'!C131,Data!$I$1:$N$426,6,0)</f>
        <v>4.993616E-2</v>
      </c>
      <c r="J131" t="str">
        <f t="shared" ca="1" si="16"/>
        <v/>
      </c>
      <c r="K131">
        <f t="shared" ca="1" si="26"/>
        <v>1</v>
      </c>
      <c r="L131" t="str">
        <f t="shared" ca="1" si="28"/>
        <v/>
      </c>
      <c r="M131" t="str">
        <f t="shared" ca="1" si="29"/>
        <v/>
      </c>
      <c r="P131">
        <f t="shared" ca="1" si="27"/>
        <v>1</v>
      </c>
      <c r="Q131">
        <f t="shared" si="20"/>
        <v>4.993616E-2</v>
      </c>
      <c r="R131" t="e">
        <f t="shared" si="23"/>
        <v>#N/A</v>
      </c>
      <c r="S131" t="e">
        <f t="shared" si="24"/>
        <v>#N/A</v>
      </c>
      <c r="T131" s="14">
        <f t="shared" si="25"/>
        <v>4.1607999999999923E-4</v>
      </c>
    </row>
    <row r="132" spans="1:20" x14ac:dyDescent="0.2">
      <c r="A132" s="11">
        <f t="shared" si="17"/>
        <v>2017</v>
      </c>
      <c r="B132" s="1">
        <v>43009</v>
      </c>
      <c r="C132" s="1">
        <v>43009</v>
      </c>
      <c r="D132" s="3">
        <f>VLOOKUP(C132,Data!P:R,2,0)</f>
        <v>1.2284078130650355E-2</v>
      </c>
      <c r="E132" s="3">
        <f t="shared" ca="1" si="21"/>
        <v>1.0139450988091214E-2</v>
      </c>
      <c r="F132" s="3">
        <f>VLOOKUP(C132,Data!P:R,3,0)</f>
        <v>9.552940405703092E-3</v>
      </c>
      <c r="G132" s="3">
        <f t="shared" ca="1" si="22"/>
        <v>5.7035888330132511E-3</v>
      </c>
      <c r="H132" s="5">
        <f>VLOOKUP('FRED Graph (Office)'!C132,Data!$I$1:$N$426,6,0)</f>
        <v>5.03107E-2</v>
      </c>
      <c r="J132" t="str">
        <f t="shared" ca="1" si="16"/>
        <v/>
      </c>
      <c r="K132">
        <f t="shared" ca="1" si="26"/>
        <v>1</v>
      </c>
      <c r="L132" t="str">
        <f t="shared" ca="1" si="28"/>
        <v/>
      </c>
      <c r="M132" t="str">
        <f t="shared" ca="1" si="29"/>
        <v/>
      </c>
      <c r="P132">
        <f t="shared" ca="1" si="27"/>
        <v>1</v>
      </c>
      <c r="Q132">
        <f t="shared" si="20"/>
        <v>5.03107E-2</v>
      </c>
      <c r="R132">
        <f t="shared" si="23"/>
        <v>5.03107E-2</v>
      </c>
      <c r="S132" t="e">
        <f t="shared" si="24"/>
        <v>#N/A</v>
      </c>
      <c r="T132" s="14">
        <f t="shared" si="25"/>
        <v>3.745399999999996E-4</v>
      </c>
    </row>
    <row r="133" spans="1:20" x14ac:dyDescent="0.2">
      <c r="A133" s="11">
        <f t="shared" si="17"/>
        <v>2018</v>
      </c>
      <c r="B133" s="1">
        <v>43101</v>
      </c>
      <c r="C133" s="1">
        <v>43101</v>
      </c>
      <c r="D133" s="3">
        <f>VLOOKUP(C133,Data!P:R,2,0)</f>
        <v>1.6346551062511816E-2</v>
      </c>
      <c r="E133" s="3">
        <f t="shared" ca="1" si="21"/>
        <v>1.2000506098527172E-2</v>
      </c>
      <c r="F133" s="3">
        <f>VLOOKUP(C133,Data!P:R,3,0)</f>
        <v>4.8063078227222888E-3</v>
      </c>
      <c r="G133" s="3">
        <f t="shared" ca="1" si="22"/>
        <v>7.1796241142126904E-3</v>
      </c>
      <c r="H133" s="5">
        <f>VLOOKUP('FRED Graph (Office)'!C133,Data!$I$1:$N$426,6,0)</f>
        <v>5.0133869999999997E-2</v>
      </c>
      <c r="J133" t="str">
        <f t="shared" ref="J133:J146" ca="1" si="30">IF(AND(E133&lt;OFFSET(E133,-$J$3,0),G133&gt;OFFSET(G133,-$J$2,0)),1,"")</f>
        <v/>
      </c>
      <c r="K133" t="str">
        <f t="shared" ca="1" si="26"/>
        <v/>
      </c>
      <c r="L133" t="str">
        <f t="shared" ca="1" si="28"/>
        <v/>
      </c>
      <c r="M133" t="str">
        <f t="shared" ca="1" si="29"/>
        <v/>
      </c>
      <c r="P133">
        <f t="shared" ca="1" si="27"/>
        <v>1</v>
      </c>
      <c r="Q133">
        <f t="shared" si="20"/>
        <v>5.0133869999999997E-2</v>
      </c>
      <c r="R133">
        <f t="shared" si="23"/>
        <v>5.0133869999999997E-2</v>
      </c>
      <c r="S133" t="e">
        <f t="shared" si="24"/>
        <v>#N/A</v>
      </c>
      <c r="T133" s="14">
        <f t="shared" si="25"/>
        <v>-1.7683000000000282E-4</v>
      </c>
    </row>
    <row r="134" spans="1:20" x14ac:dyDescent="0.2">
      <c r="A134" s="11">
        <f t="shared" si="17"/>
        <v>2018</v>
      </c>
      <c r="B134" s="1">
        <v>43191</v>
      </c>
      <c r="C134" s="1">
        <v>43191</v>
      </c>
      <c r="D134" s="3">
        <f>VLOOKUP(C134,Data!P:R,2,0)</f>
        <v>1.5259934026359723E-2</v>
      </c>
      <c r="E134" s="3">
        <f t="shared" ca="1" si="21"/>
        <v>1.4630187739840631E-2</v>
      </c>
      <c r="F134" s="3">
        <f>VLOOKUP(C134,Data!P:R,3,0)</f>
        <v>7.1891045306293755E-3</v>
      </c>
      <c r="G134" s="3">
        <f t="shared" ca="1" si="22"/>
        <v>5.9977061766758322E-3</v>
      </c>
      <c r="H134" s="5">
        <f>VLOOKUP('FRED Graph (Office)'!C134,Data!$I$1:$N$426,6,0)</f>
        <v>5.0426510000000001E-2</v>
      </c>
      <c r="J134" t="str">
        <f t="shared" ca="1" si="30"/>
        <v/>
      </c>
      <c r="K134">
        <f t="shared" ca="1" si="26"/>
        <v>1</v>
      </c>
      <c r="L134" t="str">
        <f t="shared" ca="1" si="28"/>
        <v/>
      </c>
      <c r="M134" t="str">
        <f t="shared" ca="1" si="29"/>
        <v/>
      </c>
      <c r="P134">
        <f t="shared" ca="1" si="27"/>
        <v>0</v>
      </c>
      <c r="Q134">
        <f t="shared" si="20"/>
        <v>5.0426510000000001E-2</v>
      </c>
      <c r="R134">
        <f t="shared" si="23"/>
        <v>5.0426510000000001E-2</v>
      </c>
      <c r="S134" t="e">
        <f t="shared" si="24"/>
        <v>#N/A</v>
      </c>
      <c r="T134" s="5">
        <f t="shared" si="25"/>
        <v>2.9264000000000373E-4</v>
      </c>
    </row>
    <row r="135" spans="1:20" x14ac:dyDescent="0.2">
      <c r="A135" s="11">
        <f t="shared" ref="A135:A146" si="31">YEAR(B135)</f>
        <v>2018</v>
      </c>
      <c r="B135" s="1">
        <v>43282</v>
      </c>
      <c r="C135" s="1">
        <v>43282</v>
      </c>
      <c r="D135" s="3">
        <f>VLOOKUP(C135,Data!P:R,2,0)</f>
        <v>1.5336167509336196E-2</v>
      </c>
      <c r="E135" s="3">
        <f t="shared" ca="1" si="21"/>
        <v>1.5647550866069244E-2</v>
      </c>
      <c r="F135" s="3">
        <f>VLOOKUP(C135,Data!P:R,3,0)</f>
        <v>6.5526597386149632E-3</v>
      </c>
      <c r="G135" s="3">
        <f t="shared" ca="1" si="22"/>
        <v>6.8708821346221693E-3</v>
      </c>
      <c r="H135" s="5">
        <f>VLOOKUP('FRED Graph (Office)'!C135,Data!$I$1:$N$426,6,0)</f>
        <v>5.0167040000000003E-2</v>
      </c>
      <c r="J135" t="str">
        <f t="shared" ca="1" si="30"/>
        <v/>
      </c>
      <c r="K135" t="str">
        <f t="shared" ca="1" si="26"/>
        <v/>
      </c>
      <c r="L135" t="str">
        <f t="shared" ca="1" si="28"/>
        <v/>
      </c>
      <c r="M135" t="str">
        <f t="shared" ca="1" si="29"/>
        <v/>
      </c>
      <c r="P135">
        <f t="shared" ca="1" si="27"/>
        <v>0</v>
      </c>
      <c r="Q135">
        <f t="shared" si="20"/>
        <v>5.0167040000000003E-2</v>
      </c>
      <c r="R135">
        <f t="shared" si="23"/>
        <v>5.0167040000000003E-2</v>
      </c>
      <c r="S135" t="e">
        <f t="shared" si="24"/>
        <v>#N/A</v>
      </c>
      <c r="T135" s="5">
        <f t="shared" si="25"/>
        <v>-2.5946999999999776E-4</v>
      </c>
    </row>
    <row r="136" spans="1:20" x14ac:dyDescent="0.2">
      <c r="A136" s="11">
        <f t="shared" si="31"/>
        <v>2018</v>
      </c>
      <c r="B136" s="1">
        <v>43374</v>
      </c>
      <c r="C136" s="1">
        <v>43374</v>
      </c>
      <c r="D136" s="3">
        <f>VLOOKUP(C136,Data!P:R,2,0)</f>
        <v>9.2479545098145266E-3</v>
      </c>
      <c r="E136" s="3">
        <f t="shared" ca="1" si="21"/>
        <v>1.3281352015170148E-2</v>
      </c>
      <c r="F136" s="3">
        <f>VLOOKUP(C136,Data!P:R,3,0)</f>
        <v>4.1050837739695645E-3</v>
      </c>
      <c r="G136" s="3">
        <f t="shared" ca="1" si="22"/>
        <v>5.3288717562922638E-3</v>
      </c>
      <c r="H136" s="5">
        <f>VLOOKUP('FRED Graph (Office)'!C136,Data!$I$1:$N$426,6,0)</f>
        <v>5.0787939999999997E-2</v>
      </c>
      <c r="J136" t="str">
        <f t="shared" ca="1" si="30"/>
        <v/>
      </c>
      <c r="K136">
        <f t="shared" ca="1" si="26"/>
        <v>1</v>
      </c>
      <c r="L136" t="str">
        <f t="shared" ca="1" si="28"/>
        <v/>
      </c>
      <c r="M136" t="str">
        <f t="shared" ca="1" si="29"/>
        <v/>
      </c>
      <c r="P136">
        <f t="shared" ca="1" si="27"/>
        <v>0</v>
      </c>
      <c r="Q136">
        <f t="shared" si="20"/>
        <v>5.0787939999999997E-2</v>
      </c>
      <c r="R136" t="e">
        <f t="shared" si="23"/>
        <v>#N/A</v>
      </c>
      <c r="S136" t="e">
        <f t="shared" si="24"/>
        <v>#N/A</v>
      </c>
      <c r="T136" s="5">
        <f t="shared" si="25"/>
        <v>6.2089999999999368E-4</v>
      </c>
    </row>
    <row r="137" spans="1:20" x14ac:dyDescent="0.2">
      <c r="A137" s="11">
        <f t="shared" si="31"/>
        <v>2019</v>
      </c>
      <c r="B137" s="1">
        <v>43466</v>
      </c>
      <c r="C137" s="1">
        <v>43466</v>
      </c>
      <c r="D137" s="3">
        <f>VLOOKUP(C137,Data!P:R,2,0)</f>
        <v>8.0572835109449237E-3</v>
      </c>
      <c r="E137" s="3">
        <f t="shared" ca="1" si="21"/>
        <v>1.0880468510031882E-2</v>
      </c>
      <c r="F137" s="3">
        <f>VLOOKUP(C137,Data!P:R,3,0)</f>
        <v>1.2292660488613105E-3</v>
      </c>
      <c r="G137" s="3">
        <f t="shared" ca="1" si="22"/>
        <v>2.6671749114154375E-3</v>
      </c>
      <c r="H137" s="5">
        <f>VLOOKUP('FRED Graph (Office)'!C137,Data!$I$1:$N$426,6,0)</f>
        <v>5.1165860000000001E-2</v>
      </c>
      <c r="J137" t="str">
        <f t="shared" ca="1" si="30"/>
        <v/>
      </c>
      <c r="K137">
        <f t="shared" ca="1" si="26"/>
        <v>1</v>
      </c>
      <c r="L137" t="str">
        <f t="shared" ref="L137:L145" ca="1" si="32">+IF(AND(J137=1,K137=1),1,"")</f>
        <v/>
      </c>
      <c r="M137" t="str">
        <f t="shared" ref="M137:M145" ca="1" si="33">+IF(AND(J137=1,K137=""),1,"")</f>
        <v/>
      </c>
      <c r="P137">
        <f t="shared" ca="1" si="27"/>
        <v>0</v>
      </c>
      <c r="Q137">
        <f t="shared" ref="Q137:Q145" si="34">IF(OR(H137-H136&gt;0,H138-H137&gt;0),H137,NA())</f>
        <v>5.1165860000000001E-2</v>
      </c>
      <c r="R137">
        <f t="shared" si="23"/>
        <v>5.1165860000000001E-2</v>
      </c>
      <c r="S137" t="e">
        <f t="shared" si="24"/>
        <v>#N/A</v>
      </c>
      <c r="T137" s="5">
        <f t="shared" si="25"/>
        <v>3.7792000000000381E-4</v>
      </c>
    </row>
    <row r="138" spans="1:20" x14ac:dyDescent="0.2">
      <c r="A138" s="11">
        <f t="shared" si="31"/>
        <v>2019</v>
      </c>
      <c r="B138" s="1">
        <v>43556</v>
      </c>
      <c r="C138" s="1">
        <v>43556</v>
      </c>
      <c r="D138" s="3">
        <f>VLOOKUP(C138,Data!P:R,2,0)</f>
        <v>9.8257983927483306E-3</v>
      </c>
      <c r="E138" s="3">
        <f t="shared" ref="E138:E146" ca="1" si="35">AVERAGE(OFFSET(D138,0,0,-$E$3))</f>
        <v>9.0436788045025942E-3</v>
      </c>
      <c r="F138" s="3">
        <f>VLOOKUP(C138,Data!P:R,3,0)</f>
        <v>6.5506766524219273E-3</v>
      </c>
      <c r="G138" s="3">
        <f t="shared" ref="G138:G146" ca="1" si="36">AVERAGE(OFFSET(F138,0,0,-$G$3))</f>
        <v>3.8899713506416189E-3</v>
      </c>
      <c r="H138" s="5">
        <f>VLOOKUP('FRED Graph (Office)'!C138,Data!$I$1:$N$426,6,0)</f>
        <v>5.0857279999999998E-2</v>
      </c>
      <c r="J138">
        <f t="shared" ca="1" si="30"/>
        <v>1</v>
      </c>
      <c r="K138" t="str">
        <f t="shared" ca="1" si="26"/>
        <v/>
      </c>
      <c r="L138" t="str">
        <f t="shared" ca="1" si="32"/>
        <v/>
      </c>
      <c r="M138">
        <f t="shared" ca="1" si="33"/>
        <v>1</v>
      </c>
      <c r="P138">
        <f t="shared" ca="1" si="27"/>
        <v>0</v>
      </c>
      <c r="Q138" t="e">
        <f t="shared" si="34"/>
        <v>#N/A</v>
      </c>
      <c r="R138">
        <f t="shared" ref="R138:R146" si="37">IF(OR(H138-H137&lt;0,H139-H138&lt;0),H138,NA())</f>
        <v>5.0857279999999998E-2</v>
      </c>
      <c r="S138" t="e">
        <f t="shared" ref="S138:S146" si="38">IF(H138=H137,H138,NA())</f>
        <v>#N/A</v>
      </c>
      <c r="T138" s="5">
        <f t="shared" si="25"/>
        <v>-3.0858000000000274E-4</v>
      </c>
    </row>
    <row r="139" spans="1:20" x14ac:dyDescent="0.2">
      <c r="A139" s="11">
        <f t="shared" si="31"/>
        <v>2019</v>
      </c>
      <c r="B139" s="1">
        <v>43647</v>
      </c>
      <c r="C139" s="1">
        <v>43647</v>
      </c>
      <c r="D139" s="3">
        <f>VLOOKUP(C139,Data!P:R,2,0)</f>
        <v>1.0161726735800958E-2</v>
      </c>
      <c r="E139" s="3">
        <f t="shared" ca="1" si="35"/>
        <v>9.3482695464980701E-3</v>
      </c>
      <c r="F139" s="3">
        <f>VLOOKUP(C139,Data!P:R,3,0)</f>
        <v>5.0207163570690216E-3</v>
      </c>
      <c r="G139" s="3">
        <f t="shared" ca="1" si="36"/>
        <v>5.7856965047454745E-3</v>
      </c>
      <c r="H139" s="5">
        <f>VLOOKUP('FRED Graph (Office)'!C139,Data!$I$1:$N$426,6,0)</f>
        <v>5.0685920000000002E-2</v>
      </c>
      <c r="J139">
        <f t="shared" ca="1" si="30"/>
        <v>1</v>
      </c>
      <c r="K139" t="str">
        <f t="shared" ca="1" si="26"/>
        <v/>
      </c>
      <c r="L139" t="str">
        <f t="shared" ca="1" si="32"/>
        <v/>
      </c>
      <c r="M139">
        <f t="shared" ca="1" si="33"/>
        <v>1</v>
      </c>
      <c r="P139">
        <f t="shared" ca="1" si="27"/>
        <v>1</v>
      </c>
      <c r="Q139" t="e">
        <f t="shared" si="34"/>
        <v>#N/A</v>
      </c>
      <c r="R139">
        <f t="shared" si="37"/>
        <v>5.0685920000000002E-2</v>
      </c>
      <c r="S139" t="e">
        <f t="shared" si="38"/>
        <v>#N/A</v>
      </c>
      <c r="T139" s="14">
        <f t="shared" ref="T139:T146" si="39">+H139-H138</f>
        <v>-1.713599999999954E-4</v>
      </c>
    </row>
    <row r="140" spans="1:20" x14ac:dyDescent="0.2">
      <c r="A140" s="11">
        <f t="shared" si="31"/>
        <v>2019</v>
      </c>
      <c r="B140" s="1">
        <v>43739</v>
      </c>
      <c r="C140" s="1">
        <v>43739</v>
      </c>
      <c r="D140" s="3">
        <f>VLOOKUP(C140,Data!P:R,2,0)</f>
        <v>9.8663485026191378E-3</v>
      </c>
      <c r="E140" s="3">
        <f t="shared" ca="1" si="35"/>
        <v>9.9512912103894759E-3</v>
      </c>
      <c r="F140" s="3">
        <f>VLOOKUP(C140,Data!P:R,3,0)</f>
        <v>4.341817299146733E-3</v>
      </c>
      <c r="G140" s="3">
        <f t="shared" ca="1" si="36"/>
        <v>4.6812668281078773E-3</v>
      </c>
      <c r="H140" s="5">
        <f>VLOOKUP('FRED Graph (Office)'!C140,Data!$I$1:$N$426,6,0)</f>
        <v>5.0526910000000001E-2</v>
      </c>
      <c r="J140" t="str">
        <f t="shared" ca="1" si="30"/>
        <v/>
      </c>
      <c r="K140" t="str">
        <f t="shared" ca="1" si="26"/>
        <v/>
      </c>
      <c r="L140" t="str">
        <f t="shared" ca="1" si="32"/>
        <v/>
      </c>
      <c r="M140" t="str">
        <f t="shared" ca="1" si="33"/>
        <v/>
      </c>
      <c r="P140">
        <f t="shared" ca="1" si="27"/>
        <v>1</v>
      </c>
      <c r="Q140">
        <f t="shared" si="34"/>
        <v>5.0526910000000001E-2</v>
      </c>
      <c r="R140">
        <f t="shared" si="37"/>
        <v>5.0526910000000001E-2</v>
      </c>
      <c r="S140" t="e">
        <f t="shared" si="38"/>
        <v>#N/A</v>
      </c>
      <c r="T140" s="14">
        <f t="shared" si="39"/>
        <v>-1.5901000000000109E-4</v>
      </c>
    </row>
    <row r="141" spans="1:20" x14ac:dyDescent="0.2">
      <c r="A141" s="11">
        <f t="shared" si="31"/>
        <v>2020</v>
      </c>
      <c r="B141" s="1">
        <v>43831</v>
      </c>
      <c r="C141" s="1">
        <v>43831</v>
      </c>
      <c r="D141" s="3">
        <f>VLOOKUP(C141,Data!P:R,2,0)</f>
        <v>9.6130861535284051E-3</v>
      </c>
      <c r="E141" s="3">
        <f t="shared" ca="1" si="35"/>
        <v>9.8803871306495008E-3</v>
      </c>
      <c r="F141" s="3">
        <f>VLOOKUP(C141,Data!P:R,3,0)</f>
        <v>6.5138072443202688E-3</v>
      </c>
      <c r="G141" s="3">
        <f t="shared" ca="1" si="36"/>
        <v>5.4278122717335009E-3</v>
      </c>
      <c r="H141" s="5">
        <f>VLOOKUP('FRED Graph (Office)'!C141,Data!$I$1:$N$426,6,0)</f>
        <v>5.1265499999999999E-2</v>
      </c>
      <c r="J141">
        <f t="shared" ca="1" si="30"/>
        <v>1</v>
      </c>
      <c r="K141">
        <f t="shared" ca="1" si="26"/>
        <v>1</v>
      </c>
      <c r="L141">
        <f t="shared" ca="1" si="32"/>
        <v>1</v>
      </c>
      <c r="M141" t="str">
        <f t="shared" ca="1" si="33"/>
        <v/>
      </c>
      <c r="P141">
        <f t="shared" ca="1" si="27"/>
        <v>1</v>
      </c>
      <c r="Q141">
        <f t="shared" si="34"/>
        <v>5.1265499999999999E-2</v>
      </c>
      <c r="R141" t="e">
        <f t="shared" si="37"/>
        <v>#N/A</v>
      </c>
      <c r="S141" t="e">
        <f t="shared" si="38"/>
        <v>#N/A</v>
      </c>
      <c r="T141" s="14">
        <f t="shared" si="39"/>
        <v>7.385899999999973E-4</v>
      </c>
    </row>
    <row r="142" spans="1:20" x14ac:dyDescent="0.2">
      <c r="A142" s="11">
        <f t="shared" si="31"/>
        <v>2020</v>
      </c>
      <c r="B142" s="1">
        <v>43922</v>
      </c>
      <c r="C142" s="1">
        <v>43922</v>
      </c>
      <c r="D142" s="3">
        <f>VLOOKUP(C142,Data!P:R,2,0)</f>
        <v>-8.5644744377189053E-3</v>
      </c>
      <c r="E142" s="3">
        <f t="shared" ca="1" si="35"/>
        <v>3.6383200728095457E-3</v>
      </c>
      <c r="F142" s="3">
        <f>VLOOKUP(C142,Data!P:R,3,0)</f>
        <v>-8.2880524238682085E-4</v>
      </c>
      <c r="G142" s="3">
        <f t="shared" ca="1" si="36"/>
        <v>2.842501000966724E-3</v>
      </c>
      <c r="H142" s="5">
        <f>VLOOKUP('FRED Graph (Office)'!C142,Data!$I$1:$N$426,6,0)</f>
        <v>5.1437660000000003E-2</v>
      </c>
      <c r="J142" t="str">
        <f t="shared" ca="1" si="30"/>
        <v/>
      </c>
      <c r="K142">
        <f t="shared" ca="1" si="26"/>
        <v>1</v>
      </c>
      <c r="L142" t="str">
        <f t="shared" ca="1" si="32"/>
        <v/>
      </c>
      <c r="M142" t="str">
        <f t="shared" ca="1" si="33"/>
        <v/>
      </c>
      <c r="P142">
        <f t="shared" ca="1" si="27"/>
        <v>1</v>
      </c>
      <c r="Q142">
        <f t="shared" si="34"/>
        <v>5.1437660000000003E-2</v>
      </c>
      <c r="R142" t="e">
        <f t="shared" si="37"/>
        <v>#N/A</v>
      </c>
      <c r="S142" t="e">
        <f t="shared" si="38"/>
        <v>#N/A</v>
      </c>
      <c r="T142" s="14">
        <f t="shared" si="39"/>
        <v>1.7216000000000453E-4</v>
      </c>
    </row>
    <row r="143" spans="1:20" x14ac:dyDescent="0.2">
      <c r="A143" s="11">
        <f t="shared" si="31"/>
        <v>2020</v>
      </c>
      <c r="B143" s="1">
        <v>44013</v>
      </c>
      <c r="C143" s="1">
        <v>44013</v>
      </c>
      <c r="D143" s="3">
        <f>VLOOKUP(C143,Data!P:R,2,0)</f>
        <v>-9.4662206852801134E-2</v>
      </c>
      <c r="E143" s="3">
        <f t="shared" ca="1" si="35"/>
        <v>-3.1204531712330546E-2</v>
      </c>
      <c r="F143" s="3">
        <f>VLOOKUP(C143,Data!P:R,3,0)</f>
        <v>-2.7404269174267082E-3</v>
      </c>
      <c r="G143" s="3">
        <f t="shared" ca="1" si="36"/>
        <v>-1.7846160799067645E-3</v>
      </c>
      <c r="H143" s="5">
        <f>VLOOKUP('FRED Graph (Office)'!C143,Data!$I$1:$N$426,6,0)</f>
        <v>5.4499449999999998E-2</v>
      </c>
      <c r="J143" t="str">
        <f t="shared" ca="1" si="30"/>
        <v/>
      </c>
      <c r="K143">
        <f t="shared" ca="1" si="26"/>
        <v>1</v>
      </c>
      <c r="L143" t="str">
        <f t="shared" ca="1" si="32"/>
        <v/>
      </c>
      <c r="M143" t="str">
        <f t="shared" ca="1" si="33"/>
        <v/>
      </c>
      <c r="P143">
        <f t="shared" ca="1" si="27"/>
        <v>1</v>
      </c>
      <c r="Q143">
        <f t="shared" si="34"/>
        <v>5.4499449999999998E-2</v>
      </c>
      <c r="R143">
        <f t="shared" si="37"/>
        <v>5.4499449999999998E-2</v>
      </c>
      <c r="S143" t="e">
        <f t="shared" si="38"/>
        <v>#N/A</v>
      </c>
      <c r="T143" s="14">
        <f t="shared" si="39"/>
        <v>3.0617899999999948E-3</v>
      </c>
    </row>
    <row r="144" spans="1:20" x14ac:dyDescent="0.2">
      <c r="A144" s="11">
        <f t="shared" si="31"/>
        <v>2020</v>
      </c>
      <c r="B144" s="1">
        <v>44105</v>
      </c>
      <c r="C144" s="1">
        <v>44105</v>
      </c>
      <c r="D144" s="3">
        <f>VLOOKUP(C144,Data!P:R,2,0)</f>
        <v>8.4535264496918394E-2</v>
      </c>
      <c r="E144" s="3">
        <f t="shared" ca="1" si="35"/>
        <v>-6.2304722645338817E-3</v>
      </c>
      <c r="F144" s="3">
        <f>VLOOKUP(C144,Data!P:R,3,0)</f>
        <v>1.1143414618978387E-2</v>
      </c>
      <c r="G144" s="3">
        <f t="shared" ca="1" si="36"/>
        <v>4.2014938507758393E-3</v>
      </c>
      <c r="H144" s="5">
        <f>VLOOKUP('FRED Graph (Office)'!C144,Data!$I$1:$N$426,6,0)</f>
        <v>5.3745599999999998E-2</v>
      </c>
      <c r="J144">
        <f t="shared" ca="1" si="30"/>
        <v>1</v>
      </c>
      <c r="K144" t="str">
        <f t="shared" ca="1" si="26"/>
        <v/>
      </c>
      <c r="L144" t="str">
        <f t="shared" ca="1" si="32"/>
        <v/>
      </c>
      <c r="M144">
        <f t="shared" ca="1" si="33"/>
        <v>1</v>
      </c>
      <c r="P144">
        <f t="shared" ca="1" si="27"/>
        <v>1</v>
      </c>
      <c r="Q144" t="e">
        <f t="shared" si="34"/>
        <v>#N/A</v>
      </c>
      <c r="R144">
        <f t="shared" si="37"/>
        <v>5.3745599999999998E-2</v>
      </c>
      <c r="S144" t="e">
        <f t="shared" si="38"/>
        <v>#N/A</v>
      </c>
      <c r="T144" s="14">
        <f t="shared" si="39"/>
        <v>-7.5385000000000035E-4</v>
      </c>
    </row>
    <row r="145" spans="1:20" x14ac:dyDescent="0.2">
      <c r="A145" s="11">
        <f t="shared" si="31"/>
        <v>2021</v>
      </c>
      <c r="B145" s="1">
        <v>44197</v>
      </c>
      <c r="C145" s="1">
        <v>44197</v>
      </c>
      <c r="D145" s="3">
        <f>VLOOKUP(C145,Data!P:R,2,0)</f>
        <v>1.5327120338482381E-2</v>
      </c>
      <c r="E145" s="3">
        <f t="shared" ca="1" si="35"/>
        <v>1.7333926608665469E-3</v>
      </c>
      <c r="F145" s="3">
        <f>VLOOKUP(C145,Data!P:R,3,0)</f>
        <v>5.4238148138181508E-3</v>
      </c>
      <c r="G145" s="3">
        <f t="shared" ca="1" si="36"/>
        <v>8.2836147163982687E-3</v>
      </c>
      <c r="H145" s="5">
        <f>VLOOKUP('FRED Graph (Office)'!C145,Data!$I$1:$N$426,6,0)</f>
        <v>5.3581200000000002E-2</v>
      </c>
      <c r="J145">
        <f t="shared" ca="1" si="30"/>
        <v>1</v>
      </c>
      <c r="K145" t="str">
        <f t="shared" ca="1" si="26"/>
        <v/>
      </c>
      <c r="L145" t="str">
        <f t="shared" ca="1" si="32"/>
        <v/>
      </c>
      <c r="M145">
        <f t="shared" ca="1" si="33"/>
        <v>1</v>
      </c>
      <c r="P145">
        <f t="shared" ca="1" si="27"/>
        <v>1</v>
      </c>
      <c r="Q145">
        <f t="shared" si="34"/>
        <v>5.3581200000000002E-2</v>
      </c>
      <c r="R145">
        <f t="shared" si="37"/>
        <v>5.3581200000000002E-2</v>
      </c>
      <c r="S145" t="e">
        <f t="shared" si="38"/>
        <v>#N/A</v>
      </c>
      <c r="T145" s="14">
        <f t="shared" si="39"/>
        <v>-1.6439999999999511E-4</v>
      </c>
    </row>
    <row r="146" spans="1:20" x14ac:dyDescent="0.2">
      <c r="A146" s="11">
        <f t="shared" si="31"/>
        <v>2021</v>
      </c>
      <c r="B146" s="6" t="s">
        <v>4</v>
      </c>
      <c r="C146" s="6">
        <v>44287</v>
      </c>
      <c r="D146" s="3">
        <f>VLOOKUP(C146,Data!P:R,2,0)</f>
        <v>2.5781341483175568E-2</v>
      </c>
      <c r="E146" s="3">
        <f t="shared" ca="1" si="35"/>
        <v>4.1881242106192117E-2</v>
      </c>
      <c r="F146" s="3">
        <f>VLOOKUP(C146,Data!P:R,3,0)</f>
        <v>1.2360452668603861E-2</v>
      </c>
      <c r="G146" s="3">
        <f t="shared" ca="1" si="36"/>
        <v>8.8921337412110057E-3</v>
      </c>
      <c r="H146" s="5">
        <f>VLOOKUP('FRED Graph (Office)'!C146,Data!$I$1:$N$426,6,0)</f>
        <v>5.380861E-2</v>
      </c>
      <c r="J146" t="str">
        <f t="shared" ca="1" si="30"/>
        <v/>
      </c>
      <c r="K146">
        <f t="shared" ca="1" si="26"/>
        <v>1</v>
      </c>
      <c r="P146">
        <f t="shared" ca="1" si="27"/>
        <v>1</v>
      </c>
      <c r="Q146">
        <f>IF(OR(H146-H145&gt;0,H147-H146&gt;0),H146,NA())</f>
        <v>5.380861E-2</v>
      </c>
      <c r="R146">
        <f t="shared" si="37"/>
        <v>5.380861E-2</v>
      </c>
      <c r="S146" t="e">
        <f t="shared" si="38"/>
        <v>#N/A</v>
      </c>
      <c r="T146" s="14">
        <f t="shared" si="39"/>
        <v>2.2740999999999734E-4</v>
      </c>
    </row>
  </sheetData>
  <autoFilter ref="P4:T146" xr:uid="{00000000-0001-0000-0000-000000000000}"/>
  <conditionalFormatting sqref="J1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46"/>
  <sheetViews>
    <sheetView tabSelected="1" zoomScale="70" zoomScaleNormal="70" workbookViewId="0">
      <pane xSplit="2" ySplit="4" topLeftCell="C5" activePane="bottomRight" state="frozen"/>
      <selection pane="topRight" activeCell="B1" sqref="B1"/>
      <selection pane="bottomLeft" activeCell="A5" sqref="A5"/>
      <selection pane="bottomRight" activeCell="D1" sqref="D1"/>
    </sheetView>
  </sheetViews>
  <sheetFormatPr defaultRowHeight="12.75" x14ac:dyDescent="0.2"/>
  <cols>
    <col min="1" max="1" width="9.140625" style="11"/>
    <col min="2" max="2" width="14.5703125" bestFit="1" customWidth="1"/>
    <col min="3" max="4" width="20.7109375" customWidth="1"/>
    <col min="5" max="5" width="20.7109375" style="3" customWidth="1"/>
    <col min="6" max="6" width="20.7109375" customWidth="1"/>
    <col min="7" max="8" width="20.7109375" style="3" customWidth="1"/>
    <col min="9" max="9" width="3.28515625" style="8" customWidth="1"/>
    <col min="10" max="14" width="7.7109375" customWidth="1"/>
    <col min="15" max="15" width="14.7109375" bestFit="1" customWidth="1"/>
    <col min="16" max="16" width="14.7109375" style="18" customWidth="1"/>
    <col min="17" max="20" width="14.7109375" customWidth="1"/>
    <col min="21" max="21" width="3.28515625" style="8" customWidth="1"/>
    <col min="22" max="265" width="20.7109375" customWidth="1"/>
  </cols>
  <sheetData>
    <row r="1" spans="1:20" x14ac:dyDescent="0.2">
      <c r="J1" s="18"/>
    </row>
    <row r="2" spans="1:20" x14ac:dyDescent="0.2">
      <c r="D2" s="18"/>
      <c r="E2" s="20"/>
      <c r="F2" s="18"/>
      <c r="G2" s="20"/>
      <c r="H2" s="20"/>
      <c r="J2" s="18">
        <v>2</v>
      </c>
      <c r="P2" s="17" t="s">
        <v>34</v>
      </c>
      <c r="Q2" s="10"/>
      <c r="R2" s="10"/>
      <c r="S2" s="10"/>
      <c r="T2" s="10"/>
    </row>
    <row r="3" spans="1:20" x14ac:dyDescent="0.2">
      <c r="D3" s="18"/>
      <c r="E3" s="21">
        <v>7</v>
      </c>
      <c r="F3" s="18"/>
      <c r="G3" s="21">
        <v>4</v>
      </c>
      <c r="H3" s="20"/>
      <c r="J3" s="18">
        <v>2</v>
      </c>
      <c r="K3">
        <v>6</v>
      </c>
    </row>
    <row r="4" spans="1:20" x14ac:dyDescent="0.2">
      <c r="A4" s="12" t="s">
        <v>30</v>
      </c>
      <c r="B4" t="s">
        <v>2</v>
      </c>
      <c r="C4" t="s">
        <v>2</v>
      </c>
      <c r="D4" s="18" t="s">
        <v>0</v>
      </c>
      <c r="E4" s="22" t="s">
        <v>31</v>
      </c>
      <c r="F4" s="18" t="s">
        <v>1</v>
      </c>
      <c r="G4" s="22" t="s">
        <v>32</v>
      </c>
      <c r="H4" s="23" t="s">
        <v>3</v>
      </c>
      <c r="J4" s="19" t="s">
        <v>7</v>
      </c>
      <c r="K4" s="2" t="s">
        <v>8</v>
      </c>
      <c r="L4" s="2" t="s">
        <v>12</v>
      </c>
      <c r="M4" s="2" t="s">
        <v>9</v>
      </c>
      <c r="N4" s="2" t="s">
        <v>29</v>
      </c>
      <c r="O4" s="2"/>
      <c r="P4" s="17" t="s">
        <v>33</v>
      </c>
      <c r="Q4" s="10" t="s">
        <v>35</v>
      </c>
      <c r="R4" s="10" t="s">
        <v>36</v>
      </c>
      <c r="S4" s="10" t="s">
        <v>37</v>
      </c>
      <c r="T4" s="10" t="s">
        <v>38</v>
      </c>
    </row>
    <row r="5" spans="1:20" x14ac:dyDescent="0.2">
      <c r="A5" s="11">
        <f>YEAR(B5)</f>
        <v>1986</v>
      </c>
      <c r="B5" s="6" t="s">
        <v>26</v>
      </c>
      <c r="C5" s="1">
        <v>31413</v>
      </c>
      <c r="D5" s="3">
        <f>VLOOKUP(C5,Data!P:R,2,0)</f>
        <v>1.3066780524089161E-2</v>
      </c>
      <c r="F5" s="3">
        <f>VLOOKUP(C5,Data!P:R,3,0)</f>
        <v>1.2950971322849281E-2</v>
      </c>
      <c r="H5" s="5">
        <v>8.5000000000000006E-2</v>
      </c>
      <c r="J5" s="18" t="str">
        <f t="shared" ref="J5:J68" ca="1" si="0">IF(AND(E5&lt;OFFSET(E5,-$J$3,0),G5&gt;OFFSET(G5,-$J$2,0)),1,"")</f>
        <v/>
      </c>
    </row>
    <row r="6" spans="1:20" x14ac:dyDescent="0.2">
      <c r="A6" s="11">
        <f>YEAR(B6)</f>
        <v>1986</v>
      </c>
      <c r="B6" s="1">
        <v>31503</v>
      </c>
      <c r="C6" s="1">
        <v>31503</v>
      </c>
      <c r="D6" s="3">
        <f>VLOOKUP(C6,Data!P:R,2,0)</f>
        <v>1.4356131981006826E-2</v>
      </c>
      <c r="F6" s="3">
        <f>VLOOKUP(C6,Data!P:R,3,0)</f>
        <v>-3.6529680365297024E-3</v>
      </c>
      <c r="H6" s="5">
        <v>8.5000000000000006E-2</v>
      </c>
      <c r="J6" s="18" t="str">
        <f t="shared" ca="1" si="0"/>
        <v/>
      </c>
    </row>
    <row r="7" spans="1:20" x14ac:dyDescent="0.2">
      <c r="A7" s="11">
        <f t="shared" ref="A7:A70" si="1">YEAR(B7)</f>
        <v>1986</v>
      </c>
      <c r="B7" s="1">
        <v>31594</v>
      </c>
      <c r="C7" s="1">
        <v>31594</v>
      </c>
      <c r="D7" s="3">
        <f>VLOOKUP(C7,Data!P:R,2,0)</f>
        <v>8.3067614278418134E-3</v>
      </c>
      <c r="F7" s="3">
        <f>VLOOKUP(C7,Data!P:R,3,0)</f>
        <v>2.749770852429112E-3</v>
      </c>
      <c r="H7" s="5">
        <v>8.4000000000000005E-2</v>
      </c>
      <c r="J7" t="str">
        <f t="shared" ca="1" si="0"/>
        <v/>
      </c>
    </row>
    <row r="8" spans="1:20" ht="12" customHeight="1" x14ac:dyDescent="0.2">
      <c r="A8" s="11">
        <f t="shared" si="1"/>
        <v>1986</v>
      </c>
      <c r="B8" s="1">
        <v>31686</v>
      </c>
      <c r="C8" s="1">
        <v>31686</v>
      </c>
      <c r="D8" s="3">
        <f>VLOOKUP(C8,Data!P:R,2,0)</f>
        <v>1.3712725560684147E-2</v>
      </c>
      <c r="F8" s="3">
        <f>VLOOKUP(C8,Data!P:R,3,0)</f>
        <v>5.4844606946982122E-3</v>
      </c>
      <c r="H8" s="5">
        <v>8.4000000000000005E-2</v>
      </c>
      <c r="J8" t="str">
        <f t="shared" ca="1" si="0"/>
        <v/>
      </c>
    </row>
    <row r="9" spans="1:20" x14ac:dyDescent="0.2">
      <c r="A9" s="11">
        <f t="shared" si="1"/>
        <v>1987</v>
      </c>
      <c r="B9" s="1">
        <v>31778</v>
      </c>
      <c r="C9" s="1">
        <v>31778</v>
      </c>
      <c r="D9" s="3">
        <f>VLOOKUP(C9,Data!P:R,2,0)</f>
        <v>1.0842358685053233E-2</v>
      </c>
      <c r="E9" s="3">
        <f ca="1">AVERAGE(OFFSET(D9,0,0,-$E$3))</f>
        <v>1.2056951635735036E-2</v>
      </c>
      <c r="F9" s="3">
        <f>VLOOKUP(C9,Data!P:R,3,0)</f>
        <v>7.2727272727273196E-3</v>
      </c>
      <c r="G9" s="3">
        <f ca="1">AVERAGE(OFFSET(F9,0,0,-$G$3))</f>
        <v>2.9634976958312353E-3</v>
      </c>
      <c r="H9" s="5">
        <v>8.5000000000000006E-2</v>
      </c>
      <c r="J9" t="str">
        <f t="shared" ca="1" si="0"/>
        <v/>
      </c>
      <c r="K9" t="str">
        <f t="shared" ref="K9:K16" si="2">IF(H13&gt;H9,1,"")</f>
        <v/>
      </c>
      <c r="L9" t="str">
        <f t="shared" ref="L9:L40" ca="1" si="3">+IF(AND(J9=1,K9=1),1,"")</f>
        <v/>
      </c>
      <c r="M9" t="str">
        <f t="shared" ref="M9:M40" ca="1" si="4">+IF(AND(J9=1,K9=""),1,"")</f>
        <v/>
      </c>
      <c r="N9">
        <f ca="1">IF(J9=1,H9,-1)</f>
        <v>-1</v>
      </c>
      <c r="P9" s="18">
        <v>0</v>
      </c>
      <c r="Q9">
        <f t="shared" ref="Q9:Q72" si="5">IF(OR(H9-H8&gt;0,H10-H9&gt;0),H9,NA())</f>
        <v>8.5000000000000006E-2</v>
      </c>
      <c r="R9" t="e">
        <f>IF(OR(H9-H8&lt;0,H10-H9&lt;0),H9,NA())</f>
        <v>#N/A</v>
      </c>
      <c r="S9" t="e">
        <f>IF(H9=H8,H9,NA())</f>
        <v>#N/A</v>
      </c>
    </row>
    <row r="10" spans="1:20" x14ac:dyDescent="0.2">
      <c r="A10" s="11">
        <f t="shared" si="1"/>
        <v>1987</v>
      </c>
      <c r="B10" s="1">
        <v>31868</v>
      </c>
      <c r="C10" s="1">
        <v>31868</v>
      </c>
      <c r="D10" s="3">
        <f>VLOOKUP(C10,Data!P:R,2,0)</f>
        <v>1.38544799744591E-2</v>
      </c>
      <c r="E10" s="3">
        <f t="shared" ref="E10:E73" ca="1" si="6">AVERAGE(OFFSET(D10,0,0,-$E$3))</f>
        <v>1.2356539692189047E-2</v>
      </c>
      <c r="F10" s="3">
        <f>VLOOKUP(C10,Data!P:R,3,0)</f>
        <v>1.2635379061371799E-2</v>
      </c>
      <c r="G10" s="3">
        <f t="shared" ref="G10:G73" ca="1" si="7">AVERAGE(OFFSET(F10,0,0,-$G$3))</f>
        <v>7.0355844703066106E-3</v>
      </c>
      <c r="H10" s="5">
        <v>8.5000000000000006E-2</v>
      </c>
      <c r="J10" t="str">
        <f t="shared" ca="1" si="0"/>
        <v/>
      </c>
      <c r="K10" t="str">
        <f t="shared" si="2"/>
        <v/>
      </c>
      <c r="L10" t="str">
        <f t="shared" ca="1" si="3"/>
        <v/>
      </c>
      <c r="M10" t="str">
        <f t="shared" ca="1" si="4"/>
        <v/>
      </c>
      <c r="N10">
        <f t="shared" ref="N10:N73" ca="1" si="8">IF(J10=1,H10,-1)</f>
        <v>-1</v>
      </c>
      <c r="P10" s="18">
        <v>0</v>
      </c>
      <c r="Q10" t="e">
        <f t="shared" si="5"/>
        <v>#N/A</v>
      </c>
      <c r="R10" t="e">
        <f t="shared" ref="R10:R73" si="9">IF(OR(H10-H9&lt;0,H11-H10&lt;0),H10,NA())</f>
        <v>#N/A</v>
      </c>
      <c r="S10">
        <f t="shared" ref="S10:S73" si="10">IF(H10=H9,H10,NA())</f>
        <v>8.5000000000000006E-2</v>
      </c>
      <c r="T10" s="5">
        <f>+H10-H9</f>
        <v>0</v>
      </c>
    </row>
    <row r="11" spans="1:20" x14ac:dyDescent="0.2">
      <c r="A11" s="11">
        <f t="shared" si="1"/>
        <v>1987</v>
      </c>
      <c r="B11" s="1">
        <v>31959</v>
      </c>
      <c r="C11" s="1">
        <v>31959</v>
      </c>
      <c r="D11" s="3">
        <f>VLOOKUP(C11,Data!P:R,2,0)</f>
        <v>1.7789331822159138E-2</v>
      </c>
      <c r="E11" s="3">
        <f t="shared" ca="1" si="6"/>
        <v>1.3132652853613345E-2</v>
      </c>
      <c r="F11" s="3">
        <f>VLOOKUP(C11,Data!P:R,3,0)</f>
        <v>1.1586452762923249E-2</v>
      </c>
      <c r="G11" s="3">
        <f t="shared" ca="1" si="7"/>
        <v>9.244754947930145E-3</v>
      </c>
      <c r="H11" s="5">
        <v>8.5000000000000006E-2</v>
      </c>
      <c r="J11" t="str">
        <f t="shared" ca="1" si="0"/>
        <v/>
      </c>
      <c r="K11" t="str">
        <f t="shared" si="2"/>
        <v/>
      </c>
      <c r="L11" t="str">
        <f t="shared" ca="1" si="3"/>
        <v/>
      </c>
      <c r="M11" t="str">
        <f t="shared" ca="1" si="4"/>
        <v/>
      </c>
      <c r="N11">
        <f t="shared" ca="1" si="8"/>
        <v>-1</v>
      </c>
      <c r="P11" s="18">
        <f ca="1">IF(OR(SUM(J7:J10)&gt;=2,SUM(J6:J9)&gt;=2,SUM(J5:J8)&gt;=2),1,0)</f>
        <v>0</v>
      </c>
      <c r="Q11" t="e">
        <f t="shared" si="5"/>
        <v>#N/A</v>
      </c>
      <c r="R11" t="e">
        <f t="shared" si="9"/>
        <v>#N/A</v>
      </c>
      <c r="S11">
        <f t="shared" si="10"/>
        <v>8.5000000000000006E-2</v>
      </c>
      <c r="T11" s="5">
        <f t="shared" ref="T11:T74" si="11">+H11-H10</f>
        <v>0</v>
      </c>
    </row>
    <row r="12" spans="1:20" x14ac:dyDescent="0.2">
      <c r="A12" s="11">
        <f t="shared" si="1"/>
        <v>1987</v>
      </c>
      <c r="B12" s="1">
        <v>32051</v>
      </c>
      <c r="C12" s="1">
        <v>32051</v>
      </c>
      <c r="D12" s="3">
        <f>VLOOKUP(C12,Data!P:R,2,0)</f>
        <v>1.6311358756262884E-2</v>
      </c>
      <c r="E12" s="3">
        <f t="shared" ca="1" si="6"/>
        <v>1.3596164029638163E-2</v>
      </c>
      <c r="F12" s="3">
        <f>VLOOKUP(C12,Data!P:R,3,0)</f>
        <v>1.0572687224669641E-2</v>
      </c>
      <c r="G12" s="3">
        <f t="shared" ca="1" si="7"/>
        <v>1.0516811580423002E-2</v>
      </c>
      <c r="H12" s="5">
        <v>8.5000000000000006E-2</v>
      </c>
      <c r="J12" t="str">
        <f t="shared" ca="1" si="0"/>
        <v/>
      </c>
      <c r="K12" t="str">
        <f t="shared" si="2"/>
        <v/>
      </c>
      <c r="L12" t="str">
        <f t="shared" ca="1" si="3"/>
        <v/>
      </c>
      <c r="M12" t="str">
        <f t="shared" ca="1" si="4"/>
        <v/>
      </c>
      <c r="N12">
        <f t="shared" ca="1" si="8"/>
        <v>-1</v>
      </c>
      <c r="P12" s="18">
        <f t="shared" ref="P12:P23" ca="1" si="12">IF(OR(SUM(J8:J11)&gt;=2,SUM(J7:J10)&gt;=2,SUM(J6:J9)&gt;=2,SUM(J5:J8)&gt;=2),1,0)</f>
        <v>0</v>
      </c>
      <c r="Q12" t="e">
        <f t="shared" si="5"/>
        <v>#N/A</v>
      </c>
      <c r="R12">
        <f t="shared" si="9"/>
        <v>8.5000000000000006E-2</v>
      </c>
      <c r="S12">
        <f t="shared" si="10"/>
        <v>8.5000000000000006E-2</v>
      </c>
      <c r="T12" s="5">
        <f t="shared" si="11"/>
        <v>0</v>
      </c>
    </row>
    <row r="13" spans="1:20" x14ac:dyDescent="0.2">
      <c r="A13" s="11">
        <f t="shared" si="1"/>
        <v>1988</v>
      </c>
      <c r="B13" s="1">
        <v>32143</v>
      </c>
      <c r="C13" s="1">
        <v>32143</v>
      </c>
      <c r="D13" s="3">
        <f>VLOOKUP(C13,Data!P:R,2,0)</f>
        <v>2.5271288786798296E-2</v>
      </c>
      <c r="E13" s="3">
        <f t="shared" ca="1" si="6"/>
        <v>1.515547214475123E-2</v>
      </c>
      <c r="F13" s="3">
        <f>VLOOKUP(C13,Data!P:R,3,0)</f>
        <v>7.8465562336529349E-3</v>
      </c>
      <c r="G13" s="3">
        <f t="shared" ca="1" si="7"/>
        <v>1.0660268820654406E-2</v>
      </c>
      <c r="H13" s="5">
        <v>8.4000000000000005E-2</v>
      </c>
      <c r="J13" t="str">
        <f t="shared" ca="1" si="0"/>
        <v/>
      </c>
      <c r="K13" t="str">
        <f t="shared" si="2"/>
        <v/>
      </c>
      <c r="L13" t="str">
        <f t="shared" ca="1" si="3"/>
        <v/>
      </c>
      <c r="M13" t="str">
        <f t="shared" ca="1" si="4"/>
        <v/>
      </c>
      <c r="N13">
        <f t="shared" ca="1" si="8"/>
        <v>-1</v>
      </c>
      <c r="P13" s="18">
        <f t="shared" ca="1" si="12"/>
        <v>0</v>
      </c>
      <c r="Q13" t="e">
        <f t="shared" si="5"/>
        <v>#N/A</v>
      </c>
      <c r="R13">
        <f t="shared" si="9"/>
        <v>8.4000000000000005E-2</v>
      </c>
      <c r="S13" t="e">
        <f t="shared" si="10"/>
        <v>#N/A</v>
      </c>
      <c r="T13" s="5">
        <f t="shared" si="11"/>
        <v>-1.0000000000000009E-3</v>
      </c>
    </row>
    <row r="14" spans="1:20" x14ac:dyDescent="0.2">
      <c r="A14" s="11">
        <f t="shared" si="1"/>
        <v>1988</v>
      </c>
      <c r="B14" s="1">
        <v>32234</v>
      </c>
      <c r="C14" s="1">
        <v>32234</v>
      </c>
      <c r="D14" s="3">
        <f>VLOOKUP(C14,Data!P:R,2,0)</f>
        <v>1.3054728100712731E-2</v>
      </c>
      <c r="E14" s="3">
        <f t="shared" ca="1" si="6"/>
        <v>1.5833753098018506E-2</v>
      </c>
      <c r="F14" s="3">
        <f>VLOOKUP(C14,Data!P:R,3,0)</f>
        <v>7.7854671280277454E-3</v>
      </c>
      <c r="G14" s="3">
        <f t="shared" ca="1" si="7"/>
        <v>9.4477908373183928E-3</v>
      </c>
      <c r="H14" s="5">
        <v>8.4000000000000005E-2</v>
      </c>
      <c r="J14" t="str">
        <f t="shared" ca="1" si="0"/>
        <v/>
      </c>
      <c r="K14" t="str">
        <f t="shared" si="2"/>
        <v/>
      </c>
      <c r="L14" t="str">
        <f t="shared" ca="1" si="3"/>
        <v/>
      </c>
      <c r="M14" t="str">
        <f t="shared" ca="1" si="4"/>
        <v/>
      </c>
      <c r="N14">
        <f t="shared" ca="1" si="8"/>
        <v>-1</v>
      </c>
      <c r="P14" s="18">
        <f t="shared" ca="1" si="12"/>
        <v>0</v>
      </c>
      <c r="Q14" t="e">
        <f t="shared" si="5"/>
        <v>#N/A</v>
      </c>
      <c r="R14" t="e">
        <f t="shared" si="9"/>
        <v>#N/A</v>
      </c>
      <c r="S14">
        <f t="shared" si="10"/>
        <v>8.4000000000000005E-2</v>
      </c>
      <c r="T14" s="5">
        <f t="shared" si="11"/>
        <v>0</v>
      </c>
    </row>
    <row r="15" spans="1:20" x14ac:dyDescent="0.2">
      <c r="A15" s="11">
        <f t="shared" si="1"/>
        <v>1988</v>
      </c>
      <c r="B15" s="1">
        <v>32325</v>
      </c>
      <c r="C15" s="1">
        <v>32325</v>
      </c>
      <c r="D15" s="3">
        <f>VLOOKUP(C15,Data!P:R,2,0)</f>
        <v>2.2995356934204736E-2</v>
      </c>
      <c r="E15" s="3">
        <f t="shared" ca="1" si="6"/>
        <v>1.7159843294235731E-2</v>
      </c>
      <c r="F15" s="3">
        <f>VLOOKUP(C15,Data!P:R,3,0)</f>
        <v>1.2875536480686733E-2</v>
      </c>
      <c r="G15" s="3">
        <f t="shared" ca="1" si="7"/>
        <v>9.7700617667592637E-3</v>
      </c>
      <c r="H15" s="5">
        <v>8.4000000000000005E-2</v>
      </c>
      <c r="J15" t="str">
        <f t="shared" ca="1" si="0"/>
        <v/>
      </c>
      <c r="K15" t="str">
        <f t="shared" si="2"/>
        <v/>
      </c>
      <c r="L15" t="str">
        <f t="shared" ca="1" si="3"/>
        <v/>
      </c>
      <c r="M15" t="str">
        <f t="shared" ca="1" si="4"/>
        <v/>
      </c>
      <c r="N15">
        <f t="shared" ca="1" si="8"/>
        <v>-1</v>
      </c>
      <c r="P15" s="18">
        <f t="shared" ca="1" si="12"/>
        <v>0</v>
      </c>
      <c r="Q15" t="e">
        <f t="shared" si="5"/>
        <v>#N/A</v>
      </c>
      <c r="R15" t="e">
        <f t="shared" si="9"/>
        <v>#N/A</v>
      </c>
      <c r="S15">
        <f t="shared" si="10"/>
        <v>8.4000000000000005E-2</v>
      </c>
      <c r="T15" s="5">
        <f t="shared" si="11"/>
        <v>0</v>
      </c>
    </row>
    <row r="16" spans="1:20" x14ac:dyDescent="0.2">
      <c r="A16" s="11">
        <f t="shared" si="1"/>
        <v>1988</v>
      </c>
      <c r="B16" s="1">
        <v>32417</v>
      </c>
      <c r="C16" s="1">
        <v>32417</v>
      </c>
      <c r="D16" s="3">
        <f>VLOOKUP(C16,Data!P:R,2,0)</f>
        <v>1.7880222796142542E-2</v>
      </c>
      <c r="E16" s="3">
        <f t="shared" ca="1" si="6"/>
        <v>1.8165252452962775E-2</v>
      </c>
      <c r="F16" s="3">
        <f>VLOOKUP(C16,Data!P:R,3,0)</f>
        <v>1.2711864406779627E-2</v>
      </c>
      <c r="G16" s="3">
        <f t="shared" ca="1" si="7"/>
        <v>1.030485606228676E-2</v>
      </c>
      <c r="H16" s="5">
        <v>8.4000000000000005E-2</v>
      </c>
      <c r="J16" t="str">
        <f t="shared" ca="1" si="0"/>
        <v/>
      </c>
      <c r="K16" t="str">
        <f t="shared" si="2"/>
        <v/>
      </c>
      <c r="L16" t="str">
        <f t="shared" ca="1" si="3"/>
        <v/>
      </c>
      <c r="M16" t="str">
        <f t="shared" ca="1" si="4"/>
        <v/>
      </c>
      <c r="N16">
        <f t="shared" ca="1" si="8"/>
        <v>-1</v>
      </c>
      <c r="P16" s="18">
        <f t="shared" ca="1" si="12"/>
        <v>0</v>
      </c>
      <c r="Q16" t="e">
        <f t="shared" si="5"/>
        <v>#N/A</v>
      </c>
      <c r="R16">
        <f t="shared" si="9"/>
        <v>8.4000000000000005E-2</v>
      </c>
      <c r="S16">
        <f t="shared" si="10"/>
        <v>8.4000000000000005E-2</v>
      </c>
      <c r="T16" s="5">
        <f t="shared" si="11"/>
        <v>0</v>
      </c>
    </row>
    <row r="17" spans="1:20" x14ac:dyDescent="0.2">
      <c r="A17" s="11">
        <f t="shared" si="1"/>
        <v>1989</v>
      </c>
      <c r="B17" s="1">
        <v>32509</v>
      </c>
      <c r="C17" s="1">
        <v>32509</v>
      </c>
      <c r="D17" s="3">
        <f>VLOOKUP(C17,Data!P:R,2,0)</f>
        <v>2.2085490082503156E-2</v>
      </c>
      <c r="E17" s="3">
        <f t="shared" ca="1" si="6"/>
        <v>1.9341111039826213E-2</v>
      </c>
      <c r="F17" s="3">
        <f>VLOOKUP(C17,Data!P:R,3,0)</f>
        <v>1.0041841004184038E-2</v>
      </c>
      <c r="G17" s="3">
        <f t="shared" ca="1" si="7"/>
        <v>1.0853677254919536E-2</v>
      </c>
      <c r="H17" s="5">
        <v>8.3000000000000004E-2</v>
      </c>
      <c r="J17" t="str">
        <f t="shared" ca="1" si="0"/>
        <v/>
      </c>
      <c r="K17">
        <f t="shared" ref="K17:K48" ca="1" si="13">IF(OFFSET(H17,$K$3,0)&gt;H17,1,"")</f>
        <v>1</v>
      </c>
      <c r="L17" t="str">
        <f t="shared" ca="1" si="3"/>
        <v/>
      </c>
      <c r="M17" t="str">
        <f t="shared" ca="1" si="4"/>
        <v/>
      </c>
      <c r="N17">
        <f t="shared" ca="1" si="8"/>
        <v>-1</v>
      </c>
      <c r="P17" s="18">
        <f t="shared" ca="1" si="12"/>
        <v>0</v>
      </c>
      <c r="Q17" t="e">
        <f t="shared" si="5"/>
        <v>#N/A</v>
      </c>
      <c r="R17">
        <f t="shared" si="9"/>
        <v>8.3000000000000004E-2</v>
      </c>
      <c r="S17" t="e">
        <f t="shared" si="10"/>
        <v>#N/A</v>
      </c>
      <c r="T17" s="5">
        <f t="shared" si="11"/>
        <v>-1.0000000000000009E-3</v>
      </c>
    </row>
    <row r="18" spans="1:20" x14ac:dyDescent="0.2">
      <c r="A18" s="11">
        <f t="shared" si="1"/>
        <v>1989</v>
      </c>
      <c r="B18" s="1">
        <v>32599</v>
      </c>
      <c r="C18" s="1">
        <v>32599</v>
      </c>
      <c r="D18" s="3">
        <f>VLOOKUP(C18,Data!P:R,2,0)</f>
        <v>2.0695215064925332E-2</v>
      </c>
      <c r="E18" s="3">
        <f t="shared" ca="1" si="6"/>
        <v>1.9756237217364241E-2</v>
      </c>
      <c r="F18" s="3">
        <f>VLOOKUP(C18,Data!P:R,3,0)</f>
        <v>1.2427506213753103E-2</v>
      </c>
      <c r="G18" s="3">
        <f t="shared" ca="1" si="7"/>
        <v>1.2014187026350875E-2</v>
      </c>
      <c r="H18" s="5">
        <v>8.3000000000000004E-2</v>
      </c>
      <c r="J18" t="str">
        <f t="shared" ca="1" si="0"/>
        <v/>
      </c>
      <c r="K18">
        <f t="shared" ca="1" si="13"/>
        <v>1</v>
      </c>
      <c r="L18" t="str">
        <f t="shared" ca="1" si="3"/>
        <v/>
      </c>
      <c r="M18" t="str">
        <f t="shared" ca="1" si="4"/>
        <v/>
      </c>
      <c r="N18">
        <f t="shared" ca="1" si="8"/>
        <v>-1</v>
      </c>
      <c r="P18" s="18">
        <f t="shared" ca="1" si="12"/>
        <v>0</v>
      </c>
      <c r="Q18" t="e">
        <f t="shared" si="5"/>
        <v>#N/A</v>
      </c>
      <c r="R18" t="e">
        <f t="shared" si="9"/>
        <v>#N/A</v>
      </c>
      <c r="S18">
        <f t="shared" si="10"/>
        <v>8.3000000000000004E-2</v>
      </c>
      <c r="T18" s="5">
        <f t="shared" si="11"/>
        <v>0</v>
      </c>
    </row>
    <row r="19" spans="1:20" x14ac:dyDescent="0.2">
      <c r="A19" s="11">
        <f t="shared" si="1"/>
        <v>1989</v>
      </c>
      <c r="B19" s="1">
        <v>32690</v>
      </c>
      <c r="C19" s="1">
        <v>32690</v>
      </c>
      <c r="D19" s="3">
        <f>VLOOKUP(C19,Data!P:R,2,0)</f>
        <v>1.8364244936677654E-2</v>
      </c>
      <c r="E19" s="3">
        <f t="shared" ca="1" si="6"/>
        <v>2.0049506671709207E-2</v>
      </c>
      <c r="F19" s="3">
        <f>VLOOKUP(C19,Data!P:R,3,0)</f>
        <v>1.5548281505728179E-2</v>
      </c>
      <c r="G19" s="3">
        <f t="shared" ca="1" si="7"/>
        <v>1.2682373282611237E-2</v>
      </c>
      <c r="H19" s="5">
        <v>8.3000000000000004E-2</v>
      </c>
      <c r="J19" t="str">
        <f t="shared" ca="1" si="0"/>
        <v/>
      </c>
      <c r="K19">
        <f t="shared" ca="1" si="13"/>
        <v>1</v>
      </c>
      <c r="L19" t="str">
        <f t="shared" ca="1" si="3"/>
        <v/>
      </c>
      <c r="M19" t="str">
        <f t="shared" ca="1" si="4"/>
        <v/>
      </c>
      <c r="N19">
        <f t="shared" ca="1" si="8"/>
        <v>-1</v>
      </c>
      <c r="P19" s="18">
        <f t="shared" ca="1" si="12"/>
        <v>0</v>
      </c>
      <c r="Q19" t="e">
        <f t="shared" si="5"/>
        <v>#N/A</v>
      </c>
      <c r="R19" t="e">
        <f t="shared" si="9"/>
        <v>#N/A</v>
      </c>
      <c r="S19">
        <f t="shared" si="10"/>
        <v>8.3000000000000004E-2</v>
      </c>
      <c r="T19" s="5">
        <f t="shared" si="11"/>
        <v>0</v>
      </c>
    </row>
    <row r="20" spans="1:20" x14ac:dyDescent="0.2">
      <c r="A20" s="11">
        <f t="shared" si="1"/>
        <v>1989</v>
      </c>
      <c r="B20" s="1">
        <v>32782</v>
      </c>
      <c r="C20" s="1">
        <v>32782</v>
      </c>
      <c r="D20" s="3">
        <f>VLOOKUP(C20,Data!P:R,2,0)</f>
        <v>1.4771055060853078E-2</v>
      </c>
      <c r="E20" s="3">
        <f t="shared" ca="1" si="6"/>
        <v>1.854947328228846E-2</v>
      </c>
      <c r="F20" s="3">
        <f>VLOOKUP(C20,Data!P:R,3,0)</f>
        <v>5.6406124093473231E-3</v>
      </c>
      <c r="G20" s="3">
        <f t="shared" ca="1" si="7"/>
        <v>1.0914560283253161E-2</v>
      </c>
      <c r="H20" s="5">
        <v>8.3000000000000004E-2</v>
      </c>
      <c r="J20" t="str">
        <f t="shared" ca="1" si="0"/>
        <v/>
      </c>
      <c r="K20">
        <f t="shared" ca="1" si="13"/>
        <v>1</v>
      </c>
      <c r="L20" t="str">
        <f t="shared" ca="1" si="3"/>
        <v/>
      </c>
      <c r="M20" t="str">
        <f t="shared" ca="1" si="4"/>
        <v/>
      </c>
      <c r="N20">
        <f t="shared" ca="1" si="8"/>
        <v>-1</v>
      </c>
      <c r="P20" s="18">
        <f t="shared" ca="1" si="12"/>
        <v>0</v>
      </c>
      <c r="Q20">
        <f t="shared" si="5"/>
        <v>8.3000000000000004E-2</v>
      </c>
      <c r="R20" t="e">
        <f t="shared" si="9"/>
        <v>#N/A</v>
      </c>
      <c r="S20">
        <f t="shared" si="10"/>
        <v>8.3000000000000004E-2</v>
      </c>
      <c r="T20" s="5">
        <f t="shared" si="11"/>
        <v>0</v>
      </c>
    </row>
    <row r="21" spans="1:20" x14ac:dyDescent="0.2">
      <c r="A21" s="11">
        <f t="shared" si="1"/>
        <v>1990</v>
      </c>
      <c r="B21" s="1">
        <v>32874</v>
      </c>
      <c r="C21" s="1">
        <v>32874</v>
      </c>
      <c r="D21" s="3">
        <f>VLOOKUP(C21,Data!P:R,2,0)</f>
        <v>9.1077569216371224E-3</v>
      </c>
      <c r="E21" s="3">
        <f t="shared" ca="1" si="6"/>
        <v>1.798562025670623E-2</v>
      </c>
      <c r="F21" s="3">
        <f>VLOOKUP(C21,Data!P:R,3,0)</f>
        <v>1.2019230769230838E-2</v>
      </c>
      <c r="G21" s="3">
        <f t="shared" ca="1" si="7"/>
        <v>1.1408907724514861E-2</v>
      </c>
      <c r="H21" s="5">
        <v>8.4000000000000005E-2</v>
      </c>
      <c r="J21" t="str">
        <f t="shared" ca="1" si="0"/>
        <v/>
      </c>
      <c r="K21">
        <f t="shared" ca="1" si="13"/>
        <v>1</v>
      </c>
      <c r="L21" t="str">
        <f t="shared" ca="1" si="3"/>
        <v/>
      </c>
      <c r="M21" t="str">
        <f t="shared" ca="1" si="4"/>
        <v/>
      </c>
      <c r="N21">
        <f t="shared" ca="1" si="8"/>
        <v>-1</v>
      </c>
      <c r="P21" s="18">
        <f t="shared" ca="1" si="12"/>
        <v>0</v>
      </c>
      <c r="Q21">
        <f t="shared" si="5"/>
        <v>8.4000000000000005E-2</v>
      </c>
      <c r="R21" t="e">
        <f t="shared" si="9"/>
        <v>#N/A</v>
      </c>
      <c r="S21" t="e">
        <f t="shared" si="10"/>
        <v>#N/A</v>
      </c>
      <c r="T21" s="5">
        <f t="shared" si="11"/>
        <v>1.0000000000000009E-3</v>
      </c>
    </row>
    <row r="22" spans="1:20" x14ac:dyDescent="0.2">
      <c r="A22" s="11">
        <f t="shared" si="1"/>
        <v>1990</v>
      </c>
      <c r="B22" s="1">
        <v>32964</v>
      </c>
      <c r="C22" s="1">
        <v>32964</v>
      </c>
      <c r="D22" s="3">
        <f>VLOOKUP(C22,Data!P:R,2,0)</f>
        <v>2.1830316028380148E-2</v>
      </c>
      <c r="E22" s="3">
        <f t="shared" ca="1" si="6"/>
        <v>1.7819185841588432E-2</v>
      </c>
      <c r="F22" s="3">
        <f>VLOOKUP(C22,Data!P:R,3,0)</f>
        <v>1.8210609659540689E-2</v>
      </c>
      <c r="G22" s="3">
        <f t="shared" ca="1" si="7"/>
        <v>1.2854683585961757E-2</v>
      </c>
      <c r="H22" s="5">
        <v>8.4000000000000005E-2</v>
      </c>
      <c r="J22">
        <f t="shared" ca="1" si="0"/>
        <v>1</v>
      </c>
      <c r="K22">
        <f t="shared" ca="1" si="13"/>
        <v>1</v>
      </c>
      <c r="L22">
        <f t="shared" ca="1" si="3"/>
        <v>1</v>
      </c>
      <c r="M22" t="str">
        <f t="shared" ca="1" si="4"/>
        <v/>
      </c>
      <c r="N22">
        <f t="shared" ca="1" si="8"/>
        <v>8.4000000000000005E-2</v>
      </c>
      <c r="P22" s="18">
        <f t="shared" ca="1" si="12"/>
        <v>0</v>
      </c>
      <c r="Q22" t="e">
        <f t="shared" si="5"/>
        <v>#N/A</v>
      </c>
      <c r="R22" t="e">
        <f t="shared" si="9"/>
        <v>#N/A</v>
      </c>
      <c r="S22">
        <f t="shared" si="10"/>
        <v>8.4000000000000005E-2</v>
      </c>
      <c r="T22" s="5">
        <f t="shared" si="11"/>
        <v>0</v>
      </c>
    </row>
    <row r="23" spans="1:20" x14ac:dyDescent="0.2">
      <c r="A23" s="11">
        <f t="shared" si="1"/>
        <v>1990</v>
      </c>
      <c r="B23" s="1">
        <v>33055</v>
      </c>
      <c r="C23" s="1">
        <v>33055</v>
      </c>
      <c r="D23" s="3">
        <f>VLOOKUP(C23,Data!P:R,2,0)</f>
        <v>1.4869989124254746E-2</v>
      </c>
      <c r="E23" s="3">
        <f t="shared" ca="1" si="6"/>
        <v>1.7389152459890176E-2</v>
      </c>
      <c r="F23" s="3">
        <f>VLOOKUP(C23,Data!P:R,3,0)</f>
        <v>1.0108864696734221E-2</v>
      </c>
      <c r="G23" s="3">
        <f t="shared" ca="1" si="7"/>
        <v>1.1494829383713268E-2</v>
      </c>
      <c r="H23" s="5">
        <v>8.4000000000000005E-2</v>
      </c>
      <c r="J23">
        <f t="shared" ca="1" si="0"/>
        <v>1</v>
      </c>
      <c r="K23">
        <f t="shared" ca="1" si="13"/>
        <v>1</v>
      </c>
      <c r="L23">
        <f t="shared" ca="1" si="3"/>
        <v>1</v>
      </c>
      <c r="M23" t="str">
        <f t="shared" ca="1" si="4"/>
        <v/>
      </c>
      <c r="N23">
        <f t="shared" ca="1" si="8"/>
        <v>8.4000000000000005E-2</v>
      </c>
      <c r="P23" s="18">
        <f t="shared" ca="1" si="12"/>
        <v>0</v>
      </c>
      <c r="Q23" t="e">
        <f t="shared" si="5"/>
        <v>#N/A</v>
      </c>
      <c r="R23" t="e">
        <f t="shared" si="9"/>
        <v>#N/A</v>
      </c>
      <c r="S23">
        <f t="shared" si="10"/>
        <v>8.4000000000000005E-2</v>
      </c>
      <c r="T23" s="5">
        <f t="shared" si="11"/>
        <v>0</v>
      </c>
    </row>
    <row r="24" spans="1:20" x14ac:dyDescent="0.2">
      <c r="A24" s="11">
        <f t="shared" si="1"/>
        <v>1990</v>
      </c>
      <c r="B24" s="1">
        <v>33147</v>
      </c>
      <c r="C24" s="1">
        <v>33147</v>
      </c>
      <c r="D24" s="3">
        <f>VLOOKUP(C24,Data!P:R,2,0)</f>
        <v>9.2429095970689712E-3</v>
      </c>
      <c r="E24" s="3">
        <f t="shared" ca="1" si="6"/>
        <v>1.555449810482815E-2</v>
      </c>
      <c r="F24" s="3">
        <f>VLOOKUP(C24,Data!P:R,3,0)</f>
        <v>2.0015396458814338E-2</v>
      </c>
      <c r="G24" s="3">
        <f t="shared" ca="1" si="7"/>
        <v>1.5088525396080021E-2</v>
      </c>
      <c r="H24" s="5">
        <v>8.4000000000000005E-2</v>
      </c>
      <c r="J24">
        <f t="shared" ca="1" si="0"/>
        <v>1</v>
      </c>
      <c r="K24">
        <f t="shared" ca="1" si="13"/>
        <v>1</v>
      </c>
      <c r="L24">
        <f t="shared" ca="1" si="3"/>
        <v>1</v>
      </c>
      <c r="M24" t="str">
        <f t="shared" ca="1" si="4"/>
        <v/>
      </c>
      <c r="N24">
        <f t="shared" ca="1" si="8"/>
        <v>8.4000000000000005E-2</v>
      </c>
      <c r="P24" s="18">
        <f t="shared" ref="P24:P86" ca="1" si="14">IF(OR(SUM(J20:J23)&gt;=2,SUM(J19:J22)&gt;=2,SUM(J18:J21)&gt;=2,SUM(J17:J20)&gt;=2),1,0)</f>
        <v>1</v>
      </c>
      <c r="Q24">
        <f t="shared" si="5"/>
        <v>8.4000000000000005E-2</v>
      </c>
      <c r="R24" t="e">
        <f t="shared" si="9"/>
        <v>#N/A</v>
      </c>
      <c r="S24">
        <f t="shared" si="10"/>
        <v>8.4000000000000005E-2</v>
      </c>
      <c r="T24" s="5">
        <f t="shared" si="11"/>
        <v>0</v>
      </c>
    </row>
    <row r="25" spans="1:20" x14ac:dyDescent="0.2">
      <c r="A25" s="11">
        <f t="shared" si="1"/>
        <v>1991</v>
      </c>
      <c r="B25" s="1">
        <v>33239</v>
      </c>
      <c r="C25" s="1">
        <v>33239</v>
      </c>
      <c r="D25" s="3">
        <f>VLOOKUP(C25,Data!P:R,2,0)</f>
        <v>-1.7261512496183906E-3</v>
      </c>
      <c r="E25" s="3">
        <f t="shared" ca="1" si="6"/>
        <v>1.2351445774179046E-2</v>
      </c>
      <c r="F25" s="3">
        <f>VLOOKUP(C25,Data!P:R,3,0)</f>
        <v>1.2830188679245236E-2</v>
      </c>
      <c r="G25" s="3">
        <f t="shared" ca="1" si="7"/>
        <v>1.5291264873583621E-2</v>
      </c>
      <c r="H25" s="5">
        <v>8.5999999999999993E-2</v>
      </c>
      <c r="J25">
        <f t="shared" ca="1" si="0"/>
        <v>1</v>
      </c>
      <c r="K25">
        <f t="shared" ca="1" si="13"/>
        <v>1</v>
      </c>
      <c r="L25">
        <f t="shared" ca="1" si="3"/>
        <v>1</v>
      </c>
      <c r="M25" t="str">
        <f t="shared" ca="1" si="4"/>
        <v/>
      </c>
      <c r="N25">
        <f t="shared" ca="1" si="8"/>
        <v>8.5999999999999993E-2</v>
      </c>
      <c r="P25" s="18">
        <f t="shared" ca="1" si="14"/>
        <v>1</v>
      </c>
      <c r="Q25">
        <f t="shared" si="5"/>
        <v>8.5999999999999993E-2</v>
      </c>
      <c r="R25" t="e">
        <f t="shared" si="9"/>
        <v>#N/A</v>
      </c>
      <c r="S25" t="e">
        <f t="shared" si="10"/>
        <v>#N/A</v>
      </c>
      <c r="T25" s="5">
        <f t="shared" si="11"/>
        <v>1.9999999999999879E-3</v>
      </c>
    </row>
    <row r="26" spans="1:20" x14ac:dyDescent="0.2">
      <c r="A26" s="11">
        <f t="shared" si="1"/>
        <v>1991</v>
      </c>
      <c r="B26" s="1">
        <v>33329</v>
      </c>
      <c r="C26" s="1">
        <v>33329</v>
      </c>
      <c r="D26" s="3">
        <f>VLOOKUP(C26,Data!P:R,2,0)</f>
        <v>5.0701671498132317E-3</v>
      </c>
      <c r="E26" s="3">
        <f t="shared" ca="1" si="6"/>
        <v>1.0452291804626987E-2</v>
      </c>
      <c r="F26" s="3">
        <f>VLOOKUP(C26,Data!P:R,3,0)</f>
        <v>4.4709388971686526E-3</v>
      </c>
      <c r="G26" s="3">
        <f t="shared" ca="1" si="7"/>
        <v>1.1856347182990612E-2</v>
      </c>
      <c r="H26" s="5">
        <v>8.5999999999999993E-2</v>
      </c>
      <c r="J26" t="str">
        <f t="shared" ca="1" si="0"/>
        <v/>
      </c>
      <c r="K26">
        <f t="shared" ca="1" si="13"/>
        <v>1</v>
      </c>
      <c r="L26" t="str">
        <f t="shared" ca="1" si="3"/>
        <v/>
      </c>
      <c r="M26" t="str">
        <f t="shared" ca="1" si="4"/>
        <v/>
      </c>
      <c r="N26">
        <f t="shared" ca="1" si="8"/>
        <v>-1</v>
      </c>
      <c r="P26" s="18">
        <f t="shared" ca="1" si="14"/>
        <v>1</v>
      </c>
      <c r="Q26">
        <f t="shared" si="5"/>
        <v>8.5999999999999993E-2</v>
      </c>
      <c r="R26" t="e">
        <f t="shared" si="9"/>
        <v>#N/A</v>
      </c>
      <c r="S26">
        <f t="shared" si="10"/>
        <v>8.5999999999999993E-2</v>
      </c>
      <c r="T26" s="5">
        <f t="shared" si="11"/>
        <v>0</v>
      </c>
    </row>
    <row r="27" spans="1:20" x14ac:dyDescent="0.2">
      <c r="A27" s="11">
        <f t="shared" si="1"/>
        <v>1991</v>
      </c>
      <c r="B27" s="1">
        <v>33420</v>
      </c>
      <c r="C27" s="1">
        <v>33420</v>
      </c>
      <c r="D27" s="3">
        <f>VLOOKUP(C27,Data!P:R,2,0)</f>
        <v>1.5191598325683175E-2</v>
      </c>
      <c r="E27" s="3">
        <f t="shared" ca="1" si="6"/>
        <v>1.0512369413888429E-2</v>
      </c>
      <c r="F27" s="3">
        <f>VLOOKUP(C27,Data!P:R,3,0)</f>
        <v>8.9020771513352859E-3</v>
      </c>
      <c r="G27" s="3">
        <f t="shared" ca="1" si="7"/>
        <v>1.1554650296640878E-2</v>
      </c>
      <c r="H27" s="5">
        <v>8.7999999999999995E-2</v>
      </c>
      <c r="J27" t="str">
        <f t="shared" ca="1" si="0"/>
        <v/>
      </c>
      <c r="K27">
        <f t="shared" ca="1" si="13"/>
        <v>1</v>
      </c>
      <c r="L27" t="str">
        <f t="shared" ca="1" si="3"/>
        <v/>
      </c>
      <c r="M27" t="str">
        <f t="shared" ca="1" si="4"/>
        <v/>
      </c>
      <c r="N27">
        <f t="shared" ca="1" si="8"/>
        <v>-1</v>
      </c>
      <c r="P27" s="18">
        <f t="shared" ca="1" si="14"/>
        <v>1</v>
      </c>
      <c r="Q27">
        <f t="shared" si="5"/>
        <v>8.7999999999999995E-2</v>
      </c>
      <c r="R27" t="e">
        <f t="shared" si="9"/>
        <v>#N/A</v>
      </c>
      <c r="S27" t="e">
        <f t="shared" si="10"/>
        <v>#N/A</v>
      </c>
      <c r="T27" s="5">
        <f t="shared" si="11"/>
        <v>2.0000000000000018E-3</v>
      </c>
    </row>
    <row r="28" spans="1:20" x14ac:dyDescent="0.2">
      <c r="A28" s="11">
        <f t="shared" si="1"/>
        <v>1991</v>
      </c>
      <c r="B28" s="1">
        <v>33512</v>
      </c>
      <c r="C28" s="1">
        <v>33512</v>
      </c>
      <c r="D28" s="3">
        <f>VLOOKUP(C28,Data!P:R,2,0)</f>
        <v>1.2906280572338558E-2</v>
      </c>
      <c r="E28" s="3">
        <f t="shared" ca="1" si="6"/>
        <v>1.105501564970292E-2</v>
      </c>
      <c r="F28" s="3">
        <f>VLOOKUP(C28,Data!P:R,3,0)</f>
        <v>7.3529411764705621E-3</v>
      </c>
      <c r="G28" s="3">
        <f t="shared" ca="1" si="7"/>
        <v>8.3890364760549341E-3</v>
      </c>
      <c r="H28" s="5">
        <v>8.7999999999999995E-2</v>
      </c>
      <c r="J28" t="str">
        <f t="shared" ca="1" si="0"/>
        <v/>
      </c>
      <c r="K28">
        <f t="shared" ca="1" si="13"/>
        <v>1</v>
      </c>
      <c r="L28" t="str">
        <f t="shared" ca="1" si="3"/>
        <v/>
      </c>
      <c r="M28" t="str">
        <f t="shared" ca="1" si="4"/>
        <v/>
      </c>
      <c r="N28">
        <f t="shared" ca="1" si="8"/>
        <v>-1</v>
      </c>
      <c r="P28" s="18">
        <f t="shared" ca="1" si="14"/>
        <v>1</v>
      </c>
      <c r="Q28">
        <f t="shared" si="5"/>
        <v>8.7999999999999995E-2</v>
      </c>
      <c r="R28" t="e">
        <f t="shared" si="9"/>
        <v>#N/A</v>
      </c>
      <c r="S28">
        <f t="shared" si="10"/>
        <v>8.7999999999999995E-2</v>
      </c>
      <c r="T28" s="5">
        <f t="shared" si="11"/>
        <v>0</v>
      </c>
    </row>
    <row r="29" spans="1:20" x14ac:dyDescent="0.2">
      <c r="A29" s="11">
        <f t="shared" si="1"/>
        <v>1992</v>
      </c>
      <c r="B29" s="1">
        <v>33604</v>
      </c>
      <c r="C29" s="1">
        <v>33604</v>
      </c>
      <c r="D29" s="3">
        <f>VLOOKUP(C29,Data!P:R,2,0)</f>
        <v>9.4430542881760449E-3</v>
      </c>
      <c r="E29" s="3">
        <f t="shared" ca="1" si="6"/>
        <v>9.2854068296737615E-3</v>
      </c>
      <c r="F29" s="3">
        <f>VLOOKUP(C29,Data!P:R,3,0)</f>
        <v>8.7591240875910525E-3</v>
      </c>
      <c r="G29" s="3">
        <f t="shared" ca="1" si="7"/>
        <v>7.3712703281413883E-3</v>
      </c>
      <c r="H29" s="5">
        <v>8.8999999999999996E-2</v>
      </c>
      <c r="J29" t="str">
        <f t="shared" ca="1" si="0"/>
        <v/>
      </c>
      <c r="K29">
        <f t="shared" ca="1" si="13"/>
        <v>1</v>
      </c>
      <c r="L29" t="str">
        <f t="shared" ca="1" si="3"/>
        <v/>
      </c>
      <c r="M29" t="str">
        <f t="shared" ca="1" si="4"/>
        <v/>
      </c>
      <c r="N29">
        <f t="shared" ca="1" si="8"/>
        <v>-1</v>
      </c>
      <c r="P29" s="18">
        <f t="shared" ca="1" si="14"/>
        <v>1</v>
      </c>
      <c r="Q29">
        <f t="shared" si="5"/>
        <v>8.8999999999999996E-2</v>
      </c>
      <c r="R29" t="e">
        <f t="shared" si="9"/>
        <v>#N/A</v>
      </c>
      <c r="S29" t="e">
        <f t="shared" si="10"/>
        <v>#N/A</v>
      </c>
      <c r="T29" s="5">
        <f t="shared" si="11"/>
        <v>1.0000000000000009E-3</v>
      </c>
    </row>
    <row r="30" spans="1:20" x14ac:dyDescent="0.2">
      <c r="A30" s="11">
        <f t="shared" si="1"/>
        <v>1992</v>
      </c>
      <c r="B30" s="1">
        <v>33695</v>
      </c>
      <c r="C30" s="1">
        <v>33695</v>
      </c>
      <c r="D30" s="3">
        <f>VLOOKUP(C30,Data!P:R,2,0)</f>
        <v>1.573331800898381E-2</v>
      </c>
      <c r="E30" s="3">
        <f t="shared" ca="1" si="6"/>
        <v>9.4087395274922003E-3</v>
      </c>
      <c r="F30" s="3">
        <f>VLOOKUP(C30,Data!P:R,3,0)</f>
        <v>6.5123010130245795E-3</v>
      </c>
      <c r="G30" s="3">
        <f t="shared" ca="1" si="7"/>
        <v>7.88161085710537E-3</v>
      </c>
      <c r="H30" s="5">
        <v>8.8999999999999996E-2</v>
      </c>
      <c r="J30" t="str">
        <f t="shared" ca="1" si="0"/>
        <v/>
      </c>
      <c r="K30">
        <f t="shared" ca="1" si="13"/>
        <v>1</v>
      </c>
      <c r="L30" t="str">
        <f t="shared" ca="1" si="3"/>
        <v/>
      </c>
      <c r="M30" t="str">
        <f t="shared" ca="1" si="4"/>
        <v/>
      </c>
      <c r="N30">
        <f t="shared" ca="1" si="8"/>
        <v>-1</v>
      </c>
      <c r="P30" s="18">
        <f t="shared" ca="1" si="14"/>
        <v>1</v>
      </c>
      <c r="Q30">
        <f t="shared" si="5"/>
        <v>8.8999999999999996E-2</v>
      </c>
      <c r="R30" t="e">
        <f t="shared" si="9"/>
        <v>#N/A</v>
      </c>
      <c r="S30">
        <f t="shared" si="10"/>
        <v>8.8999999999999996E-2</v>
      </c>
      <c r="T30" s="5">
        <f t="shared" si="11"/>
        <v>0</v>
      </c>
    </row>
    <row r="31" spans="1:20" x14ac:dyDescent="0.2">
      <c r="A31" s="11">
        <f t="shared" si="1"/>
        <v>1992</v>
      </c>
      <c r="B31" s="1">
        <v>33786</v>
      </c>
      <c r="C31" s="1">
        <v>33786</v>
      </c>
      <c r="D31" s="3">
        <f>VLOOKUP(C31,Data!P:R,2,0)</f>
        <v>1.6919577903984573E-2</v>
      </c>
      <c r="E31" s="3">
        <f t="shared" ca="1" si="6"/>
        <v>1.0505406428480144E-2</v>
      </c>
      <c r="F31" s="3">
        <f>VLOOKUP(C31,Data!P:R,3,0)</f>
        <v>7.1890726096333069E-3</v>
      </c>
      <c r="G31" s="3">
        <f t="shared" ca="1" si="7"/>
        <v>7.4533597216798753E-3</v>
      </c>
      <c r="H31" s="5">
        <v>9.1999999999999998E-2</v>
      </c>
      <c r="J31" t="str">
        <f t="shared" ca="1" si="0"/>
        <v/>
      </c>
      <c r="K31">
        <f t="shared" ca="1" si="13"/>
        <v>1</v>
      </c>
      <c r="L31" t="str">
        <f t="shared" ca="1" si="3"/>
        <v/>
      </c>
      <c r="M31" t="str">
        <f t="shared" ca="1" si="4"/>
        <v/>
      </c>
      <c r="N31">
        <f t="shared" ca="1" si="8"/>
        <v>-1</v>
      </c>
      <c r="P31" s="18">
        <f t="shared" ca="1" si="14"/>
        <v>1</v>
      </c>
      <c r="Q31">
        <f t="shared" si="5"/>
        <v>9.1999999999999998E-2</v>
      </c>
      <c r="R31" t="e">
        <f t="shared" si="9"/>
        <v>#N/A</v>
      </c>
      <c r="S31" t="e">
        <f t="shared" si="10"/>
        <v>#N/A</v>
      </c>
      <c r="T31" s="5">
        <f t="shared" si="11"/>
        <v>3.0000000000000027E-3</v>
      </c>
    </row>
    <row r="32" spans="1:20" x14ac:dyDescent="0.2">
      <c r="A32" s="11">
        <f t="shared" si="1"/>
        <v>1992</v>
      </c>
      <c r="B32" s="1">
        <v>33878</v>
      </c>
      <c r="C32" s="1">
        <v>33878</v>
      </c>
      <c r="D32" s="3">
        <f>VLOOKUP(C32,Data!P:R,2,0)</f>
        <v>1.4817108894267905E-2</v>
      </c>
      <c r="E32" s="3">
        <f t="shared" ca="1" si="6"/>
        <v>1.2868729306178186E-2</v>
      </c>
      <c r="F32" s="3">
        <f>VLOOKUP(C32,Data!P:R,3,0)</f>
        <v>7.137758743754441E-3</v>
      </c>
      <c r="G32" s="3">
        <f t="shared" ca="1" si="7"/>
        <v>7.399564113500845E-3</v>
      </c>
      <c r="H32" s="5">
        <v>9.1999999999999998E-2</v>
      </c>
      <c r="J32" t="str">
        <f t="shared" ca="1" si="0"/>
        <v/>
      </c>
      <c r="K32" t="str">
        <f t="shared" ca="1" si="13"/>
        <v/>
      </c>
      <c r="L32" t="str">
        <f t="shared" ca="1" si="3"/>
        <v/>
      </c>
      <c r="M32" t="str">
        <f t="shared" ca="1" si="4"/>
        <v/>
      </c>
      <c r="N32">
        <f t="shared" ca="1" si="8"/>
        <v>-1</v>
      </c>
      <c r="P32" s="18">
        <f t="shared" ca="1" si="14"/>
        <v>0</v>
      </c>
      <c r="Q32">
        <f t="shared" si="5"/>
        <v>9.1999999999999998E-2</v>
      </c>
      <c r="R32" t="e">
        <f t="shared" si="9"/>
        <v>#N/A</v>
      </c>
      <c r="S32">
        <f t="shared" si="10"/>
        <v>9.1999999999999998E-2</v>
      </c>
      <c r="T32" s="5">
        <f t="shared" si="11"/>
        <v>0</v>
      </c>
    </row>
    <row r="33" spans="1:27" x14ac:dyDescent="0.2">
      <c r="A33" s="11">
        <f t="shared" si="1"/>
        <v>1993</v>
      </c>
      <c r="B33" s="1">
        <v>33970</v>
      </c>
      <c r="C33" s="1">
        <v>33970</v>
      </c>
      <c r="D33" s="3">
        <f>VLOOKUP(C33,Data!P:R,2,0)</f>
        <v>1.7385144094218097E-2</v>
      </c>
      <c r="E33" s="3">
        <f t="shared" ca="1" si="6"/>
        <v>1.4628011726807453E-2</v>
      </c>
      <c r="F33" s="3">
        <f>VLOOKUP(C33,Data!P:R,3,0)</f>
        <v>8.5046066619420824E-3</v>
      </c>
      <c r="G33" s="3">
        <f t="shared" ca="1" si="7"/>
        <v>7.3359347570886024E-3</v>
      </c>
      <c r="H33" s="5">
        <v>9.4E-2</v>
      </c>
      <c r="J33" t="str">
        <f t="shared" ca="1" si="0"/>
        <v/>
      </c>
      <c r="K33" t="str">
        <f t="shared" ca="1" si="13"/>
        <v/>
      </c>
      <c r="L33" t="str">
        <f t="shared" ca="1" si="3"/>
        <v/>
      </c>
      <c r="M33" t="str">
        <f t="shared" ca="1" si="4"/>
        <v/>
      </c>
      <c r="N33">
        <f t="shared" ca="1" si="8"/>
        <v>-1</v>
      </c>
      <c r="P33" s="18">
        <f t="shared" ca="1" si="14"/>
        <v>0</v>
      </c>
      <c r="Q33">
        <f t="shared" si="5"/>
        <v>9.4E-2</v>
      </c>
      <c r="R33" t="e">
        <f t="shared" si="9"/>
        <v>#N/A</v>
      </c>
      <c r="S33" t="e">
        <f t="shared" si="10"/>
        <v>#N/A</v>
      </c>
      <c r="T33" s="5">
        <f t="shared" si="11"/>
        <v>2.0000000000000018E-3</v>
      </c>
    </row>
    <row r="34" spans="1:27" x14ac:dyDescent="0.2">
      <c r="A34" s="11">
        <f t="shared" si="1"/>
        <v>1993</v>
      </c>
      <c r="B34" s="1">
        <v>34060</v>
      </c>
      <c r="C34" s="1">
        <v>34060</v>
      </c>
      <c r="D34" s="3">
        <f>VLOOKUP(C34,Data!P:R,2,0)</f>
        <v>7.2829568541386003E-3</v>
      </c>
      <c r="E34" s="3">
        <f t="shared" ca="1" si="6"/>
        <v>1.3498205802301084E-2</v>
      </c>
      <c r="F34" s="3">
        <f>VLOOKUP(C34,Data!P:R,3,0)</f>
        <v>7.0274068868587669E-3</v>
      </c>
      <c r="G34" s="3">
        <f t="shared" ca="1" si="7"/>
        <v>7.4647112255471493E-3</v>
      </c>
      <c r="H34" s="5">
        <v>9.4E-2</v>
      </c>
      <c r="J34" t="str">
        <f t="shared" ca="1" si="0"/>
        <v/>
      </c>
      <c r="K34" t="str">
        <f t="shared" ca="1" si="13"/>
        <v/>
      </c>
      <c r="L34" t="str">
        <f t="shared" ca="1" si="3"/>
        <v/>
      </c>
      <c r="M34" t="str">
        <f t="shared" ca="1" si="4"/>
        <v/>
      </c>
      <c r="N34">
        <f t="shared" ca="1" si="8"/>
        <v>-1</v>
      </c>
      <c r="P34" s="18">
        <f t="shared" ca="1" si="14"/>
        <v>0</v>
      </c>
      <c r="Q34" t="e">
        <f t="shared" si="5"/>
        <v>#N/A</v>
      </c>
      <c r="R34">
        <f t="shared" si="9"/>
        <v>9.4E-2</v>
      </c>
      <c r="S34">
        <f t="shared" si="10"/>
        <v>9.4E-2</v>
      </c>
      <c r="T34" s="5">
        <f t="shared" si="11"/>
        <v>0</v>
      </c>
    </row>
    <row r="35" spans="1:27" x14ac:dyDescent="0.2">
      <c r="A35" s="11">
        <f t="shared" si="1"/>
        <v>1993</v>
      </c>
      <c r="B35" s="1">
        <v>34151</v>
      </c>
      <c r="C35" s="1">
        <v>34151</v>
      </c>
      <c r="D35" s="3">
        <f>VLOOKUP(C35,Data!P:R,2,0)</f>
        <v>1.1810756258415545E-2</v>
      </c>
      <c r="E35" s="3">
        <f t="shared" ca="1" si="6"/>
        <v>1.3341702328883511E-2</v>
      </c>
      <c r="F35" s="3">
        <f>VLOOKUP(C35,Data!P:R,3,0)</f>
        <v>6.9783670621075267E-3</v>
      </c>
      <c r="G35" s="3">
        <f t="shared" ca="1" si="7"/>
        <v>7.4120348386657042E-3</v>
      </c>
      <c r="H35" s="5">
        <v>9.2999999999999999E-2</v>
      </c>
      <c r="J35">
        <f t="shared" ca="1" si="0"/>
        <v>1</v>
      </c>
      <c r="K35" t="str">
        <f t="shared" ca="1" si="13"/>
        <v/>
      </c>
      <c r="L35" t="str">
        <f t="shared" ca="1" si="3"/>
        <v/>
      </c>
      <c r="M35">
        <f t="shared" ca="1" si="4"/>
        <v>1</v>
      </c>
      <c r="N35">
        <f t="shared" ca="1" si="8"/>
        <v>9.2999999999999999E-2</v>
      </c>
      <c r="P35" s="18">
        <f t="shared" ca="1" si="14"/>
        <v>0</v>
      </c>
      <c r="Q35" t="e">
        <f t="shared" si="5"/>
        <v>#N/A</v>
      </c>
      <c r="R35">
        <f t="shared" si="9"/>
        <v>9.2999999999999999E-2</v>
      </c>
      <c r="S35" t="e">
        <f t="shared" si="10"/>
        <v>#N/A</v>
      </c>
      <c r="T35" s="5">
        <f t="shared" si="11"/>
        <v>-1.0000000000000009E-3</v>
      </c>
    </row>
    <row r="36" spans="1:27" x14ac:dyDescent="0.2">
      <c r="A36" s="11">
        <f t="shared" si="1"/>
        <v>1993</v>
      </c>
      <c r="B36" s="1">
        <v>34243</v>
      </c>
      <c r="C36" s="1">
        <v>34243</v>
      </c>
      <c r="D36" s="3">
        <f>VLOOKUP(C36,Data!P:R,2,0)</f>
        <v>1.0744552124787754E-2</v>
      </c>
      <c r="E36" s="3">
        <f t="shared" ca="1" si="6"/>
        <v>1.3527630591256612E-2</v>
      </c>
      <c r="F36" s="3">
        <f>VLOOKUP(C36,Data!P:R,3,0)</f>
        <v>4.8510048510048698E-3</v>
      </c>
      <c r="G36" s="3">
        <f t="shared" ca="1" si="7"/>
        <v>6.8403463654783114E-3</v>
      </c>
      <c r="H36" s="5">
        <v>9.2999999999999999E-2</v>
      </c>
      <c r="J36" t="str">
        <f t="shared" ca="1" si="0"/>
        <v/>
      </c>
      <c r="K36" t="str">
        <f t="shared" ca="1" si="13"/>
        <v/>
      </c>
      <c r="L36" t="str">
        <f t="shared" ca="1" si="3"/>
        <v/>
      </c>
      <c r="M36" t="str">
        <f t="shared" ca="1" si="4"/>
        <v/>
      </c>
      <c r="N36">
        <f t="shared" ca="1" si="8"/>
        <v>-1</v>
      </c>
      <c r="P36" s="18">
        <f t="shared" ca="1" si="14"/>
        <v>0</v>
      </c>
      <c r="Q36" t="e">
        <f t="shared" si="5"/>
        <v>#N/A</v>
      </c>
      <c r="R36" t="e">
        <f t="shared" si="9"/>
        <v>#N/A</v>
      </c>
      <c r="S36">
        <f t="shared" si="10"/>
        <v>9.2999999999999999E-2</v>
      </c>
      <c r="T36" s="5">
        <f t="shared" si="11"/>
        <v>0</v>
      </c>
    </row>
    <row r="37" spans="1:27" x14ac:dyDescent="0.2">
      <c r="A37" s="11">
        <f t="shared" si="1"/>
        <v>1994</v>
      </c>
      <c r="B37" s="1">
        <v>34335</v>
      </c>
      <c r="C37" s="1">
        <v>34335</v>
      </c>
      <c r="D37" s="3">
        <f>VLOOKUP(C37,Data!P:R,2,0)</f>
        <v>1.9127888036468033E-2</v>
      </c>
      <c r="E37" s="3">
        <f t="shared" ca="1" si="6"/>
        <v>1.4012569166611501E-2</v>
      </c>
      <c r="F37" s="3">
        <f>VLOOKUP(C37,Data!P:R,3,0)</f>
        <v>8.9655172413793949E-3</v>
      </c>
      <c r="G37" s="3">
        <f t="shared" ca="1" si="7"/>
        <v>6.9555740103376396E-3</v>
      </c>
      <c r="H37" s="5">
        <v>9.2999999999999999E-2</v>
      </c>
      <c r="J37" t="str">
        <f t="shared" ca="1" si="0"/>
        <v/>
      </c>
      <c r="K37" t="str">
        <f t="shared" ca="1" si="13"/>
        <v/>
      </c>
      <c r="L37" t="str">
        <f t="shared" ca="1" si="3"/>
        <v/>
      </c>
      <c r="M37" t="str">
        <f t="shared" ca="1" si="4"/>
        <v/>
      </c>
      <c r="N37">
        <f t="shared" ca="1" si="8"/>
        <v>-1</v>
      </c>
      <c r="P37" s="18">
        <f t="shared" ca="1" si="14"/>
        <v>0</v>
      </c>
      <c r="Q37" t="e">
        <f t="shared" si="5"/>
        <v>#N/A</v>
      </c>
      <c r="R37">
        <f t="shared" si="9"/>
        <v>9.2999999999999999E-2</v>
      </c>
      <c r="S37">
        <f t="shared" si="10"/>
        <v>9.2999999999999999E-2</v>
      </c>
      <c r="T37" s="5">
        <f t="shared" si="11"/>
        <v>0</v>
      </c>
    </row>
    <row r="38" spans="1:27" x14ac:dyDescent="0.2">
      <c r="A38" s="11">
        <f t="shared" si="1"/>
        <v>1994</v>
      </c>
      <c r="B38" s="1">
        <v>34425</v>
      </c>
      <c r="C38" s="1">
        <v>34425</v>
      </c>
      <c r="D38" s="3">
        <f>VLOOKUP(C38,Data!P:R,2,0)</f>
        <v>1.4530625466762537E-2</v>
      </c>
      <c r="E38" s="3">
        <f t="shared" ca="1" si="6"/>
        <v>1.3671290247008352E-2</v>
      </c>
      <c r="F38" s="3">
        <f>VLOOKUP(C38,Data!P:R,3,0)</f>
        <v>5.4682159945316222E-3</v>
      </c>
      <c r="G38" s="3">
        <f t="shared" ca="1" si="7"/>
        <v>6.5657762872558534E-3</v>
      </c>
      <c r="H38" s="5">
        <v>9.1999999999999998E-2</v>
      </c>
      <c r="J38" t="str">
        <f t="shared" ca="1" si="0"/>
        <v/>
      </c>
      <c r="K38">
        <f t="shared" ca="1" si="13"/>
        <v>1</v>
      </c>
      <c r="L38" t="str">
        <f t="shared" ca="1" si="3"/>
        <v/>
      </c>
      <c r="M38" t="str">
        <f t="shared" ca="1" si="4"/>
        <v/>
      </c>
      <c r="N38">
        <f t="shared" ca="1" si="8"/>
        <v>-1</v>
      </c>
      <c r="P38" s="18">
        <f t="shared" ca="1" si="14"/>
        <v>0</v>
      </c>
      <c r="Q38" t="e">
        <f t="shared" si="5"/>
        <v>#N/A</v>
      </c>
      <c r="R38">
        <f t="shared" si="9"/>
        <v>9.1999999999999998E-2</v>
      </c>
      <c r="S38" t="e">
        <f t="shared" si="10"/>
        <v>#N/A</v>
      </c>
      <c r="T38" s="5">
        <f t="shared" si="11"/>
        <v>-1.0000000000000009E-3</v>
      </c>
    </row>
    <row r="39" spans="1:27" x14ac:dyDescent="0.2">
      <c r="A39" s="11">
        <f t="shared" si="1"/>
        <v>1994</v>
      </c>
      <c r="B39" s="1">
        <v>34516</v>
      </c>
      <c r="C39" s="1">
        <v>34516</v>
      </c>
      <c r="D39" s="3">
        <f>VLOOKUP(C39,Data!P:R,2,0)</f>
        <v>1.8449328325780945E-2</v>
      </c>
      <c r="E39" s="3">
        <f t="shared" ca="1" si="6"/>
        <v>1.4190178737224501E-2</v>
      </c>
      <c r="F39" s="3">
        <f>VLOOKUP(C39,Data!P:R,3,0)</f>
        <v>5.4384772263766923E-3</v>
      </c>
      <c r="G39" s="3">
        <f t="shared" ca="1" si="7"/>
        <v>6.1808038283231448E-3</v>
      </c>
      <c r="H39" s="5">
        <v>9.1999999999999998E-2</v>
      </c>
      <c r="J39" t="str">
        <f t="shared" ca="1" si="0"/>
        <v/>
      </c>
      <c r="K39">
        <f t="shared" ca="1" si="13"/>
        <v>1</v>
      </c>
      <c r="L39" t="str">
        <f t="shared" ca="1" si="3"/>
        <v/>
      </c>
      <c r="M39" t="str">
        <f t="shared" ca="1" si="4"/>
        <v/>
      </c>
      <c r="N39">
        <f t="shared" ca="1" si="8"/>
        <v>-1</v>
      </c>
      <c r="P39" s="18">
        <f t="shared" ca="1" si="14"/>
        <v>0</v>
      </c>
      <c r="Q39" t="e">
        <f t="shared" si="5"/>
        <v>#N/A</v>
      </c>
      <c r="R39">
        <f t="shared" si="9"/>
        <v>9.1999999999999998E-2</v>
      </c>
      <c r="S39">
        <f t="shared" si="10"/>
        <v>9.1999999999999998E-2</v>
      </c>
      <c r="T39" s="5">
        <f t="shared" si="11"/>
        <v>0</v>
      </c>
    </row>
    <row r="40" spans="1:27" x14ac:dyDescent="0.2">
      <c r="A40" s="11">
        <f t="shared" si="1"/>
        <v>1994</v>
      </c>
      <c r="B40" s="1">
        <v>34608</v>
      </c>
      <c r="C40" s="1">
        <v>34608</v>
      </c>
      <c r="D40" s="3">
        <f>VLOOKUP(C40,Data!P:R,2,0)</f>
        <v>1.1610984015164583E-2</v>
      </c>
      <c r="E40" s="3">
        <f t="shared" ca="1" si="6"/>
        <v>1.3365298725931143E-2</v>
      </c>
      <c r="F40" s="3">
        <f>VLOOKUP(C40,Data!P:R,3,0)</f>
        <v>9.4658553076403251E-3</v>
      </c>
      <c r="G40" s="3">
        <f t="shared" ca="1" si="7"/>
        <v>7.3345164424820086E-3</v>
      </c>
      <c r="H40" s="5">
        <v>8.5999999999999993E-2</v>
      </c>
      <c r="J40">
        <f t="shared" ca="1" si="0"/>
        <v>1</v>
      </c>
      <c r="K40">
        <f t="shared" ca="1" si="13"/>
        <v>1</v>
      </c>
      <c r="L40">
        <f t="shared" ca="1" si="3"/>
        <v>1</v>
      </c>
      <c r="M40" t="str">
        <f t="shared" ca="1" si="4"/>
        <v/>
      </c>
      <c r="N40">
        <f t="shared" ca="1" si="8"/>
        <v>8.5999999999999993E-2</v>
      </c>
      <c r="P40" s="18">
        <f t="shared" ca="1" si="14"/>
        <v>0</v>
      </c>
      <c r="Q40" t="e">
        <f t="shared" si="5"/>
        <v>#N/A</v>
      </c>
      <c r="R40">
        <f t="shared" si="9"/>
        <v>8.5999999999999993E-2</v>
      </c>
      <c r="S40" t="e">
        <f t="shared" si="10"/>
        <v>#N/A</v>
      </c>
      <c r="T40" s="5">
        <f t="shared" si="11"/>
        <v>-6.0000000000000053E-3</v>
      </c>
      <c r="V40" s="2" t="str">
        <f ca="1">_xlfn.CONCAT("Of the ",+W45+V47," times that cap rates rose, the system forecasted ",RIGHT(ROUND(V47/(V47+W45),2),2),"% of them")</f>
        <v>Of the 47 times that cap rates rose, the system forecasted 49% of them</v>
      </c>
      <c r="X40" s="2"/>
      <c r="Y40" s="2"/>
      <c r="AA40" s="2"/>
    </row>
    <row r="41" spans="1:27" x14ac:dyDescent="0.2">
      <c r="A41" s="11">
        <f t="shared" si="1"/>
        <v>1995</v>
      </c>
      <c r="B41" s="1">
        <v>34700</v>
      </c>
      <c r="C41" s="1">
        <v>34700</v>
      </c>
      <c r="D41" s="3">
        <f>VLOOKUP(C41,Data!P:R,2,0)</f>
        <v>1.6943354146561118E-2</v>
      </c>
      <c r="E41" s="3">
        <f t="shared" ca="1" si="6"/>
        <v>1.4745355481991502E-2</v>
      </c>
      <c r="F41" s="3">
        <f>VLOOKUP(C41,Data!P:R,3,0)</f>
        <v>5.3583389149363114E-3</v>
      </c>
      <c r="G41" s="3">
        <f t="shared" ca="1" si="7"/>
        <v>6.4327218608712378E-3</v>
      </c>
      <c r="H41" s="5">
        <v>8.5999999999999993E-2</v>
      </c>
      <c r="J41" t="str">
        <f t="shared" ca="1" si="0"/>
        <v/>
      </c>
      <c r="K41">
        <f t="shared" ca="1" si="13"/>
        <v>1</v>
      </c>
      <c r="L41" t="str">
        <f t="shared" ref="L41:L72" ca="1" si="15">+IF(AND(J41=1,K41=1),1,"")</f>
        <v/>
      </c>
      <c r="M41" t="str">
        <f t="shared" ref="M41:M72" ca="1" si="16">+IF(AND(J41=1,K41=""),1,"")</f>
        <v/>
      </c>
      <c r="N41">
        <f t="shared" ca="1" si="8"/>
        <v>-1</v>
      </c>
      <c r="P41" s="18">
        <f t="shared" ca="1" si="14"/>
        <v>0</v>
      </c>
      <c r="Q41">
        <f t="shared" si="5"/>
        <v>8.5999999999999993E-2</v>
      </c>
      <c r="R41" t="e">
        <f t="shared" si="9"/>
        <v>#N/A</v>
      </c>
      <c r="S41">
        <f t="shared" si="10"/>
        <v>8.5999999999999993E-2</v>
      </c>
      <c r="T41" s="5">
        <f t="shared" si="11"/>
        <v>0</v>
      </c>
      <c r="V41" s="2" t="str">
        <f ca="1">_xlfn.CONCAT("Of the ",+V45+V47," times the system forecasted increased cap rates ", RIGHT(ROUND(V47/SUM(V45,V47),2),2),"% were correct")</f>
        <v>Of the 27 times the system forecasted increased cap rates 85% were correct</v>
      </c>
      <c r="X41" s="2"/>
      <c r="Z41" s="3"/>
      <c r="AA41" s="2"/>
    </row>
    <row r="42" spans="1:27" x14ac:dyDescent="0.2">
      <c r="A42" s="11">
        <f t="shared" si="1"/>
        <v>1995</v>
      </c>
      <c r="B42" s="1">
        <v>34790</v>
      </c>
      <c r="C42" s="1">
        <v>34790</v>
      </c>
      <c r="D42" s="3">
        <f>VLOOKUP(C42,Data!P:R,2,0)</f>
        <v>8.9870438271466568E-3</v>
      </c>
      <c r="E42" s="3">
        <f t="shared" ca="1" si="6"/>
        <v>1.4341967991810232E-2</v>
      </c>
      <c r="F42" s="3">
        <f>VLOOKUP(C42,Data!P:R,3,0)</f>
        <v>7.3284477015322924E-3</v>
      </c>
      <c r="G42" s="3">
        <f t="shared" ca="1" si="7"/>
        <v>6.8977797876214053E-3</v>
      </c>
      <c r="H42" s="5">
        <v>0.09</v>
      </c>
      <c r="J42" t="str">
        <f t="shared" ca="1" si="0"/>
        <v/>
      </c>
      <c r="K42">
        <f t="shared" ca="1" si="13"/>
        <v>1</v>
      </c>
      <c r="L42" t="str">
        <f t="shared" ca="1" si="15"/>
        <v/>
      </c>
      <c r="M42" t="str">
        <f t="shared" ca="1" si="16"/>
        <v/>
      </c>
      <c r="N42">
        <f t="shared" ca="1" si="8"/>
        <v>-1</v>
      </c>
      <c r="P42" s="18">
        <f t="shared" ca="1" si="14"/>
        <v>0</v>
      </c>
      <c r="Q42">
        <f t="shared" si="5"/>
        <v>0.09</v>
      </c>
      <c r="R42">
        <f t="shared" si="9"/>
        <v>0.09</v>
      </c>
      <c r="S42" t="e">
        <f t="shared" si="10"/>
        <v>#N/A</v>
      </c>
      <c r="T42" s="5">
        <f t="shared" si="11"/>
        <v>4.0000000000000036E-3</v>
      </c>
      <c r="V42" t="str">
        <f ca="1">_xlfn.CONCAT("There were only ",V45," false positives signaled")</f>
        <v>There were only 4 false positives signaled</v>
      </c>
      <c r="Z42" s="5"/>
    </row>
    <row r="43" spans="1:27" x14ac:dyDescent="0.2">
      <c r="A43" s="11">
        <f t="shared" si="1"/>
        <v>1995</v>
      </c>
      <c r="B43" s="1">
        <v>34881</v>
      </c>
      <c r="C43" s="1">
        <v>34881</v>
      </c>
      <c r="D43" s="3">
        <f>VLOOKUP(C43,Data!P:R,2,0)</f>
        <v>7.804539283188916E-3</v>
      </c>
      <c r="E43" s="3">
        <f t="shared" ca="1" si="6"/>
        <v>1.3921966157296113E-2</v>
      </c>
      <c r="F43" s="3">
        <f>VLOOKUP(C43,Data!P:R,3,0)</f>
        <v>7.9365079365081304E-3</v>
      </c>
      <c r="G43" s="3">
        <f t="shared" ca="1" si="7"/>
        <v>7.5222874651542648E-3</v>
      </c>
      <c r="H43" s="5">
        <v>8.9700000000000002E-2</v>
      </c>
      <c r="J43">
        <f t="shared" ca="1" si="0"/>
        <v>1</v>
      </c>
      <c r="K43">
        <f t="shared" ca="1" si="13"/>
        <v>1</v>
      </c>
      <c r="L43">
        <f t="shared" ca="1" si="15"/>
        <v>1</v>
      </c>
      <c r="M43" t="str">
        <f t="shared" ca="1" si="16"/>
        <v/>
      </c>
      <c r="N43">
        <f t="shared" ca="1" si="8"/>
        <v>8.9700000000000002E-2</v>
      </c>
      <c r="P43" s="18">
        <f t="shared" ca="1" si="14"/>
        <v>0</v>
      </c>
      <c r="Q43">
        <f t="shared" si="5"/>
        <v>8.9700000000000002E-2</v>
      </c>
      <c r="R43">
        <f t="shared" si="9"/>
        <v>8.9700000000000002E-2</v>
      </c>
      <c r="S43" t="e">
        <f t="shared" si="10"/>
        <v>#N/A</v>
      </c>
      <c r="T43" s="5">
        <f t="shared" si="11"/>
        <v>-2.9999999999999472E-4</v>
      </c>
    </row>
    <row r="44" spans="1:27" x14ac:dyDescent="0.2">
      <c r="A44" s="11">
        <f t="shared" si="1"/>
        <v>1995</v>
      </c>
      <c r="B44" s="1">
        <v>34973</v>
      </c>
      <c r="C44" s="1">
        <v>34973</v>
      </c>
      <c r="D44" s="3">
        <f>VLOOKUP(C44,Data!P:R,2,0)</f>
        <v>1.3471579002075851E-2</v>
      </c>
      <c r="E44" s="3">
        <f t="shared" ca="1" si="6"/>
        <v>1.31139220095258E-2</v>
      </c>
      <c r="F44" s="3">
        <f>VLOOKUP(C44,Data!P:R,3,0)</f>
        <v>4.5931758530182165E-3</v>
      </c>
      <c r="G44" s="3">
        <f t="shared" ca="1" si="7"/>
        <v>6.3041176014987377E-3</v>
      </c>
      <c r="H44" s="5">
        <v>9.2399999999999996E-2</v>
      </c>
      <c r="J44" t="str">
        <f t="shared" ca="1" si="0"/>
        <v/>
      </c>
      <c r="K44">
        <f t="shared" ca="1" si="13"/>
        <v>1</v>
      </c>
      <c r="L44" t="str">
        <f t="shared" ca="1" si="15"/>
        <v/>
      </c>
      <c r="M44" t="str">
        <f t="shared" ca="1" si="16"/>
        <v/>
      </c>
      <c r="N44">
        <f t="shared" ca="1" si="8"/>
        <v>-1</v>
      </c>
      <c r="P44" s="18">
        <f t="shared" ca="1" si="14"/>
        <v>1</v>
      </c>
      <c r="Q44">
        <f t="shared" si="5"/>
        <v>9.2399999999999996E-2</v>
      </c>
      <c r="R44">
        <f t="shared" si="9"/>
        <v>9.2399999999999996E-2</v>
      </c>
      <c r="S44" t="e">
        <f t="shared" si="10"/>
        <v>#N/A</v>
      </c>
      <c r="T44" s="5">
        <f t="shared" si="11"/>
        <v>2.6999999999999941E-3</v>
      </c>
      <c r="V44" s="2" t="s">
        <v>9</v>
      </c>
      <c r="W44" s="2" t="s">
        <v>10</v>
      </c>
    </row>
    <row r="45" spans="1:27" x14ac:dyDescent="0.2">
      <c r="A45" s="11">
        <f t="shared" si="1"/>
        <v>1996</v>
      </c>
      <c r="B45" s="1">
        <v>35065</v>
      </c>
      <c r="C45" s="1">
        <v>35065</v>
      </c>
      <c r="D45" s="3">
        <f>VLOOKUP(C45,Data!P:R,2,0)</f>
        <v>1.1643829821849971E-2</v>
      </c>
      <c r="E45" s="3">
        <f t="shared" ca="1" si="6"/>
        <v>1.2701522631681148E-2</v>
      </c>
      <c r="F45" s="3">
        <f>VLOOKUP(C45,Data!P:R,3,0)</f>
        <v>5.2253429131288165E-3</v>
      </c>
      <c r="G45" s="3">
        <f t="shared" ca="1" si="7"/>
        <v>6.2708686010468639E-3</v>
      </c>
      <c r="H45" s="5">
        <v>9.2200000000000004E-2</v>
      </c>
      <c r="J45" t="str">
        <f t="shared" ca="1" si="0"/>
        <v/>
      </c>
      <c r="K45" t="str">
        <f t="shared" ca="1" si="13"/>
        <v/>
      </c>
      <c r="L45" t="str">
        <f t="shared" ca="1" si="15"/>
        <v/>
      </c>
      <c r="M45" t="str">
        <f t="shared" ca="1" si="16"/>
        <v/>
      </c>
      <c r="N45">
        <f t="shared" ca="1" si="8"/>
        <v>-1</v>
      </c>
      <c r="P45" s="18">
        <f t="shared" ca="1" si="14"/>
        <v>1</v>
      </c>
      <c r="Q45" t="e">
        <f t="shared" si="5"/>
        <v>#N/A</v>
      </c>
      <c r="R45">
        <f t="shared" si="9"/>
        <v>9.2200000000000004E-2</v>
      </c>
      <c r="S45" t="e">
        <f t="shared" si="10"/>
        <v>#N/A</v>
      </c>
      <c r="T45" s="5">
        <f t="shared" si="11"/>
        <v>-1.9999999999999185E-4</v>
      </c>
      <c r="V45">
        <f ca="1">COUNTIFS(J5:J146,1,K5:K146,"")</f>
        <v>4</v>
      </c>
      <c r="W45">
        <f ca="1">COUNTIFS(J5:J144,"",K5:K144,1)</f>
        <v>24</v>
      </c>
      <c r="Y45" s="3">
        <f ca="1">V47/(V47+W45)</f>
        <v>0.48936170212765956</v>
      </c>
    </row>
    <row r="46" spans="1:27" x14ac:dyDescent="0.2">
      <c r="A46" s="11">
        <f t="shared" si="1"/>
        <v>1996</v>
      </c>
      <c r="B46" s="1">
        <v>35156</v>
      </c>
      <c r="C46" s="1">
        <v>35156</v>
      </c>
      <c r="D46" s="3">
        <f>VLOOKUP(C46,Data!P:R,2,0)</f>
        <v>1.2335920117191312E-2</v>
      </c>
      <c r="E46" s="3">
        <f t="shared" ca="1" si="6"/>
        <v>1.182817860188263E-2</v>
      </c>
      <c r="F46" s="3">
        <f>VLOOKUP(C46,Data!P:R,3,0)</f>
        <v>1.0396361273554255E-2</v>
      </c>
      <c r="G46" s="3">
        <f t="shared" ca="1" si="7"/>
        <v>7.0378469940523547E-3</v>
      </c>
      <c r="H46" s="5">
        <v>9.2200000000000004E-2</v>
      </c>
      <c r="J46">
        <f t="shared" ca="1" si="0"/>
        <v>1</v>
      </c>
      <c r="K46">
        <f t="shared" ca="1" si="13"/>
        <v>1</v>
      </c>
      <c r="L46">
        <f t="shared" ca="1" si="15"/>
        <v>1</v>
      </c>
      <c r="M46" t="str">
        <f t="shared" ca="1" si="16"/>
        <v/>
      </c>
      <c r="N46">
        <f t="shared" ca="1" si="8"/>
        <v>9.2200000000000004E-2</v>
      </c>
      <c r="P46" s="18">
        <f t="shared" ca="1" si="14"/>
        <v>1</v>
      </c>
      <c r="Q46">
        <f t="shared" si="5"/>
        <v>9.2200000000000004E-2</v>
      </c>
      <c r="R46" t="e">
        <f t="shared" si="9"/>
        <v>#N/A</v>
      </c>
      <c r="S46">
        <f t="shared" si="10"/>
        <v>9.2200000000000004E-2</v>
      </c>
      <c r="T46" s="5">
        <f t="shared" si="11"/>
        <v>0</v>
      </c>
      <c r="V46" s="2" t="s">
        <v>11</v>
      </c>
      <c r="W46" s="2" t="s">
        <v>13</v>
      </c>
      <c r="Y46">
        <f ca="1">+V45/SUM(V45,V47)</f>
        <v>0.14814814814814814</v>
      </c>
    </row>
    <row r="47" spans="1:27" x14ac:dyDescent="0.2">
      <c r="A47" s="11">
        <f t="shared" si="1"/>
        <v>1996</v>
      </c>
      <c r="B47" s="1">
        <v>35247</v>
      </c>
      <c r="C47" s="1">
        <v>35247</v>
      </c>
      <c r="D47" s="3">
        <f>VLOOKUP(C47,Data!P:R,2,0)</f>
        <v>2.088996231540885E-2</v>
      </c>
      <c r="E47" s="3">
        <f t="shared" ca="1" si="6"/>
        <v>1.3153746930488954E-2</v>
      </c>
      <c r="F47" s="3">
        <f>VLOOKUP(C47,Data!P:R,3,0)</f>
        <v>7.7170418006429209E-3</v>
      </c>
      <c r="G47" s="3">
        <f t="shared" ca="1" si="7"/>
        <v>6.9829804600860523E-3</v>
      </c>
      <c r="H47" s="5">
        <v>9.4600000000000004E-2</v>
      </c>
      <c r="J47" t="str">
        <f t="shared" ca="1" si="0"/>
        <v/>
      </c>
      <c r="K47" t="str">
        <f t="shared" ca="1" si="13"/>
        <v/>
      </c>
      <c r="L47" t="str">
        <f t="shared" ca="1" si="15"/>
        <v/>
      </c>
      <c r="M47" t="str">
        <f t="shared" ca="1" si="16"/>
        <v/>
      </c>
      <c r="N47">
        <f t="shared" ca="1" si="8"/>
        <v>-1</v>
      </c>
      <c r="P47" s="18">
        <f t="shared" ca="1" si="14"/>
        <v>1</v>
      </c>
      <c r="Q47">
        <f t="shared" si="5"/>
        <v>9.4600000000000004E-2</v>
      </c>
      <c r="R47" t="e">
        <f t="shared" si="9"/>
        <v>#N/A</v>
      </c>
      <c r="S47" t="e">
        <f t="shared" si="10"/>
        <v>#N/A</v>
      </c>
      <c r="T47" s="5">
        <f t="shared" si="11"/>
        <v>2.3999999999999994E-3</v>
      </c>
      <c r="V47">
        <f ca="1">COUNTIFS(J5:J146,1,K5:K146,1)</f>
        <v>23</v>
      </c>
      <c r="W47">
        <f ca="1">COUNTIFS(J5:J146,"",K5:K146,"")</f>
        <v>91</v>
      </c>
      <c r="Y47" s="5">
        <f ca="1">+Y45-Y46</f>
        <v>0.34121355397951142</v>
      </c>
    </row>
    <row r="48" spans="1:27" x14ac:dyDescent="0.2">
      <c r="A48" s="11">
        <f t="shared" si="1"/>
        <v>1996</v>
      </c>
      <c r="B48" s="1">
        <v>35339</v>
      </c>
      <c r="C48" s="1">
        <v>35339</v>
      </c>
      <c r="D48" s="3">
        <f>VLOOKUP(C48,Data!P:R,2,0)</f>
        <v>1.2270629067677286E-2</v>
      </c>
      <c r="E48" s="3">
        <f t="shared" ca="1" si="6"/>
        <v>1.2486214776362692E-2</v>
      </c>
      <c r="F48" s="3">
        <f>VLOOKUP(C48,Data!P:R,3,0)</f>
        <v>6.3816209317166805E-3</v>
      </c>
      <c r="G48" s="3">
        <f t="shared" ca="1" si="7"/>
        <v>7.4300917297606683E-3</v>
      </c>
      <c r="H48" s="5">
        <v>9.5399999999999999E-2</v>
      </c>
      <c r="J48" t="str">
        <f t="shared" ca="1" si="0"/>
        <v/>
      </c>
      <c r="K48" t="str">
        <f t="shared" ca="1" si="13"/>
        <v/>
      </c>
      <c r="L48" t="str">
        <f t="shared" ca="1" si="15"/>
        <v/>
      </c>
      <c r="M48" t="str">
        <f t="shared" ca="1" si="16"/>
        <v/>
      </c>
      <c r="N48">
        <f t="shared" ca="1" si="8"/>
        <v>-1</v>
      </c>
      <c r="P48" s="18">
        <f t="shared" ca="1" si="14"/>
        <v>1</v>
      </c>
      <c r="Q48">
        <f t="shared" si="5"/>
        <v>9.5399999999999999E-2</v>
      </c>
      <c r="R48">
        <f t="shared" si="9"/>
        <v>9.5399999999999999E-2</v>
      </c>
      <c r="S48" t="e">
        <f t="shared" si="10"/>
        <v>#N/A</v>
      </c>
      <c r="T48" s="5">
        <f t="shared" si="11"/>
        <v>7.9999999999999516E-4</v>
      </c>
    </row>
    <row r="49" spans="1:22" x14ac:dyDescent="0.2">
      <c r="A49" s="11">
        <f t="shared" si="1"/>
        <v>1997</v>
      </c>
      <c r="B49" s="1">
        <v>35431</v>
      </c>
      <c r="C49" s="1">
        <v>35431</v>
      </c>
      <c r="D49" s="3">
        <f>VLOOKUP(C49,Data!P:R,2,0)</f>
        <v>1.57860729654693E-2</v>
      </c>
      <c r="E49" s="3">
        <f t="shared" ca="1" si="6"/>
        <v>1.3457504653265926E-2</v>
      </c>
      <c r="F49" s="3">
        <f>VLOOKUP(C49,Data!P:R,3,0)</f>
        <v>8.8776157260621602E-3</v>
      </c>
      <c r="G49" s="3">
        <f t="shared" ca="1" si="7"/>
        <v>8.3431599329940043E-3</v>
      </c>
      <c r="H49" s="5">
        <v>9.3338039999999997E-2</v>
      </c>
      <c r="J49" t="str">
        <f t="shared" ca="1" si="0"/>
        <v/>
      </c>
      <c r="K49" t="str">
        <f t="shared" ref="K49:K80" ca="1" si="17">IF(OFFSET(H49,$K$3,0)&gt;H49,1,"")</f>
        <v/>
      </c>
      <c r="L49" t="str">
        <f t="shared" ca="1" si="15"/>
        <v/>
      </c>
      <c r="M49" t="str">
        <f t="shared" ca="1" si="16"/>
        <v/>
      </c>
      <c r="N49">
        <f t="shared" ca="1" si="8"/>
        <v>-1</v>
      </c>
      <c r="P49" s="18">
        <f t="shared" ca="1" si="14"/>
        <v>1</v>
      </c>
      <c r="Q49" t="e">
        <f t="shared" si="5"/>
        <v>#N/A</v>
      </c>
      <c r="R49">
        <f t="shared" si="9"/>
        <v>9.3338039999999997E-2</v>
      </c>
      <c r="S49" t="e">
        <f t="shared" si="10"/>
        <v>#N/A</v>
      </c>
      <c r="T49" s="5">
        <f t="shared" si="11"/>
        <v>-2.0619600000000016E-3</v>
      </c>
      <c r="V49" s="2" t="s">
        <v>27</v>
      </c>
    </row>
    <row r="50" spans="1:22" x14ac:dyDescent="0.2">
      <c r="A50" s="11">
        <f t="shared" si="1"/>
        <v>1997</v>
      </c>
      <c r="B50" s="1">
        <v>35521</v>
      </c>
      <c r="C50" s="1">
        <v>35521</v>
      </c>
      <c r="D50" s="3">
        <f>VLOOKUP(C50,Data!P:R,2,0)</f>
        <v>1.2456035403402899E-2</v>
      </c>
      <c r="E50" s="3">
        <f t="shared" ca="1" si="6"/>
        <v>1.4122004099010781E-2</v>
      </c>
      <c r="F50" s="3">
        <f>VLOOKUP(C50,Data!P:R,3,0)</f>
        <v>4.3997485857951713E-3</v>
      </c>
      <c r="G50" s="3">
        <f t="shared" ca="1" si="7"/>
        <v>6.8440067610542332E-3</v>
      </c>
      <c r="H50" s="5">
        <v>9.2543920000000002E-2</v>
      </c>
      <c r="J50" t="str">
        <f t="shared" ca="1" si="0"/>
        <v/>
      </c>
      <c r="K50" t="str">
        <f t="shared" ca="1" si="17"/>
        <v/>
      </c>
      <c r="L50" t="str">
        <f t="shared" ca="1" si="15"/>
        <v/>
      </c>
      <c r="M50" t="str">
        <f t="shared" ca="1" si="16"/>
        <v/>
      </c>
      <c r="N50">
        <f t="shared" ca="1" si="8"/>
        <v>-1</v>
      </c>
      <c r="P50" s="18">
        <f t="shared" ca="1" si="14"/>
        <v>1</v>
      </c>
      <c r="Q50" t="e">
        <f t="shared" si="5"/>
        <v>#N/A</v>
      </c>
      <c r="R50">
        <f t="shared" si="9"/>
        <v>9.2543920000000002E-2</v>
      </c>
      <c r="S50" t="e">
        <f t="shared" si="10"/>
        <v>#N/A</v>
      </c>
      <c r="T50" s="5">
        <f t="shared" si="11"/>
        <v>-7.9411999999999539E-4</v>
      </c>
    </row>
    <row r="51" spans="1:22" x14ac:dyDescent="0.2">
      <c r="A51" s="11">
        <f t="shared" si="1"/>
        <v>1997</v>
      </c>
      <c r="B51" s="1">
        <v>35612</v>
      </c>
      <c r="C51" s="1">
        <v>35612</v>
      </c>
      <c r="D51" s="3">
        <f>VLOOKUP(C51,Data!P:R,2,0)</f>
        <v>1.867469123143306E-2</v>
      </c>
      <c r="E51" s="3">
        <f t="shared" ca="1" si="6"/>
        <v>1.4865305846061811E-2</v>
      </c>
      <c r="F51" s="3">
        <f>VLOOKUP(C51,Data!P:R,3,0)</f>
        <v>2.5031289111387967E-3</v>
      </c>
      <c r="G51" s="3">
        <f t="shared" ca="1" si="7"/>
        <v>5.5405285386782022E-3</v>
      </c>
      <c r="H51" s="5">
        <v>9.2085410000000006E-2</v>
      </c>
      <c r="J51" t="str">
        <f t="shared" ca="1" si="0"/>
        <v/>
      </c>
      <c r="K51" t="str">
        <f t="shared" ca="1" si="17"/>
        <v/>
      </c>
      <c r="L51" t="str">
        <f t="shared" ca="1" si="15"/>
        <v/>
      </c>
      <c r="M51" t="str">
        <f t="shared" ca="1" si="16"/>
        <v/>
      </c>
      <c r="N51">
        <f t="shared" ca="1" si="8"/>
        <v>-1</v>
      </c>
      <c r="P51" s="18">
        <f t="shared" ca="1" si="14"/>
        <v>0</v>
      </c>
      <c r="Q51">
        <f t="shared" si="5"/>
        <v>9.2085410000000006E-2</v>
      </c>
      <c r="R51">
        <f t="shared" si="9"/>
        <v>9.2085410000000006E-2</v>
      </c>
      <c r="S51" t="e">
        <f t="shared" si="10"/>
        <v>#N/A</v>
      </c>
      <c r="T51" s="5">
        <f t="shared" si="11"/>
        <v>-4.5850999999999531E-4</v>
      </c>
    </row>
    <row r="52" spans="1:22" x14ac:dyDescent="0.2">
      <c r="A52" s="11">
        <f t="shared" si="1"/>
        <v>1997</v>
      </c>
      <c r="B52" s="1">
        <v>35704</v>
      </c>
      <c r="C52" s="1">
        <v>35704</v>
      </c>
      <c r="D52" s="3">
        <f>VLOOKUP(C52,Data!P:R,2,0)</f>
        <v>1.6903504884769882E-2</v>
      </c>
      <c r="E52" s="3">
        <f t="shared" ca="1" si="6"/>
        <v>1.5616687997907512E-2</v>
      </c>
      <c r="F52" s="3">
        <f>VLOOKUP(C52,Data!P:R,3,0)</f>
        <v>6.2421972534332237E-3</v>
      </c>
      <c r="G52" s="3">
        <f t="shared" ca="1" si="7"/>
        <v>5.505672619107338E-3</v>
      </c>
      <c r="H52" s="5">
        <v>9.2448290000000002E-2</v>
      </c>
      <c r="J52" t="str">
        <f t="shared" ca="1" si="0"/>
        <v/>
      </c>
      <c r="K52" t="str">
        <f t="shared" ca="1" si="17"/>
        <v/>
      </c>
      <c r="L52" t="str">
        <f t="shared" ca="1" si="15"/>
        <v/>
      </c>
      <c r="M52" t="str">
        <f t="shared" ca="1" si="16"/>
        <v/>
      </c>
      <c r="N52">
        <f t="shared" ca="1" si="8"/>
        <v>-1</v>
      </c>
      <c r="P52" s="18">
        <f t="shared" ca="1" si="14"/>
        <v>0</v>
      </c>
      <c r="Q52">
        <f t="shared" si="5"/>
        <v>9.2448290000000002E-2</v>
      </c>
      <c r="R52">
        <f t="shared" si="9"/>
        <v>9.2448290000000002E-2</v>
      </c>
      <c r="S52" t="e">
        <f t="shared" si="10"/>
        <v>#N/A</v>
      </c>
      <c r="T52" s="5">
        <f t="shared" si="11"/>
        <v>3.6287999999999598E-4</v>
      </c>
    </row>
    <row r="53" spans="1:22" x14ac:dyDescent="0.2">
      <c r="A53" s="11">
        <f t="shared" si="1"/>
        <v>1998</v>
      </c>
      <c r="B53" s="1">
        <v>35796</v>
      </c>
      <c r="C53" s="1">
        <v>35796</v>
      </c>
      <c r="D53" s="3">
        <f>VLOOKUP(C53,Data!P:R,2,0)</f>
        <v>1.1899585158325232E-2</v>
      </c>
      <c r="E53" s="3">
        <f t="shared" ca="1" si="6"/>
        <v>1.5554354432355215E-2</v>
      </c>
      <c r="F53" s="3">
        <f>VLOOKUP(C53,Data!P:R,3,0)</f>
        <v>3.7220843672458592E-3</v>
      </c>
      <c r="G53" s="3">
        <f t="shared" ca="1" si="7"/>
        <v>4.2167897794032627E-3</v>
      </c>
      <c r="H53" s="5">
        <v>9.1587180000000004E-2</v>
      </c>
      <c r="J53" t="str">
        <f t="shared" ca="1" si="0"/>
        <v/>
      </c>
      <c r="K53" t="str">
        <f t="shared" ca="1" si="17"/>
        <v/>
      </c>
      <c r="L53" t="str">
        <f t="shared" ca="1" si="15"/>
        <v/>
      </c>
      <c r="M53" t="str">
        <f t="shared" ca="1" si="16"/>
        <v/>
      </c>
      <c r="N53">
        <f t="shared" ca="1" si="8"/>
        <v>-1</v>
      </c>
      <c r="P53" s="18">
        <f t="shared" ca="1" si="14"/>
        <v>0</v>
      </c>
      <c r="Q53" t="e">
        <f t="shared" si="5"/>
        <v>#N/A</v>
      </c>
      <c r="R53">
        <f t="shared" si="9"/>
        <v>9.1587180000000004E-2</v>
      </c>
      <c r="S53" t="e">
        <f t="shared" si="10"/>
        <v>#N/A</v>
      </c>
      <c r="T53" s="5">
        <f t="shared" si="11"/>
        <v>-8.6110999999999827E-4</v>
      </c>
    </row>
    <row r="54" spans="1:22" x14ac:dyDescent="0.2">
      <c r="A54" s="11">
        <f t="shared" si="1"/>
        <v>1998</v>
      </c>
      <c r="B54" s="1">
        <v>35886</v>
      </c>
      <c r="C54" s="1">
        <v>35886</v>
      </c>
      <c r="D54" s="3">
        <f>VLOOKUP(C54,Data!P:R,2,0)</f>
        <v>1.1473199521738087E-2</v>
      </c>
      <c r="E54" s="3">
        <f t="shared" ca="1" si="6"/>
        <v>1.4209102604687964E-2</v>
      </c>
      <c r="F54" s="3">
        <f>VLOOKUP(C54,Data!P:R,3,0)</f>
        <v>1.2360939431395046E-3</v>
      </c>
      <c r="G54" s="3">
        <f t="shared" ca="1" si="7"/>
        <v>3.4258761187393461E-3</v>
      </c>
      <c r="H54" s="5">
        <v>8.7322339999999998E-2</v>
      </c>
      <c r="J54" t="str">
        <f t="shared" ca="1" si="0"/>
        <v/>
      </c>
      <c r="K54">
        <f t="shared" ca="1" si="17"/>
        <v>1</v>
      </c>
      <c r="L54" t="str">
        <f t="shared" ca="1" si="15"/>
        <v/>
      </c>
      <c r="M54" t="str">
        <f t="shared" ca="1" si="16"/>
        <v/>
      </c>
      <c r="N54">
        <f t="shared" ca="1" si="8"/>
        <v>-1</v>
      </c>
      <c r="P54" s="18">
        <f t="shared" ca="1" si="14"/>
        <v>0</v>
      </c>
      <c r="Q54">
        <f t="shared" si="5"/>
        <v>8.7322339999999998E-2</v>
      </c>
      <c r="R54">
        <f t="shared" si="9"/>
        <v>8.7322339999999998E-2</v>
      </c>
      <c r="S54" t="e">
        <f t="shared" si="10"/>
        <v>#N/A</v>
      </c>
      <c r="T54" s="5">
        <f t="shared" si="11"/>
        <v>-4.2648400000000058E-3</v>
      </c>
    </row>
    <row r="55" spans="1:22" x14ac:dyDescent="0.2">
      <c r="A55" s="11">
        <f t="shared" si="1"/>
        <v>1998</v>
      </c>
      <c r="B55" s="1">
        <v>35977</v>
      </c>
      <c r="C55" s="1">
        <v>35977</v>
      </c>
      <c r="D55" s="3">
        <f>VLOOKUP(C55,Data!P:R,2,0)</f>
        <v>1.1641485685413011E-2</v>
      </c>
      <c r="E55" s="3">
        <f t="shared" ca="1" si="6"/>
        <v>1.4119224978650211E-2</v>
      </c>
      <c r="F55" s="3">
        <f>VLOOKUP(C55,Data!P:R,3,0)</f>
        <v>4.9382716049384268E-3</v>
      </c>
      <c r="G55" s="3">
        <f t="shared" ca="1" si="7"/>
        <v>4.0346617921892536E-3</v>
      </c>
      <c r="H55" s="5">
        <v>8.7818660000000007E-2</v>
      </c>
      <c r="J55" t="str">
        <f t="shared" ca="1" si="0"/>
        <v/>
      </c>
      <c r="K55" t="str">
        <f t="shared" ca="1" si="17"/>
        <v/>
      </c>
      <c r="L55" t="str">
        <f t="shared" ca="1" si="15"/>
        <v/>
      </c>
      <c r="M55" t="str">
        <f t="shared" ca="1" si="16"/>
        <v/>
      </c>
      <c r="N55">
        <f t="shared" ca="1" si="8"/>
        <v>-1</v>
      </c>
      <c r="P55" s="18">
        <f t="shared" ca="1" si="14"/>
        <v>0</v>
      </c>
      <c r="Q55">
        <f t="shared" si="5"/>
        <v>8.7818660000000007E-2</v>
      </c>
      <c r="R55" t="e">
        <f t="shared" si="9"/>
        <v>#N/A</v>
      </c>
      <c r="S55" t="e">
        <f t="shared" si="10"/>
        <v>#N/A</v>
      </c>
      <c r="T55" s="5">
        <f t="shared" si="11"/>
        <v>4.9632000000000842E-4</v>
      </c>
    </row>
    <row r="56" spans="1:22" x14ac:dyDescent="0.2">
      <c r="A56" s="11">
        <f t="shared" si="1"/>
        <v>1998</v>
      </c>
      <c r="B56" s="1">
        <v>36069</v>
      </c>
      <c r="C56" s="1">
        <v>36069</v>
      </c>
      <c r="D56" s="3">
        <f>VLOOKUP(C56,Data!P:R,2,0)</f>
        <v>1.6878827260535578E-2</v>
      </c>
      <c r="E56" s="3">
        <f t="shared" ca="1" si="6"/>
        <v>1.4275332735088251E-2</v>
      </c>
      <c r="F56" s="3">
        <f>VLOOKUP(C56,Data!P:R,3,0)</f>
        <v>4.2997542997542659E-3</v>
      </c>
      <c r="G56" s="3">
        <f t="shared" ca="1" si="7"/>
        <v>3.5490510537695141E-3</v>
      </c>
      <c r="H56" s="5">
        <v>9.0370140000000002E-2</v>
      </c>
      <c r="J56" t="str">
        <f t="shared" ca="1" si="0"/>
        <v/>
      </c>
      <c r="K56" t="str">
        <f t="shared" ca="1" si="17"/>
        <v/>
      </c>
      <c r="L56" t="str">
        <f t="shared" ca="1" si="15"/>
        <v/>
      </c>
      <c r="M56" t="str">
        <f t="shared" ca="1" si="16"/>
        <v/>
      </c>
      <c r="N56">
        <f t="shared" ca="1" si="8"/>
        <v>-1</v>
      </c>
      <c r="P56" s="18">
        <f t="shared" ca="1" si="14"/>
        <v>0</v>
      </c>
      <c r="Q56">
        <f t="shared" si="5"/>
        <v>9.0370140000000002E-2</v>
      </c>
      <c r="R56">
        <f t="shared" si="9"/>
        <v>9.0370140000000002E-2</v>
      </c>
      <c r="S56" t="e">
        <f t="shared" si="10"/>
        <v>#N/A</v>
      </c>
      <c r="T56" s="5">
        <f t="shared" si="11"/>
        <v>2.5514799999999949E-3</v>
      </c>
    </row>
    <row r="57" spans="1:22" x14ac:dyDescent="0.2">
      <c r="A57" s="11">
        <f t="shared" si="1"/>
        <v>1999</v>
      </c>
      <c r="B57" s="1">
        <v>36161</v>
      </c>
      <c r="C57" s="1">
        <v>36161</v>
      </c>
      <c r="D57" s="3">
        <f>VLOOKUP(C57,Data!P:R,2,0)</f>
        <v>1.8955395387199703E-2</v>
      </c>
      <c r="E57" s="3">
        <f t="shared" ca="1" si="6"/>
        <v>1.5203812732773507E-2</v>
      </c>
      <c r="F57" s="3">
        <f>VLOOKUP(C57,Data!P:R,3,0)</f>
        <v>5.5045871559633586E-3</v>
      </c>
      <c r="G57" s="3">
        <f t="shared" ca="1" si="7"/>
        <v>3.994676750948889E-3</v>
      </c>
      <c r="H57" s="5">
        <v>8.9955380000000001E-2</v>
      </c>
      <c r="J57" t="str">
        <f t="shared" ca="1" si="0"/>
        <v/>
      </c>
      <c r="K57" t="str">
        <f t="shared" ca="1" si="17"/>
        <v/>
      </c>
      <c r="L57" t="str">
        <f t="shared" ca="1" si="15"/>
        <v/>
      </c>
      <c r="M57" t="str">
        <f t="shared" ca="1" si="16"/>
        <v/>
      </c>
      <c r="N57">
        <f t="shared" ca="1" si="8"/>
        <v>-1</v>
      </c>
      <c r="P57" s="18">
        <f t="shared" ca="1" si="14"/>
        <v>0</v>
      </c>
      <c r="Q57" t="e">
        <f t="shared" si="5"/>
        <v>#N/A</v>
      </c>
      <c r="R57">
        <f t="shared" si="9"/>
        <v>8.9955380000000001E-2</v>
      </c>
      <c r="S57" t="e">
        <f t="shared" si="10"/>
        <v>#N/A</v>
      </c>
      <c r="T57" s="5">
        <f t="shared" si="11"/>
        <v>-4.1476000000000013E-4</v>
      </c>
    </row>
    <row r="58" spans="1:22" x14ac:dyDescent="0.2">
      <c r="A58" s="11">
        <f t="shared" si="1"/>
        <v>1999</v>
      </c>
      <c r="B58" s="1">
        <v>36251</v>
      </c>
      <c r="C58" s="1">
        <v>36251</v>
      </c>
      <c r="D58" s="3">
        <f>VLOOKUP(C58,Data!P:R,2,0)</f>
        <v>1.326373137223813E-2</v>
      </c>
      <c r="E58" s="3">
        <f t="shared" ca="1" si="6"/>
        <v>1.4430818467174231E-2</v>
      </c>
      <c r="F58" s="3">
        <f>VLOOKUP(C58,Data!P:R,3,0)</f>
        <v>2.4330900243310083E-3</v>
      </c>
      <c r="G58" s="3">
        <f t="shared" ca="1" si="7"/>
        <v>4.2939257712467649E-3</v>
      </c>
      <c r="H58" s="5">
        <v>8.7207439999999997E-2</v>
      </c>
      <c r="J58" t="str">
        <f t="shared" ca="1" si="0"/>
        <v/>
      </c>
      <c r="K58">
        <f t="shared" ca="1" si="17"/>
        <v>1</v>
      </c>
      <c r="L58" t="str">
        <f t="shared" ca="1" si="15"/>
        <v/>
      </c>
      <c r="M58" t="str">
        <f t="shared" ca="1" si="16"/>
        <v/>
      </c>
      <c r="N58">
        <f t="shared" ca="1" si="8"/>
        <v>-1</v>
      </c>
      <c r="P58" s="18">
        <f t="shared" ca="1" si="14"/>
        <v>0</v>
      </c>
      <c r="Q58">
        <f t="shared" si="5"/>
        <v>8.7207439999999997E-2</v>
      </c>
      <c r="R58">
        <f t="shared" si="9"/>
        <v>8.7207439999999997E-2</v>
      </c>
      <c r="S58" t="e">
        <f t="shared" si="10"/>
        <v>#N/A</v>
      </c>
      <c r="T58" s="5">
        <f t="shared" si="11"/>
        <v>-2.7479400000000043E-3</v>
      </c>
    </row>
    <row r="59" spans="1:22" x14ac:dyDescent="0.2">
      <c r="A59" s="11">
        <f t="shared" si="1"/>
        <v>1999</v>
      </c>
      <c r="B59" s="1">
        <v>36342</v>
      </c>
      <c r="C59" s="1">
        <v>36342</v>
      </c>
      <c r="D59" s="3">
        <f>VLOOKUP(C59,Data!P:R,2,0)</f>
        <v>1.1350218067583295E-2</v>
      </c>
      <c r="E59" s="3">
        <f t="shared" ca="1" si="6"/>
        <v>1.363749177900472E-2</v>
      </c>
      <c r="F59" s="3">
        <f>VLOOKUP(C59,Data!P:R,3,0)</f>
        <v>7.2815533980581382E-3</v>
      </c>
      <c r="G59" s="3">
        <f t="shared" ca="1" si="7"/>
        <v>4.8797462195266927E-3</v>
      </c>
      <c r="H59" s="5">
        <v>8.8350849999999995E-2</v>
      </c>
      <c r="J59">
        <f t="shared" ca="1" si="0"/>
        <v>1</v>
      </c>
      <c r="K59">
        <f t="shared" ca="1" si="17"/>
        <v>1</v>
      </c>
      <c r="L59">
        <f t="shared" ca="1" si="15"/>
        <v>1</v>
      </c>
      <c r="M59" t="str">
        <f t="shared" ca="1" si="16"/>
        <v/>
      </c>
      <c r="N59">
        <f t="shared" ca="1" si="8"/>
        <v>8.8350849999999995E-2</v>
      </c>
      <c r="P59" s="18">
        <f t="shared" ca="1" si="14"/>
        <v>0</v>
      </c>
      <c r="Q59">
        <f t="shared" si="5"/>
        <v>8.8350849999999995E-2</v>
      </c>
      <c r="R59">
        <f t="shared" si="9"/>
        <v>8.8350849999999995E-2</v>
      </c>
      <c r="S59" t="e">
        <f t="shared" si="10"/>
        <v>#N/A</v>
      </c>
      <c r="T59" s="5">
        <f t="shared" si="11"/>
        <v>1.1434099999999975E-3</v>
      </c>
    </row>
    <row r="60" spans="1:22" x14ac:dyDescent="0.2">
      <c r="A60" s="11">
        <f t="shared" si="1"/>
        <v>1999</v>
      </c>
      <c r="B60" s="1">
        <v>36434</v>
      </c>
      <c r="C60" s="1">
        <v>36434</v>
      </c>
      <c r="D60" s="3">
        <f>VLOOKUP(C60,Data!P:R,2,0)</f>
        <v>1.6558324562648608E-2</v>
      </c>
      <c r="E60" s="3">
        <f t="shared" ca="1" si="6"/>
        <v>1.4303025979622344E-2</v>
      </c>
      <c r="F60" s="3">
        <f>VLOOKUP(C60,Data!P:R,3,0)</f>
        <v>1.0843373493975905E-2</v>
      </c>
      <c r="G60" s="3">
        <f t="shared" ca="1" si="7"/>
        <v>6.5156510180821026E-3</v>
      </c>
      <c r="H60" s="5">
        <v>8.7917200000000001E-2</v>
      </c>
      <c r="J60">
        <f t="shared" ca="1" si="0"/>
        <v>1</v>
      </c>
      <c r="K60">
        <f t="shared" ca="1" si="17"/>
        <v>1</v>
      </c>
      <c r="L60">
        <f t="shared" ca="1" si="15"/>
        <v>1</v>
      </c>
      <c r="M60" t="str">
        <f t="shared" ca="1" si="16"/>
        <v/>
      </c>
      <c r="N60">
        <f t="shared" ca="1" si="8"/>
        <v>8.7917200000000001E-2</v>
      </c>
      <c r="P60" s="18">
        <f t="shared" ca="1" si="14"/>
        <v>0</v>
      </c>
      <c r="Q60" t="e">
        <f t="shared" si="5"/>
        <v>#N/A</v>
      </c>
      <c r="R60">
        <f t="shared" si="9"/>
        <v>8.7917200000000001E-2</v>
      </c>
      <c r="S60" t="e">
        <f t="shared" si="10"/>
        <v>#N/A</v>
      </c>
      <c r="T60" s="5">
        <f t="shared" si="11"/>
        <v>-4.3364999999999376E-4</v>
      </c>
    </row>
    <row r="61" spans="1:22" x14ac:dyDescent="0.2">
      <c r="A61" s="11">
        <f t="shared" si="1"/>
        <v>2000</v>
      </c>
      <c r="B61" s="1">
        <v>36526</v>
      </c>
      <c r="C61" s="1">
        <v>36526</v>
      </c>
      <c r="D61" s="3">
        <f>VLOOKUP(C61,Data!P:R,2,0)</f>
        <v>2.2466973274545721E-2</v>
      </c>
      <c r="E61" s="3">
        <f t="shared" ca="1" si="6"/>
        <v>1.5873565087166291E-2</v>
      </c>
      <c r="F61" s="3">
        <f>VLOOKUP(C61,Data!P:R,3,0)</f>
        <v>5.9594755661502852E-3</v>
      </c>
      <c r="G61" s="3">
        <f t="shared" ca="1" si="7"/>
        <v>6.6293731206288342E-3</v>
      </c>
      <c r="H61" s="5">
        <v>8.7801820000000003E-2</v>
      </c>
      <c r="J61" t="str">
        <f t="shared" ca="1" si="0"/>
        <v/>
      </c>
      <c r="K61">
        <f t="shared" ca="1" si="17"/>
        <v>1</v>
      </c>
      <c r="L61" t="str">
        <f t="shared" ca="1" si="15"/>
        <v/>
      </c>
      <c r="M61" t="str">
        <f t="shared" ca="1" si="16"/>
        <v/>
      </c>
      <c r="N61">
        <f t="shared" ca="1" si="8"/>
        <v>-1</v>
      </c>
      <c r="P61" s="18">
        <f t="shared" ca="1" si="14"/>
        <v>1</v>
      </c>
      <c r="Q61">
        <f t="shared" si="5"/>
        <v>8.7801820000000003E-2</v>
      </c>
      <c r="R61">
        <f t="shared" si="9"/>
        <v>8.7801820000000003E-2</v>
      </c>
      <c r="S61" t="e">
        <f t="shared" si="10"/>
        <v>#N/A</v>
      </c>
      <c r="T61" s="5">
        <f t="shared" si="11"/>
        <v>-1.1537999999999826E-4</v>
      </c>
    </row>
    <row r="62" spans="1:22" x14ac:dyDescent="0.2">
      <c r="A62" s="11">
        <f t="shared" si="1"/>
        <v>2000</v>
      </c>
      <c r="B62" s="1">
        <v>36617</v>
      </c>
      <c r="C62" s="1">
        <v>36617</v>
      </c>
      <c r="D62" s="3">
        <f>VLOOKUP(C62,Data!P:R,2,0)</f>
        <v>1.0453080991553065E-2</v>
      </c>
      <c r="E62" s="3">
        <f t="shared" ca="1" si="6"/>
        <v>1.5703792988043443E-2</v>
      </c>
      <c r="F62" s="3">
        <f>VLOOKUP(C62,Data!P:R,3,0)</f>
        <v>1.3033175355450233E-2</v>
      </c>
      <c r="G62" s="3">
        <f t="shared" ca="1" si="7"/>
        <v>9.2793944534086403E-3</v>
      </c>
      <c r="H62" s="5">
        <v>8.9513510000000004E-2</v>
      </c>
      <c r="J62" t="str">
        <f t="shared" ca="1" si="0"/>
        <v/>
      </c>
      <c r="K62" t="str">
        <f t="shared" ca="1" si="17"/>
        <v/>
      </c>
      <c r="L62" t="str">
        <f t="shared" ca="1" si="15"/>
        <v/>
      </c>
      <c r="M62" t="str">
        <f t="shared" ca="1" si="16"/>
        <v/>
      </c>
      <c r="N62">
        <f t="shared" ca="1" si="8"/>
        <v>-1</v>
      </c>
      <c r="P62" s="18">
        <f t="shared" ca="1" si="14"/>
        <v>1</v>
      </c>
      <c r="Q62">
        <f t="shared" si="5"/>
        <v>8.9513510000000004E-2</v>
      </c>
      <c r="R62">
        <f t="shared" si="9"/>
        <v>8.9513510000000004E-2</v>
      </c>
      <c r="S62" t="e">
        <f t="shared" si="10"/>
        <v>#N/A</v>
      </c>
      <c r="T62" s="5">
        <f t="shared" si="11"/>
        <v>1.7116900000000018E-3</v>
      </c>
    </row>
    <row r="63" spans="1:22" x14ac:dyDescent="0.2">
      <c r="A63" s="11">
        <f t="shared" si="1"/>
        <v>2000</v>
      </c>
      <c r="B63" s="1">
        <v>36708</v>
      </c>
      <c r="C63" s="1">
        <v>36708</v>
      </c>
      <c r="D63" s="3">
        <f>VLOOKUP(C63,Data!P:R,2,0)</f>
        <v>2.447520743323639E-2</v>
      </c>
      <c r="E63" s="3">
        <f t="shared" ca="1" si="6"/>
        <v>1.6788990155572132E-2</v>
      </c>
      <c r="F63" s="3">
        <f>VLOOKUP(C63,Data!P:R,3,0)</f>
        <v>7.0175438596491446E-3</v>
      </c>
      <c r="G63" s="3">
        <f t="shared" ca="1" si="7"/>
        <v>9.2133920688063919E-3</v>
      </c>
      <c r="H63" s="5">
        <v>8.9342080000000004E-2</v>
      </c>
      <c r="J63" t="str">
        <f t="shared" ca="1" si="0"/>
        <v/>
      </c>
      <c r="K63">
        <f t="shared" ca="1" si="17"/>
        <v>1</v>
      </c>
      <c r="L63" t="str">
        <f t="shared" ca="1" si="15"/>
        <v/>
      </c>
      <c r="M63" t="str">
        <f t="shared" ca="1" si="16"/>
        <v/>
      </c>
      <c r="N63">
        <f t="shared" ca="1" si="8"/>
        <v>-1</v>
      </c>
      <c r="P63" s="18">
        <f t="shared" ca="1" si="14"/>
        <v>1</v>
      </c>
      <c r="Q63">
        <f t="shared" si="5"/>
        <v>8.9342080000000004E-2</v>
      </c>
      <c r="R63">
        <f t="shared" si="9"/>
        <v>8.9342080000000004E-2</v>
      </c>
      <c r="S63" t="e">
        <f t="shared" si="10"/>
        <v>#N/A</v>
      </c>
      <c r="T63" s="5">
        <f t="shared" si="11"/>
        <v>-1.7143000000000019E-4</v>
      </c>
    </row>
    <row r="64" spans="1:22" x14ac:dyDescent="0.2">
      <c r="A64" s="11">
        <f t="shared" si="1"/>
        <v>2000</v>
      </c>
      <c r="B64" s="1">
        <v>36800</v>
      </c>
      <c r="C64" s="1">
        <v>36800</v>
      </c>
      <c r="D64" s="3">
        <f>VLOOKUP(C64,Data!P:R,2,0)</f>
        <v>7.0402283287758216E-3</v>
      </c>
      <c r="E64" s="3">
        <f t="shared" ca="1" si="6"/>
        <v>1.5086823432940146E-2</v>
      </c>
      <c r="F64" s="3">
        <f>VLOOKUP(C64,Data!P:R,3,0)</f>
        <v>8.1300813008129413E-3</v>
      </c>
      <c r="G64" s="3">
        <f t="shared" ca="1" si="7"/>
        <v>8.535069020515651E-3</v>
      </c>
      <c r="H64" s="5">
        <v>8.9594579999999993E-2</v>
      </c>
      <c r="J64" t="str">
        <f t="shared" ca="1" si="0"/>
        <v/>
      </c>
      <c r="K64" t="str">
        <f t="shared" ca="1" si="17"/>
        <v/>
      </c>
      <c r="L64" t="str">
        <f t="shared" ca="1" si="15"/>
        <v/>
      </c>
      <c r="M64" t="str">
        <f t="shared" ca="1" si="16"/>
        <v/>
      </c>
      <c r="N64">
        <f t="shared" ca="1" si="8"/>
        <v>-1</v>
      </c>
      <c r="P64" s="18">
        <f t="shared" ca="1" si="14"/>
        <v>1</v>
      </c>
      <c r="Q64">
        <f t="shared" si="5"/>
        <v>8.9594579999999993E-2</v>
      </c>
      <c r="R64">
        <f t="shared" si="9"/>
        <v>8.9594579999999993E-2</v>
      </c>
      <c r="S64" t="e">
        <f t="shared" si="10"/>
        <v>#N/A</v>
      </c>
      <c r="T64" s="5">
        <f t="shared" si="11"/>
        <v>2.5249999999998884E-4</v>
      </c>
    </row>
    <row r="65" spans="1:20" x14ac:dyDescent="0.2">
      <c r="A65" s="11">
        <f t="shared" si="1"/>
        <v>2001</v>
      </c>
      <c r="B65" s="1">
        <v>36892</v>
      </c>
      <c r="C65" s="1">
        <v>36892</v>
      </c>
      <c r="D65" s="3">
        <f>VLOOKUP(C65,Data!P:R,2,0)</f>
        <v>1.1550583464351227E-2</v>
      </c>
      <c r="E65" s="3">
        <f t="shared" ca="1" si="6"/>
        <v>1.4842088017527733E-2</v>
      </c>
      <c r="F65" s="3">
        <f>VLOOKUP(C65,Data!P:R,3,0)</f>
        <v>5.7603686635945284E-3</v>
      </c>
      <c r="G65" s="3">
        <f t="shared" ca="1" si="7"/>
        <v>8.4852922948767118E-3</v>
      </c>
      <c r="H65" s="5">
        <v>8.8966009999999998E-2</v>
      </c>
      <c r="J65" t="str">
        <f t="shared" ca="1" si="0"/>
        <v/>
      </c>
      <c r="K65" t="str">
        <f t="shared" ca="1" si="17"/>
        <v/>
      </c>
      <c r="L65" t="str">
        <f t="shared" ca="1" si="15"/>
        <v/>
      </c>
      <c r="M65" t="str">
        <f t="shared" ca="1" si="16"/>
        <v/>
      </c>
      <c r="N65">
        <f t="shared" ca="1" si="8"/>
        <v>-1</v>
      </c>
      <c r="P65" s="18">
        <f t="shared" ca="1" si="14"/>
        <v>1</v>
      </c>
      <c r="Q65">
        <f t="shared" si="5"/>
        <v>8.8966009999999998E-2</v>
      </c>
      <c r="R65">
        <f t="shared" si="9"/>
        <v>8.8966009999999998E-2</v>
      </c>
      <c r="S65" t="e">
        <f t="shared" si="10"/>
        <v>#N/A</v>
      </c>
      <c r="T65" s="5">
        <f t="shared" si="11"/>
        <v>-6.2856999999999497E-4</v>
      </c>
    </row>
    <row r="66" spans="1:20" x14ac:dyDescent="0.2">
      <c r="A66" s="11">
        <f t="shared" si="1"/>
        <v>2001</v>
      </c>
      <c r="B66" s="1">
        <v>36982</v>
      </c>
      <c r="C66" s="1">
        <v>36982</v>
      </c>
      <c r="D66" s="3">
        <f>VLOOKUP(C66,Data!P:R,2,0)</f>
        <v>3.2430231750570915E-3</v>
      </c>
      <c r="E66" s="3">
        <f t="shared" ca="1" si="6"/>
        <v>1.3683917318595418E-2</v>
      </c>
      <c r="F66" s="3">
        <f>VLOOKUP(C66,Data!P:R,3,0)</f>
        <v>8.5910652920961894E-3</v>
      </c>
      <c r="G66" s="3">
        <f t="shared" ca="1" si="7"/>
        <v>7.3747647790382009E-3</v>
      </c>
      <c r="H66" s="5">
        <v>8.9667170000000004E-2</v>
      </c>
      <c r="J66" t="str">
        <f t="shared" ca="1" si="0"/>
        <v/>
      </c>
      <c r="K66" t="str">
        <f t="shared" ca="1" si="17"/>
        <v/>
      </c>
      <c r="L66" t="str">
        <f t="shared" ca="1" si="15"/>
        <v/>
      </c>
      <c r="M66" t="str">
        <f t="shared" ca="1" si="16"/>
        <v/>
      </c>
      <c r="N66">
        <f t="shared" ca="1" si="8"/>
        <v>-1</v>
      </c>
      <c r="P66" s="18">
        <f t="shared" ca="1" si="14"/>
        <v>1</v>
      </c>
      <c r="Q66">
        <f t="shared" si="5"/>
        <v>8.9667170000000004E-2</v>
      </c>
      <c r="R66" t="e">
        <f t="shared" si="9"/>
        <v>#N/A</v>
      </c>
      <c r="S66" t="e">
        <f t="shared" si="10"/>
        <v>#N/A</v>
      </c>
      <c r="T66" s="5">
        <f t="shared" si="11"/>
        <v>7.0116000000000622E-4</v>
      </c>
    </row>
    <row r="67" spans="1:20" x14ac:dyDescent="0.2">
      <c r="A67" s="11">
        <f t="shared" si="1"/>
        <v>2001</v>
      </c>
      <c r="B67" s="1">
        <v>37073</v>
      </c>
      <c r="C67" s="1">
        <v>37073</v>
      </c>
      <c r="D67" s="3">
        <f>VLOOKUP(C67,Data!P:R,2,0)</f>
        <v>1.1930148338389124E-2</v>
      </c>
      <c r="E67" s="3">
        <f t="shared" ca="1" si="6"/>
        <v>1.3022749286558348E-2</v>
      </c>
      <c r="F67" s="3">
        <f>VLOOKUP(C67,Data!P:R,3,0)</f>
        <v>9.0857467348097742E-3</v>
      </c>
      <c r="G67" s="3">
        <f t="shared" ca="1" si="7"/>
        <v>7.8918154978283583E-3</v>
      </c>
      <c r="H67" s="5">
        <v>8.9745740000000004E-2</v>
      </c>
      <c r="J67" t="str">
        <f t="shared" ca="1" si="0"/>
        <v/>
      </c>
      <c r="K67" t="str">
        <f t="shared" ca="1" si="17"/>
        <v/>
      </c>
      <c r="L67" t="str">
        <f t="shared" ca="1" si="15"/>
        <v/>
      </c>
      <c r="M67" t="str">
        <f t="shared" ca="1" si="16"/>
        <v/>
      </c>
      <c r="N67">
        <f t="shared" ca="1" si="8"/>
        <v>-1</v>
      </c>
      <c r="P67" s="18">
        <f t="shared" ca="1" si="14"/>
        <v>0</v>
      </c>
      <c r="Q67">
        <f t="shared" si="5"/>
        <v>8.9745740000000004E-2</v>
      </c>
      <c r="R67">
        <f t="shared" si="9"/>
        <v>8.9745740000000004E-2</v>
      </c>
      <c r="S67" t="e">
        <f t="shared" si="10"/>
        <v>#N/A</v>
      </c>
      <c r="T67" s="5">
        <f t="shared" si="11"/>
        <v>7.8570000000000029E-5</v>
      </c>
    </row>
    <row r="68" spans="1:20" x14ac:dyDescent="0.2">
      <c r="A68" s="11">
        <f t="shared" si="1"/>
        <v>2001</v>
      </c>
      <c r="B68" s="1">
        <v>37165</v>
      </c>
      <c r="C68" s="1">
        <v>37165</v>
      </c>
      <c r="D68" s="3">
        <f>VLOOKUP(C68,Data!P:R,2,0)</f>
        <v>-1.4418056842246951E-4</v>
      </c>
      <c r="E68" s="3">
        <f t="shared" ca="1" si="6"/>
        <v>9.7925844518486072E-3</v>
      </c>
      <c r="F68" s="3">
        <f>VLOOKUP(C68,Data!P:R,3,0)</f>
        <v>2.2509848058525073E-3</v>
      </c>
      <c r="G68" s="3">
        <f t="shared" ca="1" si="7"/>
        <v>6.4220413740882498E-3</v>
      </c>
      <c r="H68" s="5">
        <v>8.9290590000000003E-2</v>
      </c>
      <c r="J68" t="str">
        <f t="shared" ca="1" si="0"/>
        <v/>
      </c>
      <c r="K68" t="str">
        <f t="shared" ca="1" si="17"/>
        <v/>
      </c>
      <c r="L68" t="str">
        <f t="shared" ca="1" si="15"/>
        <v/>
      </c>
      <c r="M68" t="str">
        <f t="shared" ca="1" si="16"/>
        <v/>
      </c>
      <c r="N68">
        <f t="shared" ca="1" si="8"/>
        <v>-1</v>
      </c>
      <c r="P68" s="18">
        <f t="shared" ca="1" si="14"/>
        <v>0</v>
      </c>
      <c r="Q68">
        <f t="shared" si="5"/>
        <v>8.9290590000000003E-2</v>
      </c>
      <c r="R68">
        <f t="shared" si="9"/>
        <v>8.9290590000000003E-2</v>
      </c>
      <c r="S68" t="e">
        <f t="shared" si="10"/>
        <v>#N/A</v>
      </c>
      <c r="T68" s="5">
        <f t="shared" si="11"/>
        <v>-4.5515000000000139E-4</v>
      </c>
    </row>
    <row r="69" spans="1:20" x14ac:dyDescent="0.2">
      <c r="A69" s="11">
        <f t="shared" si="1"/>
        <v>2002</v>
      </c>
      <c r="B69" s="1">
        <v>37257</v>
      </c>
      <c r="C69" s="1">
        <v>37257</v>
      </c>
      <c r="D69" s="3">
        <f>VLOOKUP(C69,Data!P:R,2,0)</f>
        <v>6.0398475164995524E-3</v>
      </c>
      <c r="E69" s="3">
        <f t="shared" ca="1" si="6"/>
        <v>9.1621225268409632E-3</v>
      </c>
      <c r="F69" s="3">
        <f>VLOOKUP(C69,Data!P:R,3,0)</f>
        <v>-3.9303761931498427E-3</v>
      </c>
      <c r="G69" s="3">
        <f t="shared" ca="1" si="7"/>
        <v>3.9993551599021571E-3</v>
      </c>
      <c r="H69" s="5">
        <v>8.9799379999999998E-2</v>
      </c>
      <c r="J69" t="str">
        <f t="shared" ref="J69:J132" ca="1" si="18">IF(AND(E69&lt;OFFSET(E69,-$J$3,0),G69&gt;OFFSET(G69,-$J$2,0)),1,"")</f>
        <v/>
      </c>
      <c r="K69" t="str">
        <f t="shared" ca="1" si="17"/>
        <v/>
      </c>
      <c r="L69" t="str">
        <f t="shared" ca="1" si="15"/>
        <v/>
      </c>
      <c r="M69" t="str">
        <f t="shared" ca="1" si="16"/>
        <v/>
      </c>
      <c r="N69">
        <f t="shared" ca="1" si="8"/>
        <v>-1</v>
      </c>
      <c r="P69" s="18">
        <f t="shared" ca="1" si="14"/>
        <v>0</v>
      </c>
      <c r="Q69">
        <f t="shared" si="5"/>
        <v>8.9799379999999998E-2</v>
      </c>
      <c r="R69">
        <f t="shared" si="9"/>
        <v>8.9799379999999998E-2</v>
      </c>
      <c r="S69" t="e">
        <f t="shared" si="10"/>
        <v>#N/A</v>
      </c>
      <c r="T69" s="5">
        <f t="shared" si="11"/>
        <v>5.0878999999999508E-4</v>
      </c>
    </row>
    <row r="70" spans="1:20" x14ac:dyDescent="0.2">
      <c r="A70" s="11">
        <f t="shared" si="1"/>
        <v>2002</v>
      </c>
      <c r="B70" s="1">
        <v>37347</v>
      </c>
      <c r="C70" s="1">
        <v>37347</v>
      </c>
      <c r="D70" s="3">
        <f>VLOOKUP(C70,Data!P:R,2,0)</f>
        <v>1.2068897912196341E-2</v>
      </c>
      <c r="E70" s="3">
        <f t="shared" ca="1" si="6"/>
        <v>7.3897925952638123E-3</v>
      </c>
      <c r="F70" s="3">
        <f>VLOOKUP(C70,Data!P:R,3,0)</f>
        <v>6.2006764374296086E-3</v>
      </c>
      <c r="G70" s="3">
        <f t="shared" ca="1" si="7"/>
        <v>3.4017579462355119E-3</v>
      </c>
      <c r="H70" s="5">
        <v>8.7844530000000004E-2</v>
      </c>
      <c r="J70" t="str">
        <f t="shared" ca="1" si="18"/>
        <v/>
      </c>
      <c r="K70" t="str">
        <f t="shared" ca="1" si="17"/>
        <v/>
      </c>
      <c r="L70" t="str">
        <f t="shared" ca="1" si="15"/>
        <v/>
      </c>
      <c r="M70" t="str">
        <f t="shared" ca="1" si="16"/>
        <v/>
      </c>
      <c r="N70">
        <f t="shared" ca="1" si="8"/>
        <v>-1</v>
      </c>
      <c r="P70" s="18">
        <f t="shared" ca="1" si="14"/>
        <v>0</v>
      </c>
      <c r="Q70" t="e">
        <f t="shared" si="5"/>
        <v>#N/A</v>
      </c>
      <c r="R70">
        <f t="shared" si="9"/>
        <v>8.7844530000000004E-2</v>
      </c>
      <c r="S70" t="e">
        <f t="shared" si="10"/>
        <v>#N/A</v>
      </c>
      <c r="T70" s="5">
        <f t="shared" si="11"/>
        <v>-1.9548499999999941E-3</v>
      </c>
    </row>
    <row r="71" spans="1:20" x14ac:dyDescent="0.2">
      <c r="A71" s="11">
        <f t="shared" ref="A71:A134" si="19">YEAR(B71)</f>
        <v>2002</v>
      </c>
      <c r="B71" s="1">
        <v>37438</v>
      </c>
      <c r="C71" s="1">
        <v>37438</v>
      </c>
      <c r="D71" s="3">
        <f>VLOOKUP(C71,Data!P:R,2,0)</f>
        <v>9.663125760500213E-3</v>
      </c>
      <c r="E71" s="3">
        <f t="shared" ca="1" si="6"/>
        <v>7.7644922283672969E-3</v>
      </c>
      <c r="F71" s="3">
        <f>VLOOKUP(C71,Data!P:R,3,0)</f>
        <v>6.1624649859943759E-3</v>
      </c>
      <c r="G71" s="3">
        <f t="shared" ca="1" si="7"/>
        <v>2.6709375090316623E-3</v>
      </c>
      <c r="H71" s="5">
        <v>8.5021449999999998E-2</v>
      </c>
      <c r="J71" t="str">
        <f t="shared" ca="1" si="18"/>
        <v/>
      </c>
      <c r="K71" t="str">
        <f t="shared" ca="1" si="17"/>
        <v/>
      </c>
      <c r="L71" t="str">
        <f t="shared" ca="1" si="15"/>
        <v/>
      </c>
      <c r="M71" t="str">
        <f t="shared" ca="1" si="16"/>
        <v/>
      </c>
      <c r="N71">
        <f t="shared" ca="1" si="8"/>
        <v>-1</v>
      </c>
      <c r="P71" s="18">
        <f t="shared" ca="1" si="14"/>
        <v>0</v>
      </c>
      <c r="Q71">
        <f t="shared" si="5"/>
        <v>8.5021449999999998E-2</v>
      </c>
      <c r="R71">
        <f t="shared" si="9"/>
        <v>8.5021449999999998E-2</v>
      </c>
      <c r="S71" t="e">
        <f t="shared" si="10"/>
        <v>#N/A</v>
      </c>
      <c r="T71" s="5">
        <f t="shared" si="11"/>
        <v>-2.8230800000000056E-3</v>
      </c>
    </row>
    <row r="72" spans="1:20" x14ac:dyDescent="0.2">
      <c r="A72" s="11">
        <f t="shared" si="19"/>
        <v>2002</v>
      </c>
      <c r="B72" s="1">
        <v>37530</v>
      </c>
      <c r="C72" s="1">
        <v>37530</v>
      </c>
      <c r="D72" s="3">
        <f>VLOOKUP(C72,Data!P:R,2,0)</f>
        <v>9.0739118424902898E-3</v>
      </c>
      <c r="E72" s="3">
        <f t="shared" ca="1" si="6"/>
        <v>7.4106819966728776E-3</v>
      </c>
      <c r="F72" s="3">
        <f>VLOOKUP(C72,Data!P:R,3,0)</f>
        <v>6.6815144766148027E-3</v>
      </c>
      <c r="G72" s="3">
        <f t="shared" ca="1" si="7"/>
        <v>3.7785699267222361E-3</v>
      </c>
      <c r="H72" s="5">
        <v>8.5027640000000002E-2</v>
      </c>
      <c r="J72" t="str">
        <f t="shared" ca="1" si="18"/>
        <v/>
      </c>
      <c r="K72" t="str">
        <f t="shared" ca="1" si="17"/>
        <v/>
      </c>
      <c r="L72" t="str">
        <f t="shared" ca="1" si="15"/>
        <v/>
      </c>
      <c r="M72" t="str">
        <f t="shared" ca="1" si="16"/>
        <v/>
      </c>
      <c r="N72">
        <f t="shared" ca="1" si="8"/>
        <v>-1</v>
      </c>
      <c r="P72" s="18">
        <f t="shared" ca="1" si="14"/>
        <v>0</v>
      </c>
      <c r="Q72">
        <f t="shared" si="5"/>
        <v>8.5027640000000002E-2</v>
      </c>
      <c r="R72">
        <f t="shared" si="9"/>
        <v>8.5027640000000002E-2</v>
      </c>
      <c r="S72" t="e">
        <f t="shared" si="10"/>
        <v>#N/A</v>
      </c>
      <c r="T72" s="5">
        <f t="shared" si="11"/>
        <v>6.1900000000031374E-6</v>
      </c>
    </row>
    <row r="73" spans="1:20" x14ac:dyDescent="0.2">
      <c r="A73" s="11">
        <f t="shared" si="19"/>
        <v>2003</v>
      </c>
      <c r="B73" s="1">
        <v>37622</v>
      </c>
      <c r="C73" s="1">
        <v>37622</v>
      </c>
      <c r="D73" s="3">
        <f>VLOOKUP(C73,Data!P:R,2,0)</f>
        <v>7.2244934089189528E-3</v>
      </c>
      <c r="E73" s="3">
        <f t="shared" ca="1" si="6"/>
        <v>7.9794634586531441E-3</v>
      </c>
      <c r="F73" s="3">
        <f>VLOOKUP(C73,Data!P:R,3,0)</f>
        <v>5.530973451327359E-3</v>
      </c>
      <c r="G73" s="3">
        <f t="shared" ca="1" si="7"/>
        <v>6.1439073378415365E-3</v>
      </c>
      <c r="H73" s="5">
        <v>8.3873790000000004E-2</v>
      </c>
      <c r="J73" t="str">
        <f t="shared" ca="1" si="18"/>
        <v/>
      </c>
      <c r="K73" t="str">
        <f t="shared" ca="1" si="17"/>
        <v/>
      </c>
      <c r="L73" t="str">
        <f t="shared" ref="L73:L104" ca="1" si="20">+IF(AND(J73=1,K73=1),1,"")</f>
        <v/>
      </c>
      <c r="M73" t="str">
        <f t="shared" ref="M73:M104" ca="1" si="21">+IF(AND(J73=1,K73=""),1,"")</f>
        <v/>
      </c>
      <c r="N73">
        <f t="shared" ca="1" si="8"/>
        <v>-1</v>
      </c>
      <c r="P73" s="18">
        <f t="shared" ca="1" si="14"/>
        <v>0</v>
      </c>
      <c r="Q73" t="e">
        <f t="shared" ref="Q73:Q136" si="22">IF(OR(H73-H72&gt;0,H74-H73&gt;0),H73,NA())</f>
        <v>#N/A</v>
      </c>
      <c r="R73">
        <f t="shared" si="9"/>
        <v>8.3873790000000004E-2</v>
      </c>
      <c r="S73" t="e">
        <f t="shared" si="10"/>
        <v>#N/A</v>
      </c>
      <c r="T73" s="5">
        <f t="shared" si="11"/>
        <v>-1.1538499999999979E-3</v>
      </c>
    </row>
    <row r="74" spans="1:20" x14ac:dyDescent="0.2">
      <c r="A74" s="11">
        <f t="shared" si="19"/>
        <v>2003</v>
      </c>
      <c r="B74" s="1">
        <v>37712</v>
      </c>
      <c r="C74" s="1">
        <v>37712</v>
      </c>
      <c r="D74" s="3">
        <f>VLOOKUP(C74,Data!P:R,2,0)</f>
        <v>1.0120071755647775E-2</v>
      </c>
      <c r="E74" s="3">
        <f t="shared" ref="E74:E137" ca="1" si="23">AVERAGE(OFFSET(D74,0,0,-$E$3))</f>
        <v>7.7208810896900936E-3</v>
      </c>
      <c r="F74" s="3">
        <f>VLOOKUP(C74,Data!P:R,3,0)</f>
        <v>1.1551155115511413E-2</v>
      </c>
      <c r="G74" s="3">
        <f t="shared" ref="G74:G137" ca="1" si="24">AVERAGE(OFFSET(F74,0,0,-$G$3))</f>
        <v>7.4815270073619877E-3</v>
      </c>
      <c r="H74" s="5">
        <v>7.9794889999999993E-2</v>
      </c>
      <c r="J74" t="str">
        <f t="shared" ca="1" si="18"/>
        <v/>
      </c>
      <c r="K74" t="str">
        <f t="shared" ca="1" si="17"/>
        <v/>
      </c>
      <c r="L74" t="str">
        <f t="shared" ca="1" si="20"/>
        <v/>
      </c>
      <c r="M74" t="str">
        <f t="shared" ca="1" si="21"/>
        <v/>
      </c>
      <c r="N74">
        <f t="shared" ref="N74:N137" ca="1" si="25">IF(J74=1,H74,-1)</f>
        <v>-1</v>
      </c>
      <c r="P74" s="18">
        <f t="shared" ca="1" si="14"/>
        <v>0</v>
      </c>
      <c r="Q74" t="e">
        <f t="shared" si="22"/>
        <v>#N/A</v>
      </c>
      <c r="R74">
        <f t="shared" ref="R74:R137" si="26">IF(OR(H74-H73&lt;0,H75-H74&lt;0),H74,NA())</f>
        <v>7.9794889999999993E-2</v>
      </c>
      <c r="S74" t="e">
        <f t="shared" ref="S74:S137" si="27">IF(H74=H73,H74,NA())</f>
        <v>#N/A</v>
      </c>
      <c r="T74" s="5">
        <f t="shared" si="11"/>
        <v>-4.0789000000000103E-3</v>
      </c>
    </row>
    <row r="75" spans="1:20" x14ac:dyDescent="0.2">
      <c r="A75" s="11">
        <f t="shared" si="19"/>
        <v>2003</v>
      </c>
      <c r="B75" s="1">
        <v>37803</v>
      </c>
      <c r="C75" s="1">
        <v>37803</v>
      </c>
      <c r="D75" s="3">
        <f>VLOOKUP(C75,Data!P:R,2,0)</f>
        <v>1.1567748828699376E-2</v>
      </c>
      <c r="E75" s="3">
        <f t="shared" ca="1" si="23"/>
        <v>9.3940138607074997E-3</v>
      </c>
      <c r="F75" s="3">
        <f>VLOOKUP(C75,Data!P:R,3,0)</f>
        <v>-4.3501903208266191E-3</v>
      </c>
      <c r="G75" s="3">
        <f t="shared" ca="1" si="24"/>
        <v>4.853363180656739E-3</v>
      </c>
      <c r="H75" s="5">
        <v>7.5024889999999997E-2</v>
      </c>
      <c r="J75" t="str">
        <f t="shared" ca="1" si="18"/>
        <v/>
      </c>
      <c r="K75" t="str">
        <f t="shared" ca="1" si="17"/>
        <v/>
      </c>
      <c r="L75" t="str">
        <f t="shared" ca="1" si="20"/>
        <v/>
      </c>
      <c r="M75" t="str">
        <f t="shared" ca="1" si="21"/>
        <v/>
      </c>
      <c r="N75">
        <f t="shared" ca="1" si="25"/>
        <v>-1</v>
      </c>
      <c r="P75" s="18">
        <f t="shared" ca="1" si="14"/>
        <v>0</v>
      </c>
      <c r="Q75" t="e">
        <f t="shared" si="22"/>
        <v>#N/A</v>
      </c>
      <c r="R75">
        <f t="shared" si="26"/>
        <v>7.5024889999999997E-2</v>
      </c>
      <c r="S75" t="e">
        <f t="shared" si="27"/>
        <v>#N/A</v>
      </c>
      <c r="T75" s="5">
        <f t="shared" ref="T75:T138" si="28">+H75-H74</f>
        <v>-4.7699999999999965E-3</v>
      </c>
    </row>
    <row r="76" spans="1:20" x14ac:dyDescent="0.2">
      <c r="A76" s="11">
        <f t="shared" si="19"/>
        <v>2003</v>
      </c>
      <c r="B76" s="1">
        <v>37895</v>
      </c>
      <c r="C76" s="1">
        <v>37895</v>
      </c>
      <c r="D76" s="3">
        <f>VLOOKUP(C76,Data!P:R,2,0)</f>
        <v>2.2492160480867884E-2</v>
      </c>
      <c r="E76" s="3">
        <f t="shared" ca="1" si="23"/>
        <v>1.174434428418869E-2</v>
      </c>
      <c r="F76" s="3">
        <f>VLOOKUP(C76,Data!P:R,3,0)</f>
        <v>1.0922992900054718E-2</v>
      </c>
      <c r="G76" s="3">
        <f t="shared" ca="1" si="24"/>
        <v>5.9137327865167177E-3</v>
      </c>
      <c r="H76" s="5">
        <v>7.4691850000000004E-2</v>
      </c>
      <c r="J76" t="str">
        <f t="shared" ca="1" si="18"/>
        <v/>
      </c>
      <c r="K76" t="str">
        <f t="shared" ca="1" si="17"/>
        <v/>
      </c>
      <c r="L76" t="str">
        <f t="shared" ca="1" si="20"/>
        <v/>
      </c>
      <c r="M76" t="str">
        <f t="shared" ca="1" si="21"/>
        <v/>
      </c>
      <c r="N76">
        <f t="shared" ca="1" si="25"/>
        <v>-1</v>
      </c>
      <c r="P76" s="18">
        <f t="shared" ca="1" si="14"/>
        <v>0</v>
      </c>
      <c r="Q76" t="e">
        <f t="shared" si="22"/>
        <v>#N/A</v>
      </c>
      <c r="R76">
        <f t="shared" si="26"/>
        <v>7.4691850000000004E-2</v>
      </c>
      <c r="S76" t="e">
        <f t="shared" si="27"/>
        <v>#N/A</v>
      </c>
      <c r="T76" s="5">
        <f t="shared" si="28"/>
        <v>-3.3303999999999279E-4</v>
      </c>
    </row>
    <row r="77" spans="1:20" x14ac:dyDescent="0.2">
      <c r="A77" s="11">
        <f t="shared" si="19"/>
        <v>2004</v>
      </c>
      <c r="B77" s="1">
        <v>37987</v>
      </c>
      <c r="C77" s="1">
        <v>37987</v>
      </c>
      <c r="D77" s="3">
        <f>VLOOKUP(C77,Data!P:R,2,0)</f>
        <v>1.7458572534395644E-2</v>
      </c>
      <c r="E77" s="3">
        <f t="shared" ca="1" si="23"/>
        <v>1.2514297801645733E-2</v>
      </c>
      <c r="F77" s="3">
        <f>VLOOKUP(C77,Data!P:R,3,0)</f>
        <v>2.160994057266441E-3</v>
      </c>
      <c r="G77" s="3">
        <f t="shared" ca="1" si="24"/>
        <v>5.0712379380014883E-3</v>
      </c>
      <c r="H77" s="5">
        <v>7.4065820000000004E-2</v>
      </c>
      <c r="J77" t="str">
        <f t="shared" ca="1" si="18"/>
        <v/>
      </c>
      <c r="K77" t="str">
        <f t="shared" ca="1" si="17"/>
        <v/>
      </c>
      <c r="L77" t="str">
        <f t="shared" ca="1" si="20"/>
        <v/>
      </c>
      <c r="M77" t="str">
        <f t="shared" ca="1" si="21"/>
        <v/>
      </c>
      <c r="N77">
        <f t="shared" ca="1" si="25"/>
        <v>-1</v>
      </c>
      <c r="P77" s="18">
        <f t="shared" ca="1" si="14"/>
        <v>0</v>
      </c>
      <c r="Q77" t="e">
        <f t="shared" si="22"/>
        <v>#N/A</v>
      </c>
      <c r="R77">
        <f t="shared" si="26"/>
        <v>7.4065820000000004E-2</v>
      </c>
      <c r="S77" t="e">
        <f t="shared" si="27"/>
        <v>#N/A</v>
      </c>
      <c r="T77" s="5">
        <f t="shared" si="28"/>
        <v>-6.2602999999999964E-4</v>
      </c>
    </row>
    <row r="78" spans="1:20" x14ac:dyDescent="0.2">
      <c r="A78" s="11">
        <f t="shared" si="19"/>
        <v>2004</v>
      </c>
      <c r="B78" s="1">
        <v>38078</v>
      </c>
      <c r="C78" s="1">
        <v>38078</v>
      </c>
      <c r="D78" s="3">
        <f>VLOOKUP(C78,Data!P:R,2,0)</f>
        <v>1.2821010639992636E-2</v>
      </c>
      <c r="E78" s="3">
        <f t="shared" ca="1" si="23"/>
        <v>1.2965424213001795E-2</v>
      </c>
      <c r="F78" s="3">
        <f>VLOOKUP(C78,Data!P:R,3,0)</f>
        <v>8.6253369272237812E-3</v>
      </c>
      <c r="G78" s="3">
        <f t="shared" ca="1" si="24"/>
        <v>4.3397833909295802E-3</v>
      </c>
      <c r="H78" s="5">
        <v>7.0531860000000002E-2</v>
      </c>
      <c r="J78" t="str">
        <f t="shared" ca="1" si="18"/>
        <v/>
      </c>
      <c r="K78" t="str">
        <f t="shared" ca="1" si="17"/>
        <v/>
      </c>
      <c r="L78" t="str">
        <f t="shared" ca="1" si="20"/>
        <v/>
      </c>
      <c r="M78" t="str">
        <f t="shared" ca="1" si="21"/>
        <v/>
      </c>
      <c r="N78">
        <f t="shared" ca="1" si="25"/>
        <v>-1</v>
      </c>
      <c r="P78" s="18">
        <f t="shared" ca="1" si="14"/>
        <v>0</v>
      </c>
      <c r="Q78" t="e">
        <f t="shared" si="22"/>
        <v>#N/A</v>
      </c>
      <c r="R78">
        <f t="shared" si="26"/>
        <v>7.0531860000000002E-2</v>
      </c>
      <c r="S78" t="e">
        <f t="shared" si="27"/>
        <v>#N/A</v>
      </c>
      <c r="T78" s="5">
        <f t="shared" si="28"/>
        <v>-3.5339600000000027E-3</v>
      </c>
    </row>
    <row r="79" spans="1:20" x14ac:dyDescent="0.2">
      <c r="A79" s="11">
        <f t="shared" si="19"/>
        <v>2004</v>
      </c>
      <c r="B79" s="1">
        <v>38169</v>
      </c>
      <c r="C79" s="1">
        <v>38169</v>
      </c>
      <c r="D79" s="3">
        <f>VLOOKUP(C79,Data!P:R,2,0)</f>
        <v>1.584021166142846E-2</v>
      </c>
      <c r="E79" s="3">
        <f t="shared" ca="1" si="23"/>
        <v>1.3932038472850104E-2</v>
      </c>
      <c r="F79" s="3">
        <f>VLOOKUP(C79,Data!P:R,3,0)</f>
        <v>9.6205237840727431E-3</v>
      </c>
      <c r="G79" s="3">
        <f t="shared" ca="1" si="24"/>
        <v>7.8324619171544207E-3</v>
      </c>
      <c r="H79" s="5">
        <v>7.0133570000000006E-2</v>
      </c>
      <c r="J79" t="str">
        <f t="shared" ca="1" si="18"/>
        <v/>
      </c>
      <c r="K79" t="str">
        <f t="shared" ca="1" si="17"/>
        <v/>
      </c>
      <c r="L79" t="str">
        <f t="shared" ca="1" si="20"/>
        <v/>
      </c>
      <c r="M79" t="str">
        <f t="shared" ca="1" si="21"/>
        <v/>
      </c>
      <c r="N79">
        <f t="shared" ca="1" si="25"/>
        <v>-1</v>
      </c>
      <c r="P79" s="18">
        <f t="shared" ca="1" si="14"/>
        <v>0</v>
      </c>
      <c r="Q79" t="e">
        <f t="shared" si="22"/>
        <v>#N/A</v>
      </c>
      <c r="R79">
        <f t="shared" si="26"/>
        <v>7.0133570000000006E-2</v>
      </c>
      <c r="S79" t="e">
        <f t="shared" si="27"/>
        <v>#N/A</v>
      </c>
      <c r="T79" s="5">
        <f t="shared" si="28"/>
        <v>-3.9828999999999559E-4</v>
      </c>
    </row>
    <row r="80" spans="1:20" x14ac:dyDescent="0.2">
      <c r="A80" s="11">
        <f t="shared" si="19"/>
        <v>2004</v>
      </c>
      <c r="B80" s="1">
        <v>38261</v>
      </c>
      <c r="C80" s="1">
        <v>38261</v>
      </c>
      <c r="D80" s="3">
        <f>VLOOKUP(C80,Data!P:R,2,0)</f>
        <v>1.6050310401687584E-2</v>
      </c>
      <c r="E80" s="3">
        <f t="shared" ca="1" si="23"/>
        <v>1.5192869471817052E-2</v>
      </c>
      <c r="F80" s="3">
        <f>VLOOKUP(C80,Data!P:R,3,0)</f>
        <v>4.7644256220222836E-3</v>
      </c>
      <c r="G80" s="3">
        <f t="shared" ca="1" si="24"/>
        <v>6.2928200976463122E-3</v>
      </c>
      <c r="H80" s="5">
        <v>6.6867040000000003E-2</v>
      </c>
      <c r="J80" t="str">
        <f t="shared" ca="1" si="18"/>
        <v/>
      </c>
      <c r="K80" t="str">
        <f t="shared" ca="1" si="17"/>
        <v/>
      </c>
      <c r="L80" t="str">
        <f t="shared" ca="1" si="20"/>
        <v/>
      </c>
      <c r="M80" t="str">
        <f t="shared" ca="1" si="21"/>
        <v/>
      </c>
      <c r="N80">
        <f t="shared" ca="1" si="25"/>
        <v>-1</v>
      </c>
      <c r="P80" s="18">
        <f t="shared" ca="1" si="14"/>
        <v>0</v>
      </c>
      <c r="Q80" t="e">
        <f t="shared" si="22"/>
        <v>#N/A</v>
      </c>
      <c r="R80">
        <f t="shared" si="26"/>
        <v>6.6867040000000003E-2</v>
      </c>
      <c r="S80" t="e">
        <f t="shared" si="27"/>
        <v>#N/A</v>
      </c>
      <c r="T80" s="5">
        <f t="shared" si="28"/>
        <v>-3.2665300000000036E-3</v>
      </c>
    </row>
    <row r="81" spans="1:25" x14ac:dyDescent="0.2">
      <c r="A81" s="11">
        <f t="shared" si="19"/>
        <v>2005</v>
      </c>
      <c r="B81" s="1">
        <v>38353</v>
      </c>
      <c r="C81" s="1">
        <v>38353</v>
      </c>
      <c r="D81" s="3">
        <f>VLOOKUP(C81,Data!P:R,2,0)</f>
        <v>1.7806953233837186E-2</v>
      </c>
      <c r="E81" s="3">
        <f t="shared" ca="1" si="23"/>
        <v>1.6290995397272683E-2</v>
      </c>
      <c r="F81" s="3">
        <f>VLOOKUP(C81,Data!P:R,3,0)</f>
        <v>1.0010537407797671E-2</v>
      </c>
      <c r="G81" s="3">
        <f t="shared" ca="1" si="24"/>
        <v>8.2552059352791196E-3</v>
      </c>
      <c r="H81" s="5">
        <v>6.3727080000000005E-2</v>
      </c>
      <c r="J81" t="str">
        <f t="shared" ca="1" si="18"/>
        <v/>
      </c>
      <c r="K81" t="str">
        <f t="shared" ref="K81:K112" ca="1" si="29">IF(OFFSET(H81,$K$3,0)&gt;H81,1,"")</f>
        <v/>
      </c>
      <c r="L81" t="str">
        <f t="shared" ca="1" si="20"/>
        <v/>
      </c>
      <c r="M81" t="str">
        <f t="shared" ca="1" si="21"/>
        <v/>
      </c>
      <c r="N81">
        <f t="shared" ca="1" si="25"/>
        <v>-1</v>
      </c>
      <c r="P81" s="18">
        <f t="shared" ca="1" si="14"/>
        <v>0</v>
      </c>
      <c r="Q81" t="e">
        <f t="shared" si="22"/>
        <v>#N/A</v>
      </c>
      <c r="R81">
        <f t="shared" si="26"/>
        <v>6.3727080000000005E-2</v>
      </c>
      <c r="S81" t="e">
        <f t="shared" si="27"/>
        <v>#N/A</v>
      </c>
      <c r="T81" s="5">
        <f t="shared" si="28"/>
        <v>-3.1399599999999972E-3</v>
      </c>
    </row>
    <row r="82" spans="1:25" x14ac:dyDescent="0.2">
      <c r="A82" s="11">
        <f t="shared" si="19"/>
        <v>2005</v>
      </c>
      <c r="B82" s="1">
        <v>38443</v>
      </c>
      <c r="C82" s="1">
        <v>38443</v>
      </c>
      <c r="D82" s="3">
        <f>VLOOKUP(C82,Data!P:R,2,0)</f>
        <v>1.9078732753440297E-2</v>
      </c>
      <c r="E82" s="3">
        <f t="shared" ca="1" si="23"/>
        <v>1.73639931008071E-2</v>
      </c>
      <c r="F82" s="3">
        <f>VLOOKUP(C82,Data!P:R,3,0)</f>
        <v>7.3030777256128943E-3</v>
      </c>
      <c r="G82" s="3">
        <f t="shared" ca="1" si="24"/>
        <v>7.9246411348763979E-3</v>
      </c>
      <c r="H82" s="5">
        <v>6.3326540000000001E-2</v>
      </c>
      <c r="J82" t="str">
        <f t="shared" ca="1" si="18"/>
        <v/>
      </c>
      <c r="K82" t="str">
        <f t="shared" ca="1" si="29"/>
        <v/>
      </c>
      <c r="L82" t="str">
        <f t="shared" ca="1" si="20"/>
        <v/>
      </c>
      <c r="M82" t="str">
        <f t="shared" ca="1" si="21"/>
        <v/>
      </c>
      <c r="N82">
        <f t="shared" ca="1" si="25"/>
        <v>-1</v>
      </c>
      <c r="P82" s="18">
        <f t="shared" ca="1" si="14"/>
        <v>0</v>
      </c>
      <c r="Q82" t="e">
        <f t="shared" si="22"/>
        <v>#N/A</v>
      </c>
      <c r="R82">
        <f t="shared" si="26"/>
        <v>6.3326540000000001E-2</v>
      </c>
      <c r="S82" t="e">
        <f t="shared" si="27"/>
        <v>#N/A</v>
      </c>
      <c r="T82" s="5">
        <f t="shared" si="28"/>
        <v>-4.0054000000000478E-4</v>
      </c>
    </row>
    <row r="83" spans="1:25" x14ac:dyDescent="0.2">
      <c r="A83" s="11">
        <f t="shared" si="19"/>
        <v>2005</v>
      </c>
      <c r="B83" s="1">
        <v>38534</v>
      </c>
      <c r="C83" s="1">
        <v>38534</v>
      </c>
      <c r="D83" s="3">
        <f>VLOOKUP(C83,Data!P:R,2,0)</f>
        <v>1.1651208646868305E-2</v>
      </c>
      <c r="E83" s="3">
        <f t="shared" ca="1" si="23"/>
        <v>1.5815285695950015E-2</v>
      </c>
      <c r="F83" s="3">
        <f>VLOOKUP(C83,Data!P:R,3,0)</f>
        <v>3.1071983428274663E-3</v>
      </c>
      <c r="G83" s="3">
        <f t="shared" ca="1" si="24"/>
        <v>6.2963097745650787E-3</v>
      </c>
      <c r="H83" s="5">
        <v>6.12182E-2</v>
      </c>
      <c r="J83" t="str">
        <f t="shared" ca="1" si="18"/>
        <v/>
      </c>
      <c r="K83" t="str">
        <f t="shared" ca="1" si="29"/>
        <v/>
      </c>
      <c r="L83" t="str">
        <f t="shared" ca="1" si="20"/>
        <v/>
      </c>
      <c r="M83" t="str">
        <f t="shared" ca="1" si="21"/>
        <v/>
      </c>
      <c r="N83">
        <f t="shared" ca="1" si="25"/>
        <v>-1</v>
      </c>
      <c r="P83" s="18">
        <f t="shared" ca="1" si="14"/>
        <v>0</v>
      </c>
      <c r="Q83" t="e">
        <f t="shared" si="22"/>
        <v>#N/A</v>
      </c>
      <c r="R83">
        <f t="shared" si="26"/>
        <v>6.12182E-2</v>
      </c>
      <c r="S83" t="e">
        <f t="shared" si="27"/>
        <v>#N/A</v>
      </c>
      <c r="T83" s="5">
        <f t="shared" si="28"/>
        <v>-2.1083400000000002E-3</v>
      </c>
    </row>
    <row r="84" spans="1:25" x14ac:dyDescent="0.2">
      <c r="A84" s="11">
        <f t="shared" si="19"/>
        <v>2005</v>
      </c>
      <c r="B84" s="1">
        <v>38626</v>
      </c>
      <c r="C84" s="1">
        <v>38626</v>
      </c>
      <c r="D84" s="3">
        <f>VLOOKUP(C84,Data!P:R,2,0)</f>
        <v>1.8036452610227904E-2</v>
      </c>
      <c r="E84" s="3">
        <f t="shared" ca="1" si="23"/>
        <v>1.589783999249748E-2</v>
      </c>
      <c r="F84" s="3">
        <f>VLOOKUP(C84,Data!P:R,3,0)</f>
        <v>2.6329375322664106E-2</v>
      </c>
      <c r="G84" s="3">
        <f t="shared" ca="1" si="24"/>
        <v>1.1687547199725534E-2</v>
      </c>
      <c r="H84" s="5">
        <v>5.8965370000000003E-2</v>
      </c>
      <c r="J84">
        <f t="shared" ca="1" si="18"/>
        <v>1</v>
      </c>
      <c r="K84" t="str">
        <f t="shared" ca="1" si="29"/>
        <v/>
      </c>
      <c r="L84" t="str">
        <f t="shared" ca="1" si="20"/>
        <v/>
      </c>
      <c r="M84">
        <f t="shared" ca="1" si="21"/>
        <v>1</v>
      </c>
      <c r="N84">
        <f t="shared" ca="1" si="25"/>
        <v>5.8965370000000003E-2</v>
      </c>
      <c r="P84" s="18">
        <f t="shared" ca="1" si="14"/>
        <v>0</v>
      </c>
      <c r="Q84" t="e">
        <f t="shared" si="22"/>
        <v>#N/A</v>
      </c>
      <c r="R84">
        <f t="shared" si="26"/>
        <v>5.8965370000000003E-2</v>
      </c>
      <c r="S84" t="e">
        <f t="shared" si="27"/>
        <v>#N/A</v>
      </c>
      <c r="T84" s="5">
        <f t="shared" si="28"/>
        <v>-2.2528299999999973E-3</v>
      </c>
    </row>
    <row r="85" spans="1:25" x14ac:dyDescent="0.2">
      <c r="A85" s="11">
        <f t="shared" si="19"/>
        <v>2006</v>
      </c>
      <c r="B85" s="1">
        <v>38718</v>
      </c>
      <c r="C85" s="1">
        <v>38718</v>
      </c>
      <c r="D85" s="3">
        <f>VLOOKUP(C85,Data!P:R,2,0)</f>
        <v>1.4414123913394139E-2</v>
      </c>
      <c r="E85" s="3">
        <f t="shared" ca="1" si="23"/>
        <v>1.6125427602983411E-2</v>
      </c>
      <c r="F85" s="3">
        <f>VLOOKUP(C85,Data!P:R,3,0)</f>
        <v>-3.5211267605634866E-3</v>
      </c>
      <c r="G85" s="3">
        <f t="shared" ca="1" si="24"/>
        <v>8.304631157635245E-3</v>
      </c>
      <c r="H85" s="5">
        <v>5.7465250000000002E-2</v>
      </c>
      <c r="J85" t="str">
        <f t="shared" ca="1" si="18"/>
        <v/>
      </c>
      <c r="K85" t="str">
        <f t="shared" ca="1" si="29"/>
        <v/>
      </c>
      <c r="L85" t="str">
        <f t="shared" ca="1" si="20"/>
        <v/>
      </c>
      <c r="M85" t="str">
        <f t="shared" ca="1" si="21"/>
        <v/>
      </c>
      <c r="N85">
        <f t="shared" ca="1" si="25"/>
        <v>-1</v>
      </c>
      <c r="P85" s="18">
        <f t="shared" ca="1" si="14"/>
        <v>0</v>
      </c>
      <c r="Q85" t="e">
        <f t="shared" si="22"/>
        <v>#N/A</v>
      </c>
      <c r="R85">
        <f t="shared" si="26"/>
        <v>5.7465250000000002E-2</v>
      </c>
      <c r="S85" t="e">
        <f t="shared" si="27"/>
        <v>#N/A</v>
      </c>
      <c r="T85" s="5">
        <f t="shared" si="28"/>
        <v>-1.5001200000000006E-3</v>
      </c>
    </row>
    <row r="86" spans="1:25" x14ac:dyDescent="0.2">
      <c r="A86" s="11">
        <f t="shared" si="19"/>
        <v>2006</v>
      </c>
      <c r="B86" s="1">
        <v>38808</v>
      </c>
      <c r="C86" s="1">
        <v>38808</v>
      </c>
      <c r="D86" s="3">
        <f>VLOOKUP(C86,Data!P:R,2,0)</f>
        <v>2.0372829446886787E-2</v>
      </c>
      <c r="E86" s="3">
        <f t="shared" ca="1" si="23"/>
        <v>1.6772944429477459E-2</v>
      </c>
      <c r="F86" s="3">
        <f>VLOOKUP(C86,Data!P:R,3,0)</f>
        <v>8.0767289247853924E-3</v>
      </c>
      <c r="G86" s="3">
        <f t="shared" ca="1" si="24"/>
        <v>8.4980439574283695E-3</v>
      </c>
      <c r="H86" s="5">
        <v>5.4445149999999998E-2</v>
      </c>
      <c r="J86" t="str">
        <f t="shared" ca="1" si="18"/>
        <v/>
      </c>
      <c r="K86">
        <f t="shared" ca="1" si="29"/>
        <v>1</v>
      </c>
      <c r="L86" t="str">
        <f t="shared" ca="1" si="20"/>
        <v/>
      </c>
      <c r="M86" t="str">
        <f t="shared" ca="1" si="21"/>
        <v/>
      </c>
      <c r="N86">
        <f t="shared" ca="1" si="25"/>
        <v>-1</v>
      </c>
      <c r="P86" s="18">
        <f t="shared" ca="1" si="14"/>
        <v>0</v>
      </c>
      <c r="Q86">
        <f t="shared" si="22"/>
        <v>5.4445149999999998E-2</v>
      </c>
      <c r="R86">
        <f t="shared" si="26"/>
        <v>5.4445149999999998E-2</v>
      </c>
      <c r="S86" t="e">
        <f t="shared" si="27"/>
        <v>#N/A</v>
      </c>
      <c r="T86" s="5">
        <f t="shared" si="28"/>
        <v>-3.0201000000000047E-3</v>
      </c>
    </row>
    <row r="87" spans="1:25" x14ac:dyDescent="0.2">
      <c r="A87" s="11">
        <f t="shared" si="19"/>
        <v>2006</v>
      </c>
      <c r="B87" s="1">
        <v>38899</v>
      </c>
      <c r="C87" s="1">
        <v>38899</v>
      </c>
      <c r="D87" s="3">
        <f>VLOOKUP(C87,Data!P:R,2,0)</f>
        <v>1.0722854927321279E-2</v>
      </c>
      <c r="E87" s="3">
        <f t="shared" ca="1" si="23"/>
        <v>1.6011879361710842E-2</v>
      </c>
      <c r="F87" s="3">
        <f>VLOOKUP(C87,Data!P:R,3,0)</f>
        <v>1.0515773660490835E-2</v>
      </c>
      <c r="G87" s="3">
        <f t="shared" ca="1" si="24"/>
        <v>1.0350187786844212E-2</v>
      </c>
      <c r="H87" s="5">
        <v>5.5028710000000002E-2</v>
      </c>
      <c r="J87">
        <f t="shared" ca="1" si="18"/>
        <v>1</v>
      </c>
      <c r="K87">
        <f t="shared" ca="1" si="29"/>
        <v>1</v>
      </c>
      <c r="L87">
        <f t="shared" ca="1" si="20"/>
        <v>1</v>
      </c>
      <c r="M87" t="str">
        <f t="shared" ca="1" si="21"/>
        <v/>
      </c>
      <c r="N87">
        <f t="shared" ca="1" si="25"/>
        <v>5.5028710000000002E-2</v>
      </c>
      <c r="P87" s="18">
        <f t="shared" ref="P87:P146" ca="1" si="30">IF(OR(SUM(J83:J86)&gt;=2,SUM(J82:J85)&gt;=2,SUM(J81:J84)&gt;=2,SUM(J80:J83)&gt;=2),1,0)</f>
        <v>0</v>
      </c>
      <c r="Q87">
        <f t="shared" si="22"/>
        <v>5.5028710000000002E-2</v>
      </c>
      <c r="R87">
        <f t="shared" si="26"/>
        <v>5.5028710000000002E-2</v>
      </c>
      <c r="S87" t="e">
        <f t="shared" si="27"/>
        <v>#N/A</v>
      </c>
      <c r="T87" s="5">
        <f t="shared" si="28"/>
        <v>5.835600000000038E-4</v>
      </c>
    </row>
    <row r="88" spans="1:25" x14ac:dyDescent="0.2">
      <c r="A88" s="11">
        <f t="shared" si="19"/>
        <v>2006</v>
      </c>
      <c r="B88" s="1">
        <v>38991</v>
      </c>
      <c r="C88" s="1">
        <v>38991</v>
      </c>
      <c r="D88" s="3">
        <f>VLOOKUP(C88,Data!P:R,2,0)</f>
        <v>8.5574298284643024E-3</v>
      </c>
      <c r="E88" s="3">
        <f t="shared" ca="1" si="23"/>
        <v>1.4690518875229002E-2</v>
      </c>
      <c r="F88" s="3">
        <f>VLOOKUP(C88,Data!P:R,3,0)</f>
        <v>4.9554013875123815E-3</v>
      </c>
      <c r="G88" s="3">
        <f t="shared" ca="1" si="24"/>
        <v>5.0066943030562805E-3</v>
      </c>
      <c r="H88" s="5">
        <v>5.3750649999999997E-2</v>
      </c>
      <c r="J88" t="str">
        <f t="shared" ca="1" si="18"/>
        <v/>
      </c>
      <c r="K88">
        <f t="shared" ca="1" si="29"/>
        <v>1</v>
      </c>
      <c r="L88" t="str">
        <f t="shared" ca="1" si="20"/>
        <v/>
      </c>
      <c r="M88" t="str">
        <f t="shared" ca="1" si="21"/>
        <v/>
      </c>
      <c r="N88">
        <f t="shared" ca="1" si="25"/>
        <v>-1</v>
      </c>
      <c r="P88" s="18">
        <f t="shared" ca="1" si="30"/>
        <v>1</v>
      </c>
      <c r="Q88">
        <f t="shared" si="22"/>
        <v>5.3750649999999997E-2</v>
      </c>
      <c r="R88">
        <f t="shared" si="26"/>
        <v>5.3750649999999997E-2</v>
      </c>
      <c r="S88" t="e">
        <f t="shared" si="27"/>
        <v>#N/A</v>
      </c>
      <c r="T88" s="5">
        <f t="shared" si="28"/>
        <v>-1.2780600000000045E-3</v>
      </c>
    </row>
    <row r="89" spans="1:25" x14ac:dyDescent="0.2">
      <c r="A89" s="11">
        <f t="shared" si="19"/>
        <v>2007</v>
      </c>
      <c r="B89" s="1">
        <v>39083</v>
      </c>
      <c r="C89" s="1">
        <v>39083</v>
      </c>
      <c r="D89" s="3">
        <f>VLOOKUP(C89,Data!P:R,2,0)</f>
        <v>1.2241527275092423E-2</v>
      </c>
      <c r="E89" s="3">
        <f t="shared" ca="1" si="23"/>
        <v>1.371377523546502E-2</v>
      </c>
      <c r="F89" s="3">
        <f>VLOOKUP(C89,Data!P:R,3,0)</f>
        <v>1.4792899408282434E-3</v>
      </c>
      <c r="G89" s="3">
        <f t="shared" ca="1" si="24"/>
        <v>6.256798478404213E-3</v>
      </c>
      <c r="H89" s="5">
        <v>5.4457369999999998E-2</v>
      </c>
      <c r="J89" t="str">
        <f t="shared" ca="1" si="18"/>
        <v/>
      </c>
      <c r="K89">
        <f t="shared" ca="1" si="29"/>
        <v>1</v>
      </c>
      <c r="L89" t="str">
        <f t="shared" ca="1" si="20"/>
        <v/>
      </c>
      <c r="M89" t="str">
        <f t="shared" ca="1" si="21"/>
        <v/>
      </c>
      <c r="N89">
        <f t="shared" ca="1" si="25"/>
        <v>-1</v>
      </c>
      <c r="P89" s="18">
        <f t="shared" ca="1" si="30"/>
        <v>1</v>
      </c>
      <c r="Q89">
        <f t="shared" si="22"/>
        <v>5.4457369999999998E-2</v>
      </c>
      <c r="R89">
        <f t="shared" si="26"/>
        <v>5.4457369999999998E-2</v>
      </c>
      <c r="S89" t="e">
        <f t="shared" si="27"/>
        <v>#N/A</v>
      </c>
      <c r="T89" s="5">
        <f t="shared" si="28"/>
        <v>7.0672000000000096E-4</v>
      </c>
    </row>
    <row r="90" spans="1:25" x14ac:dyDescent="0.2">
      <c r="A90" s="11">
        <f t="shared" si="19"/>
        <v>2007</v>
      </c>
      <c r="B90" s="1">
        <v>39173</v>
      </c>
      <c r="C90" s="1">
        <v>39173</v>
      </c>
      <c r="D90" s="3">
        <f>VLOOKUP(C90,Data!P:R,2,0)</f>
        <v>1.2206184867838532E-2</v>
      </c>
      <c r="E90" s="3">
        <f t="shared" ca="1" si="23"/>
        <v>1.3793057552746481E-2</v>
      </c>
      <c r="F90" s="3">
        <f>VLOOKUP(C90,Data!P:R,3,0)</f>
        <v>1.0773018217626884E-2</v>
      </c>
      <c r="G90" s="3">
        <f t="shared" ca="1" si="24"/>
        <v>6.9308708016145859E-3</v>
      </c>
      <c r="H90" s="5">
        <v>5.3384609999999999E-2</v>
      </c>
      <c r="J90">
        <f t="shared" ca="1" si="18"/>
        <v>1</v>
      </c>
      <c r="K90">
        <f t="shared" ca="1" si="29"/>
        <v>1</v>
      </c>
      <c r="L90">
        <f t="shared" ca="1" si="20"/>
        <v>1</v>
      </c>
      <c r="M90" t="str">
        <f t="shared" ca="1" si="21"/>
        <v/>
      </c>
      <c r="N90">
        <f t="shared" ca="1" si="25"/>
        <v>5.3384609999999999E-2</v>
      </c>
      <c r="P90" s="18">
        <f t="shared" ca="1" si="30"/>
        <v>1</v>
      </c>
      <c r="Q90">
        <f t="shared" si="22"/>
        <v>5.3384609999999999E-2</v>
      </c>
      <c r="R90">
        <f t="shared" si="26"/>
        <v>5.3384609999999999E-2</v>
      </c>
      <c r="S90" t="e">
        <f t="shared" si="27"/>
        <v>#N/A</v>
      </c>
      <c r="T90" s="5">
        <f t="shared" si="28"/>
        <v>-1.072759999999999E-3</v>
      </c>
    </row>
    <row r="91" spans="1:25" x14ac:dyDescent="0.2">
      <c r="A91" s="11">
        <f t="shared" si="19"/>
        <v>2007</v>
      </c>
      <c r="B91" s="1">
        <v>39264</v>
      </c>
      <c r="C91" s="1">
        <v>39264</v>
      </c>
      <c r="D91" s="3">
        <f>VLOOKUP(C91,Data!P:R,2,0)</f>
        <v>1.223163289702156E-2</v>
      </c>
      <c r="E91" s="3">
        <f t="shared" ca="1" si="23"/>
        <v>1.2963797593717004E-2</v>
      </c>
      <c r="F91" s="3">
        <f>VLOOKUP(C91,Data!P:R,3,0)</f>
        <v>9.4793655742175797E-3</v>
      </c>
      <c r="G91" s="3">
        <f t="shared" ca="1" si="24"/>
        <v>6.6717687800462722E-3</v>
      </c>
      <c r="H91" s="5">
        <v>5.3400110000000001E-2</v>
      </c>
      <c r="J91">
        <f t="shared" ca="1" si="18"/>
        <v>1</v>
      </c>
      <c r="K91">
        <f t="shared" ca="1" si="29"/>
        <v>1</v>
      </c>
      <c r="L91">
        <f t="shared" ca="1" si="20"/>
        <v>1</v>
      </c>
      <c r="M91" t="str">
        <f t="shared" ca="1" si="21"/>
        <v/>
      </c>
      <c r="N91">
        <f t="shared" ca="1" si="25"/>
        <v>5.3400110000000001E-2</v>
      </c>
      <c r="P91" s="18">
        <f t="shared" ca="1" si="30"/>
        <v>1</v>
      </c>
      <c r="Q91">
        <f t="shared" si="22"/>
        <v>5.3400110000000001E-2</v>
      </c>
      <c r="R91" t="e">
        <f t="shared" si="26"/>
        <v>#N/A</v>
      </c>
      <c r="S91" t="e">
        <f t="shared" si="27"/>
        <v>#N/A</v>
      </c>
      <c r="T91" s="5">
        <f t="shared" si="28"/>
        <v>1.5500000000001624E-5</v>
      </c>
    </row>
    <row r="92" spans="1:25" x14ac:dyDescent="0.2">
      <c r="A92" s="11">
        <f t="shared" si="19"/>
        <v>2007</v>
      </c>
      <c r="B92" s="1">
        <v>39356</v>
      </c>
      <c r="C92" s="1">
        <v>39356</v>
      </c>
      <c r="D92" s="3">
        <f>VLOOKUP(C92,Data!P:R,2,0)</f>
        <v>1.0612998712381305E-2</v>
      </c>
      <c r="E92" s="3">
        <f t="shared" ca="1" si="23"/>
        <v>1.2420779707858027E-2</v>
      </c>
      <c r="F92" s="3">
        <f>VLOOKUP(C92,Data!P:R,3,0)</f>
        <v>6.3358329231688604E-3</v>
      </c>
      <c r="G92" s="3">
        <f t="shared" ca="1" si="24"/>
        <v>7.0168766639603919E-3</v>
      </c>
      <c r="H92" s="5">
        <v>5.596363E-2</v>
      </c>
      <c r="J92">
        <f t="shared" ca="1" si="18"/>
        <v>1</v>
      </c>
      <c r="K92">
        <f t="shared" ca="1" si="29"/>
        <v>1</v>
      </c>
      <c r="L92">
        <f t="shared" ca="1" si="20"/>
        <v>1</v>
      </c>
      <c r="M92" t="str">
        <f t="shared" ca="1" si="21"/>
        <v/>
      </c>
      <c r="N92">
        <f t="shared" ca="1" si="25"/>
        <v>5.596363E-2</v>
      </c>
      <c r="P92" s="18">
        <f t="shared" ca="1" si="30"/>
        <v>1</v>
      </c>
      <c r="Q92">
        <f t="shared" si="22"/>
        <v>5.596363E-2</v>
      </c>
      <c r="R92" t="e">
        <f t="shared" si="26"/>
        <v>#N/A</v>
      </c>
      <c r="S92" t="e">
        <f t="shared" si="27"/>
        <v>#N/A</v>
      </c>
      <c r="T92" s="5">
        <f t="shared" si="28"/>
        <v>2.5635199999999997E-3</v>
      </c>
      <c r="W92" s="10" t="s">
        <v>41</v>
      </c>
      <c r="X92" s="10" t="s">
        <v>42</v>
      </c>
      <c r="Y92" s="10" t="s">
        <v>43</v>
      </c>
    </row>
    <row r="93" spans="1:25" x14ac:dyDescent="0.2">
      <c r="A93" s="11">
        <f t="shared" si="19"/>
        <v>2008</v>
      </c>
      <c r="B93" s="1">
        <v>39448</v>
      </c>
      <c r="C93" s="1">
        <v>39448</v>
      </c>
      <c r="D93" s="3">
        <f>VLOOKUP(C93,Data!P:R,2,0)</f>
        <v>1.0078979687861089E-2</v>
      </c>
      <c r="E93" s="3">
        <f t="shared" ca="1" si="23"/>
        <v>1.0950229742282927E-2</v>
      </c>
      <c r="F93" s="3">
        <f>VLOOKUP(C93,Data!P:R,3,0)</f>
        <v>1.3896148110497775E-2</v>
      </c>
      <c r="G93" s="3">
        <f t="shared" ca="1" si="24"/>
        <v>1.0121091206377775E-2</v>
      </c>
      <c r="H93" s="5">
        <v>5.8068380000000003E-2</v>
      </c>
      <c r="J93">
        <f t="shared" ca="1" si="18"/>
        <v>1</v>
      </c>
      <c r="K93">
        <f t="shared" ca="1" si="29"/>
        <v>1</v>
      </c>
      <c r="L93">
        <f t="shared" ca="1" si="20"/>
        <v>1</v>
      </c>
      <c r="M93" t="str">
        <f t="shared" ca="1" si="21"/>
        <v/>
      </c>
      <c r="N93">
        <f t="shared" ca="1" si="25"/>
        <v>5.8068380000000003E-2</v>
      </c>
      <c r="P93" s="18">
        <f t="shared" ca="1" si="30"/>
        <v>1</v>
      </c>
      <c r="Q93">
        <f t="shared" si="22"/>
        <v>5.8068380000000003E-2</v>
      </c>
      <c r="R93" t="e">
        <f t="shared" si="26"/>
        <v>#N/A</v>
      </c>
      <c r="S93" t="e">
        <f t="shared" si="27"/>
        <v>#N/A</v>
      </c>
      <c r="T93" s="5">
        <f t="shared" si="28"/>
        <v>2.1047500000000025E-3</v>
      </c>
      <c r="V93" s="10" t="s">
        <v>39</v>
      </c>
      <c r="W93">
        <f>SUMIF(T10:T146,"&gt;0")</f>
        <v>6.111007999999999E-2</v>
      </c>
      <c r="X93">
        <f ca="1">SUMIFS(T10:T146,T10:T146,"&gt;0",P10:P146,1)</f>
        <v>4.3753369999999979E-2</v>
      </c>
      <c r="Y93" s="3">
        <f ca="1">+X93/W93</f>
        <v>0.71597631683676388</v>
      </c>
    </row>
    <row r="94" spans="1:25" x14ac:dyDescent="0.2">
      <c r="A94" s="11">
        <f t="shared" si="19"/>
        <v>2008</v>
      </c>
      <c r="B94" s="1">
        <v>39539</v>
      </c>
      <c r="C94" s="1">
        <v>39539</v>
      </c>
      <c r="D94" s="3">
        <f>VLOOKUP(C94,Data!P:R,2,0)</f>
        <v>-2.074855970108147E-3</v>
      </c>
      <c r="E94" s="3">
        <f t="shared" ca="1" si="23"/>
        <v>9.1219853283644372E-3</v>
      </c>
      <c r="F94" s="3">
        <f>VLOOKUP(C94,Data!P:R,3,0)</f>
        <v>9.4729125777388568E-3</v>
      </c>
      <c r="G94" s="3">
        <f t="shared" ca="1" si="24"/>
        <v>9.7960647964057679E-3</v>
      </c>
      <c r="H94" s="5">
        <v>6.108744E-2</v>
      </c>
      <c r="J94">
        <f t="shared" ca="1" si="18"/>
        <v>1</v>
      </c>
      <c r="K94">
        <f t="shared" ca="1" si="29"/>
        <v>1</v>
      </c>
      <c r="L94">
        <f t="shared" ca="1" si="20"/>
        <v>1</v>
      </c>
      <c r="M94" t="str">
        <f t="shared" ca="1" si="21"/>
        <v/>
      </c>
      <c r="N94">
        <f t="shared" ca="1" si="25"/>
        <v>6.108744E-2</v>
      </c>
      <c r="P94" s="18">
        <f t="shared" ca="1" si="30"/>
        <v>1</v>
      </c>
      <c r="Q94">
        <f t="shared" si="22"/>
        <v>6.108744E-2</v>
      </c>
      <c r="R94" t="e">
        <f t="shared" si="26"/>
        <v>#N/A</v>
      </c>
      <c r="S94" t="e">
        <f t="shared" si="27"/>
        <v>#N/A</v>
      </c>
      <c r="T94" s="5">
        <f t="shared" si="28"/>
        <v>3.019059999999997E-3</v>
      </c>
      <c r="V94" s="10" t="s">
        <v>40</v>
      </c>
      <c r="W94">
        <f>SUMIF(T10:T146,"&lt;0")</f>
        <v>-0.10445714</v>
      </c>
      <c r="X94">
        <f ca="1">SUMIFS(T10:T146,T10:T146,"&lt;0",P10:P146,0)</f>
        <v>-8.6213070000000031E-2</v>
      </c>
      <c r="Y94" s="3">
        <f ca="1">+X94/W94</f>
        <v>0.82534396404113708</v>
      </c>
    </row>
    <row r="95" spans="1:25" x14ac:dyDescent="0.2">
      <c r="A95" s="11">
        <f t="shared" si="19"/>
        <v>2008</v>
      </c>
      <c r="B95" s="1">
        <v>39630</v>
      </c>
      <c r="C95" s="1">
        <v>39630</v>
      </c>
      <c r="D95" s="3">
        <f>VLOOKUP(C95,Data!P:R,2,0)</f>
        <v>1.0550241522120141E-2</v>
      </c>
      <c r="E95" s="3">
        <f t="shared" ca="1" si="23"/>
        <v>9.4066727131724148E-3</v>
      </c>
      <c r="F95" s="3">
        <f>VLOOKUP(C95,Data!P:R,3,0)</f>
        <v>1.8810202016416033E-2</v>
      </c>
      <c r="G95" s="3">
        <f t="shared" ca="1" si="24"/>
        <v>1.2128773906955381E-2</v>
      </c>
      <c r="H95" s="5">
        <v>6.1410949999999999E-2</v>
      </c>
      <c r="J95">
        <f t="shared" ca="1" si="18"/>
        <v>1</v>
      </c>
      <c r="K95">
        <f t="shared" ca="1" si="29"/>
        <v>1</v>
      </c>
      <c r="L95">
        <f t="shared" ca="1" si="20"/>
        <v>1</v>
      </c>
      <c r="M95" t="str">
        <f t="shared" ca="1" si="21"/>
        <v/>
      </c>
      <c r="N95">
        <f t="shared" ca="1" si="25"/>
        <v>6.1410949999999999E-2</v>
      </c>
      <c r="P95" s="18">
        <f t="shared" ca="1" si="30"/>
        <v>1</v>
      </c>
      <c r="Q95">
        <f t="shared" si="22"/>
        <v>6.1410949999999999E-2</v>
      </c>
      <c r="R95" t="e">
        <f t="shared" si="26"/>
        <v>#N/A</v>
      </c>
      <c r="S95" t="e">
        <f t="shared" si="27"/>
        <v>#N/A</v>
      </c>
      <c r="T95" s="5">
        <f t="shared" si="28"/>
        <v>3.2350999999999908E-4</v>
      </c>
    </row>
    <row r="96" spans="1:25" x14ac:dyDescent="0.2">
      <c r="A96" s="11">
        <f t="shared" si="19"/>
        <v>2008</v>
      </c>
      <c r="B96" s="1">
        <v>39722</v>
      </c>
      <c r="C96" s="1">
        <v>39722</v>
      </c>
      <c r="D96" s="3">
        <f>VLOOKUP(C96,Data!P:R,2,0)</f>
        <v>1.997621037051367E-3</v>
      </c>
      <c r="E96" s="3">
        <f t="shared" ca="1" si="23"/>
        <v>7.943257536309407E-3</v>
      </c>
      <c r="F96" s="3">
        <f>VLOOKUP(C96,Data!P:R,3,0)</f>
        <v>6.5022555561176087E-3</v>
      </c>
      <c r="G96" s="3">
        <f t="shared" ca="1" si="24"/>
        <v>1.2170379565192568E-2</v>
      </c>
      <c r="H96" s="5">
        <v>6.3125020000000004E-2</v>
      </c>
      <c r="J96">
        <f t="shared" ca="1" si="18"/>
        <v>1</v>
      </c>
      <c r="K96">
        <f t="shared" ca="1" si="29"/>
        <v>1</v>
      </c>
      <c r="L96">
        <f t="shared" ca="1" si="20"/>
        <v>1</v>
      </c>
      <c r="M96" t="str">
        <f t="shared" ca="1" si="21"/>
        <v/>
      </c>
      <c r="N96">
        <f t="shared" ca="1" si="25"/>
        <v>6.3125020000000004E-2</v>
      </c>
      <c r="P96" s="18">
        <f t="shared" ca="1" si="30"/>
        <v>1</v>
      </c>
      <c r="Q96">
        <f t="shared" si="22"/>
        <v>6.3125020000000004E-2</v>
      </c>
      <c r="R96" t="e">
        <f t="shared" si="26"/>
        <v>#N/A</v>
      </c>
      <c r="S96" t="e">
        <f t="shared" si="27"/>
        <v>#N/A</v>
      </c>
      <c r="T96" s="5">
        <f t="shared" si="28"/>
        <v>1.714070000000005E-3</v>
      </c>
    </row>
    <row r="97" spans="1:20" x14ac:dyDescent="0.2">
      <c r="A97" s="11">
        <f t="shared" si="19"/>
        <v>2009</v>
      </c>
      <c r="B97" s="1">
        <v>39814</v>
      </c>
      <c r="C97" s="1">
        <v>39814</v>
      </c>
      <c r="D97" s="3">
        <f>VLOOKUP(C97,Data!P:R,2,0)</f>
        <v>-1.8580419646884172E-2</v>
      </c>
      <c r="E97" s="3">
        <f t="shared" ca="1" si="23"/>
        <v>3.545171177063306E-3</v>
      </c>
      <c r="F97" s="3">
        <f>VLOOKUP(C97,Data!P:R,3,0)</f>
        <v>-3.41698762318563E-2</v>
      </c>
      <c r="G97" s="3">
        <f t="shared" ca="1" si="24"/>
        <v>1.5387347960404973E-4</v>
      </c>
      <c r="H97" s="5">
        <v>7.3566160000000005E-2</v>
      </c>
      <c r="J97" t="str">
        <f t="shared" ca="1" si="18"/>
        <v/>
      </c>
      <c r="K97" t="str">
        <f t="shared" ca="1" si="29"/>
        <v/>
      </c>
      <c r="L97" t="str">
        <f t="shared" ca="1" si="20"/>
        <v/>
      </c>
      <c r="M97" t="str">
        <f t="shared" ca="1" si="21"/>
        <v/>
      </c>
      <c r="N97">
        <f t="shared" ca="1" si="25"/>
        <v>-1</v>
      </c>
      <c r="P97" s="18">
        <f t="shared" ca="1" si="30"/>
        <v>1</v>
      </c>
      <c r="Q97">
        <f t="shared" si="22"/>
        <v>7.3566160000000005E-2</v>
      </c>
      <c r="R97" t="e">
        <f t="shared" si="26"/>
        <v>#N/A</v>
      </c>
      <c r="S97" t="e">
        <f t="shared" si="27"/>
        <v>#N/A</v>
      </c>
      <c r="T97" s="5">
        <f t="shared" si="28"/>
        <v>1.0441140000000002E-2</v>
      </c>
    </row>
    <row r="98" spans="1:20" x14ac:dyDescent="0.2">
      <c r="A98" s="11">
        <f t="shared" si="19"/>
        <v>2009</v>
      </c>
      <c r="B98" s="1">
        <v>39904</v>
      </c>
      <c r="C98" s="1">
        <v>39904</v>
      </c>
      <c r="D98" s="3">
        <f>VLOOKUP(C98,Data!P:R,2,0)</f>
        <v>-1.1332498554384562E-2</v>
      </c>
      <c r="E98" s="3">
        <f t="shared" ca="1" si="23"/>
        <v>1.7886668400528865E-4</v>
      </c>
      <c r="F98" s="3">
        <f>VLOOKUP(C98,Data!P:R,3,0)</f>
        <v>5.1892638530166568E-3</v>
      </c>
      <c r="G98" s="3">
        <f t="shared" ca="1" si="24"/>
        <v>-9.1703870157650025E-4</v>
      </c>
      <c r="H98" s="5">
        <v>7.7490909999999996E-2</v>
      </c>
      <c r="J98" t="str">
        <f t="shared" ca="1" si="18"/>
        <v/>
      </c>
      <c r="K98" t="str">
        <f t="shared" ca="1" si="29"/>
        <v/>
      </c>
      <c r="L98" t="str">
        <f t="shared" ca="1" si="20"/>
        <v/>
      </c>
      <c r="M98" t="str">
        <f t="shared" ca="1" si="21"/>
        <v/>
      </c>
      <c r="N98">
        <f t="shared" ca="1" si="25"/>
        <v>-1</v>
      </c>
      <c r="P98" s="18">
        <f t="shared" ca="1" si="30"/>
        <v>1</v>
      </c>
      <c r="Q98">
        <f t="shared" si="22"/>
        <v>7.7490909999999996E-2</v>
      </c>
      <c r="R98">
        <f t="shared" si="26"/>
        <v>7.7490909999999996E-2</v>
      </c>
      <c r="S98" t="e">
        <f t="shared" si="27"/>
        <v>#N/A</v>
      </c>
      <c r="T98" s="5">
        <f t="shared" si="28"/>
        <v>3.9247499999999907E-3</v>
      </c>
    </row>
    <row r="99" spans="1:20" x14ac:dyDescent="0.2">
      <c r="A99" s="11">
        <f t="shared" si="19"/>
        <v>2009</v>
      </c>
      <c r="B99" s="1">
        <v>39995</v>
      </c>
      <c r="C99" s="1">
        <v>39995</v>
      </c>
      <c r="D99" s="3">
        <f>VLOOKUP(C99,Data!P:R,2,0)</f>
        <v>-2.8967219322706406E-3</v>
      </c>
      <c r="E99" s="3">
        <f t="shared" ca="1" si="23"/>
        <v>-1.7510934080878465E-3</v>
      </c>
      <c r="F99" s="3">
        <f>VLOOKUP(C99,Data!P:R,3,0)</f>
        <v>1.0800254123626285E-2</v>
      </c>
      <c r="G99" s="3">
        <f t="shared" ca="1" si="24"/>
        <v>-2.9195256747739373E-3</v>
      </c>
      <c r="H99" s="5">
        <v>7.7224539999999994E-2</v>
      </c>
      <c r="J99" t="str">
        <f t="shared" ca="1" si="18"/>
        <v/>
      </c>
      <c r="K99" t="str">
        <f t="shared" ca="1" si="29"/>
        <v/>
      </c>
      <c r="L99" t="str">
        <f t="shared" ca="1" si="20"/>
        <v/>
      </c>
      <c r="M99" t="str">
        <f t="shared" ca="1" si="21"/>
        <v/>
      </c>
      <c r="N99">
        <f t="shared" ca="1" si="25"/>
        <v>-1</v>
      </c>
      <c r="P99" s="18">
        <f t="shared" ca="1" si="30"/>
        <v>1</v>
      </c>
      <c r="Q99" t="e">
        <f t="shared" si="22"/>
        <v>#N/A</v>
      </c>
      <c r="R99">
        <f t="shared" si="26"/>
        <v>7.7224539999999994E-2</v>
      </c>
      <c r="S99" t="e">
        <f t="shared" si="27"/>
        <v>#N/A</v>
      </c>
      <c r="T99" s="5">
        <f t="shared" si="28"/>
        <v>-2.6637000000000188E-4</v>
      </c>
    </row>
    <row r="100" spans="1:20" x14ac:dyDescent="0.2">
      <c r="A100" s="11">
        <f t="shared" si="19"/>
        <v>2009</v>
      </c>
      <c r="B100" s="1">
        <v>40087</v>
      </c>
      <c r="C100" s="1">
        <v>40087</v>
      </c>
      <c r="D100" s="3">
        <f>VLOOKUP(C100,Data!P:R,2,0)</f>
        <v>4.7002511696283555E-3</v>
      </c>
      <c r="E100" s="3">
        <f t="shared" ca="1" si="23"/>
        <v>-2.5194831964068082E-3</v>
      </c>
      <c r="F100" s="3">
        <f>VLOOKUP(C100,Data!P:R,3,0)</f>
        <v>4.9862656548256279E-3</v>
      </c>
      <c r="G100" s="3">
        <f t="shared" ca="1" si="24"/>
        <v>-3.2985231500969325E-3</v>
      </c>
      <c r="H100" s="5">
        <v>7.4472389999999999E-2</v>
      </c>
      <c r="J100" t="str">
        <f t="shared" ca="1" si="18"/>
        <v/>
      </c>
      <c r="K100" t="str">
        <f t="shared" ca="1" si="29"/>
        <v/>
      </c>
      <c r="L100" t="str">
        <f t="shared" ca="1" si="20"/>
        <v/>
      </c>
      <c r="M100" t="str">
        <f t="shared" ca="1" si="21"/>
        <v/>
      </c>
      <c r="N100">
        <f t="shared" ca="1" si="25"/>
        <v>-1</v>
      </c>
      <c r="P100" s="18">
        <f t="shared" ca="1" si="30"/>
        <v>1</v>
      </c>
      <c r="Q100" t="e">
        <f t="shared" si="22"/>
        <v>#N/A</v>
      </c>
      <c r="R100">
        <f t="shared" si="26"/>
        <v>7.4472389999999999E-2</v>
      </c>
      <c r="S100" t="e">
        <f t="shared" si="27"/>
        <v>#N/A</v>
      </c>
      <c r="T100" s="5">
        <f t="shared" si="28"/>
        <v>-2.7521499999999949E-3</v>
      </c>
    </row>
    <row r="101" spans="1:20" x14ac:dyDescent="0.2">
      <c r="A101" s="11">
        <f t="shared" si="19"/>
        <v>2010</v>
      </c>
      <c r="B101" s="1">
        <v>40179</v>
      </c>
      <c r="C101" s="1">
        <v>40179</v>
      </c>
      <c r="D101" s="3">
        <f>VLOOKUP(C101,Data!P:R,2,0)</f>
        <v>1.4403918583731024E-2</v>
      </c>
      <c r="E101" s="3">
        <f t="shared" ca="1" si="23"/>
        <v>-1.6537254585835548E-4</v>
      </c>
      <c r="F101" s="3">
        <f>VLOOKUP(C101,Data!P:R,3,0)</f>
        <v>6.8840596494967876E-3</v>
      </c>
      <c r="G101" s="3">
        <f t="shared" ca="1" si="24"/>
        <v>6.9649608202413393E-3</v>
      </c>
      <c r="H101" s="5">
        <v>7.0522009999999996E-2</v>
      </c>
      <c r="J101" t="str">
        <f t="shared" ca="1" si="18"/>
        <v/>
      </c>
      <c r="K101" t="str">
        <f t="shared" ca="1" si="29"/>
        <v/>
      </c>
      <c r="L101" t="str">
        <f t="shared" ca="1" si="20"/>
        <v/>
      </c>
      <c r="M101" t="str">
        <f t="shared" ca="1" si="21"/>
        <v/>
      </c>
      <c r="N101">
        <f t="shared" ca="1" si="25"/>
        <v>-1</v>
      </c>
      <c r="P101" s="18">
        <f t="shared" ca="1" si="30"/>
        <v>1</v>
      </c>
      <c r="Q101" t="e">
        <f t="shared" si="22"/>
        <v>#N/A</v>
      </c>
      <c r="R101">
        <f t="shared" si="26"/>
        <v>7.0522009999999996E-2</v>
      </c>
      <c r="S101" t="e">
        <f t="shared" si="27"/>
        <v>#N/A</v>
      </c>
      <c r="T101" s="5">
        <f t="shared" si="28"/>
        <v>-3.9503800000000033E-3</v>
      </c>
    </row>
    <row r="102" spans="1:20" x14ac:dyDescent="0.2">
      <c r="A102" s="11">
        <f t="shared" si="19"/>
        <v>2010</v>
      </c>
      <c r="B102" s="1">
        <v>40269</v>
      </c>
      <c r="C102" s="1">
        <v>40269</v>
      </c>
      <c r="D102" s="3">
        <f>VLOOKUP(C102,Data!P:R,2,0)</f>
        <v>6.3801521750617152E-3</v>
      </c>
      <c r="E102" s="3">
        <f t="shared" ca="1" si="23"/>
        <v>-7.6109959543813055E-4</v>
      </c>
      <c r="F102" s="3">
        <f>VLOOKUP(C102,Data!P:R,3,0)</f>
        <v>2.7605626026661056E-5</v>
      </c>
      <c r="G102" s="3">
        <f t="shared" ca="1" si="24"/>
        <v>5.6745462634938404E-3</v>
      </c>
      <c r="H102" s="5">
        <v>6.7038020000000004E-2</v>
      </c>
      <c r="J102" t="str">
        <f t="shared" ca="1" si="18"/>
        <v/>
      </c>
      <c r="K102" t="str">
        <f t="shared" ca="1" si="29"/>
        <v/>
      </c>
      <c r="L102" t="str">
        <f t="shared" ca="1" si="20"/>
        <v/>
      </c>
      <c r="M102" t="str">
        <f t="shared" ca="1" si="21"/>
        <v/>
      </c>
      <c r="N102">
        <f t="shared" ca="1" si="25"/>
        <v>-1</v>
      </c>
      <c r="P102" s="18">
        <f t="shared" ca="1" si="30"/>
        <v>1</v>
      </c>
      <c r="Q102" t="e">
        <f t="shared" si="22"/>
        <v>#N/A</v>
      </c>
      <c r="R102">
        <f t="shared" si="26"/>
        <v>6.7038020000000004E-2</v>
      </c>
      <c r="S102" t="e">
        <f t="shared" si="27"/>
        <v>#N/A</v>
      </c>
      <c r="T102" s="5">
        <f t="shared" si="28"/>
        <v>-3.4839899999999924E-3</v>
      </c>
    </row>
    <row r="103" spans="1:20" x14ac:dyDescent="0.2">
      <c r="A103" s="11">
        <f t="shared" si="19"/>
        <v>2010</v>
      </c>
      <c r="B103" s="1">
        <v>40360</v>
      </c>
      <c r="C103" s="1">
        <v>40360</v>
      </c>
      <c r="D103" s="3">
        <f>VLOOKUP(C103,Data!P:R,2,0)</f>
        <v>1.3908235318092377E-2</v>
      </c>
      <c r="E103" s="3">
        <f t="shared" ca="1" si="23"/>
        <v>9.4041673042487089E-4</v>
      </c>
      <c r="F103" s="3">
        <f>VLOOKUP(C103,Data!P:R,3,0)</f>
        <v>-7.0852484207717392E-4</v>
      </c>
      <c r="G103" s="3">
        <f t="shared" ca="1" si="24"/>
        <v>2.7973515220679757E-3</v>
      </c>
      <c r="H103" s="5">
        <v>6.3202809999999998E-2</v>
      </c>
      <c r="J103" t="str">
        <f t="shared" ca="1" si="18"/>
        <v/>
      </c>
      <c r="K103" t="str">
        <f t="shared" ca="1" si="29"/>
        <v/>
      </c>
      <c r="L103" t="str">
        <f t="shared" ca="1" si="20"/>
        <v/>
      </c>
      <c r="M103" t="str">
        <f t="shared" ca="1" si="21"/>
        <v/>
      </c>
      <c r="N103">
        <f t="shared" ca="1" si="25"/>
        <v>-1</v>
      </c>
      <c r="P103" s="18">
        <f t="shared" ca="1" si="30"/>
        <v>0</v>
      </c>
      <c r="Q103" t="e">
        <f t="shared" si="22"/>
        <v>#N/A</v>
      </c>
      <c r="R103">
        <f t="shared" si="26"/>
        <v>6.3202809999999998E-2</v>
      </c>
      <c r="S103" t="e">
        <f t="shared" si="27"/>
        <v>#N/A</v>
      </c>
      <c r="T103" s="5">
        <f t="shared" si="28"/>
        <v>-3.8352100000000056E-3</v>
      </c>
    </row>
    <row r="104" spans="1:20" x14ac:dyDescent="0.2">
      <c r="A104" s="11">
        <f t="shared" si="19"/>
        <v>2010</v>
      </c>
      <c r="B104" s="1">
        <v>40452</v>
      </c>
      <c r="C104" s="1">
        <v>40452</v>
      </c>
      <c r="D104" s="3">
        <f>VLOOKUP(C104,Data!P:R,2,0)</f>
        <v>1.0305372509278765E-2</v>
      </c>
      <c r="E104" s="3">
        <f t="shared" ca="1" si="23"/>
        <v>5.0669584670195765E-3</v>
      </c>
      <c r="F104" s="3">
        <f>VLOOKUP(C104,Data!P:R,3,0)</f>
        <v>4.9539822927360255E-3</v>
      </c>
      <c r="G104" s="3">
        <f t="shared" ca="1" si="24"/>
        <v>2.7892806815455751E-3</v>
      </c>
      <c r="H104" s="5">
        <v>5.9398649999999997E-2</v>
      </c>
      <c r="J104" t="str">
        <f t="shared" ca="1" si="18"/>
        <v/>
      </c>
      <c r="K104" t="str">
        <f t="shared" ca="1" si="29"/>
        <v/>
      </c>
      <c r="L104" t="str">
        <f t="shared" ca="1" si="20"/>
        <v/>
      </c>
      <c r="M104" t="str">
        <f t="shared" ca="1" si="21"/>
        <v/>
      </c>
      <c r="N104">
        <f t="shared" ca="1" si="25"/>
        <v>-1</v>
      </c>
      <c r="P104" s="18">
        <f t="shared" ca="1" si="30"/>
        <v>0</v>
      </c>
      <c r="Q104" t="e">
        <f t="shared" si="22"/>
        <v>#N/A</v>
      </c>
      <c r="R104">
        <f t="shared" si="26"/>
        <v>5.9398649999999997E-2</v>
      </c>
      <c r="S104" t="e">
        <f t="shared" si="27"/>
        <v>#N/A</v>
      </c>
      <c r="T104" s="5">
        <f t="shared" si="28"/>
        <v>-3.8041600000000009E-3</v>
      </c>
    </row>
    <row r="105" spans="1:20" x14ac:dyDescent="0.2">
      <c r="A105" s="11">
        <f t="shared" si="19"/>
        <v>2011</v>
      </c>
      <c r="B105" s="1">
        <v>40544</v>
      </c>
      <c r="C105" s="1">
        <v>40544</v>
      </c>
      <c r="D105" s="3">
        <f>VLOOKUP(C105,Data!P:R,2,0)</f>
        <v>1.0671544147093259E-2</v>
      </c>
      <c r="E105" s="3">
        <f t="shared" ca="1" si="23"/>
        <v>8.2103931386592645E-3</v>
      </c>
      <c r="F105" s="3">
        <f>VLOOKUP(C105,Data!P:R,3,0)</f>
        <v>1.0065284618027803E-2</v>
      </c>
      <c r="G105" s="3">
        <f t="shared" ca="1" si="24"/>
        <v>3.584586923678329E-3</v>
      </c>
      <c r="H105" s="5">
        <v>5.8530069999999997E-2</v>
      </c>
      <c r="J105" t="str">
        <f t="shared" ca="1" si="18"/>
        <v/>
      </c>
      <c r="K105" t="str">
        <f t="shared" ca="1" si="29"/>
        <v/>
      </c>
      <c r="L105" t="str">
        <f t="shared" ref="L105:L136" ca="1" si="31">+IF(AND(J105=1,K105=1),1,"")</f>
        <v/>
      </c>
      <c r="M105" t="str">
        <f t="shared" ref="M105:M136" ca="1" si="32">+IF(AND(J105=1,K105=""),1,"")</f>
        <v/>
      </c>
      <c r="N105">
        <f t="shared" ca="1" si="25"/>
        <v>-1</v>
      </c>
      <c r="P105" s="18">
        <f t="shared" ca="1" si="30"/>
        <v>0</v>
      </c>
      <c r="Q105">
        <f t="shared" si="22"/>
        <v>5.8530069999999997E-2</v>
      </c>
      <c r="R105">
        <f t="shared" si="26"/>
        <v>5.8530069999999997E-2</v>
      </c>
      <c r="S105" t="e">
        <f t="shared" si="27"/>
        <v>#N/A</v>
      </c>
      <c r="T105" s="5">
        <f t="shared" si="28"/>
        <v>-8.6858000000000074E-4</v>
      </c>
    </row>
    <row r="106" spans="1:20" x14ac:dyDescent="0.2">
      <c r="A106" s="11">
        <f t="shared" si="19"/>
        <v>2011</v>
      </c>
      <c r="B106" s="1">
        <v>40634</v>
      </c>
      <c r="C106" s="1">
        <v>40634</v>
      </c>
      <c r="D106" s="3">
        <f>VLOOKUP(C106,Data!P:R,2,0)</f>
        <v>2.9516083854415065E-3</v>
      </c>
      <c r="E106" s="3">
        <f t="shared" ca="1" si="23"/>
        <v>9.0458688983324296E-3</v>
      </c>
      <c r="F106" s="3">
        <f>VLOOKUP(C106,Data!P:R,3,0)</f>
        <v>1.1674951921332388E-2</v>
      </c>
      <c r="G106" s="3">
        <f t="shared" ca="1" si="24"/>
        <v>6.4964234975047608E-3</v>
      </c>
      <c r="H106" s="5">
        <v>5.9363310000000002E-2</v>
      </c>
      <c r="J106" t="str">
        <f t="shared" ca="1" si="18"/>
        <v/>
      </c>
      <c r="K106" t="str">
        <f t="shared" ca="1" si="29"/>
        <v/>
      </c>
      <c r="L106" t="str">
        <f t="shared" ca="1" si="31"/>
        <v/>
      </c>
      <c r="M106" t="str">
        <f t="shared" ca="1" si="32"/>
        <v/>
      </c>
      <c r="N106">
        <f t="shared" ca="1" si="25"/>
        <v>-1</v>
      </c>
      <c r="P106" s="18">
        <f t="shared" ca="1" si="30"/>
        <v>0</v>
      </c>
      <c r="Q106">
        <f t="shared" si="22"/>
        <v>5.9363310000000002E-2</v>
      </c>
      <c r="R106">
        <f t="shared" si="26"/>
        <v>5.9363310000000002E-2</v>
      </c>
      <c r="S106" t="e">
        <f t="shared" si="27"/>
        <v>#N/A</v>
      </c>
      <c r="T106" s="5">
        <f t="shared" si="28"/>
        <v>8.3324000000000592E-4</v>
      </c>
    </row>
    <row r="107" spans="1:20" x14ac:dyDescent="0.2">
      <c r="A107" s="11">
        <f t="shared" si="19"/>
        <v>2011</v>
      </c>
      <c r="B107" s="1">
        <v>40725</v>
      </c>
      <c r="C107" s="1">
        <v>40725</v>
      </c>
      <c r="D107" s="3">
        <f>VLOOKUP(C107,Data!P:R,2,0)</f>
        <v>1.3761832201697022E-2</v>
      </c>
      <c r="E107" s="3">
        <f t="shared" ca="1" si="23"/>
        <v>1.0340380474342239E-2</v>
      </c>
      <c r="F107" s="3">
        <f>VLOOKUP(C107,Data!P:R,3,0)</f>
        <v>7.8907489934811892E-3</v>
      </c>
      <c r="G107" s="3">
        <f t="shared" ca="1" si="24"/>
        <v>8.6462419563943516E-3</v>
      </c>
      <c r="H107" s="5">
        <v>5.8125919999999998E-2</v>
      </c>
      <c r="J107" t="str">
        <f t="shared" ca="1" si="18"/>
        <v/>
      </c>
      <c r="K107" t="str">
        <f t="shared" ca="1" si="29"/>
        <v/>
      </c>
      <c r="L107" t="str">
        <f t="shared" ca="1" si="31"/>
        <v/>
      </c>
      <c r="M107" t="str">
        <f t="shared" ca="1" si="32"/>
        <v/>
      </c>
      <c r="N107">
        <f t="shared" ca="1" si="25"/>
        <v>-1</v>
      </c>
      <c r="P107" s="18">
        <f t="shared" ca="1" si="30"/>
        <v>0</v>
      </c>
      <c r="Q107" t="e">
        <f t="shared" si="22"/>
        <v>#N/A</v>
      </c>
      <c r="R107">
        <f t="shared" si="26"/>
        <v>5.8125919999999998E-2</v>
      </c>
      <c r="S107" t="e">
        <f t="shared" si="27"/>
        <v>#N/A</v>
      </c>
      <c r="T107" s="5">
        <f t="shared" si="28"/>
        <v>-1.2373900000000049E-3</v>
      </c>
    </row>
    <row r="108" spans="1:20" x14ac:dyDescent="0.2">
      <c r="A108" s="11">
        <f t="shared" si="19"/>
        <v>2011</v>
      </c>
      <c r="B108" s="1">
        <v>40817</v>
      </c>
      <c r="C108" s="1">
        <v>40817</v>
      </c>
      <c r="D108" s="3">
        <f>VLOOKUP(C108,Data!P:R,2,0)</f>
        <v>6.1731952288397451E-3</v>
      </c>
      <c r="E108" s="3">
        <f t="shared" ca="1" si="23"/>
        <v>9.1645628522149126E-3</v>
      </c>
      <c r="F108" s="3">
        <f>VLOOKUP(C108,Data!P:R,3,0)</f>
        <v>7.9668692116758866E-3</v>
      </c>
      <c r="G108" s="3">
        <f t="shared" ca="1" si="24"/>
        <v>9.3994636861293168E-3</v>
      </c>
      <c r="H108" s="5">
        <v>5.6591379999999997E-2</v>
      </c>
      <c r="J108" t="str">
        <f t="shared" ca="1" si="18"/>
        <v/>
      </c>
      <c r="K108" t="str">
        <f t="shared" ca="1" si="29"/>
        <v/>
      </c>
      <c r="L108" t="str">
        <f t="shared" ca="1" si="31"/>
        <v/>
      </c>
      <c r="M108" t="str">
        <f t="shared" ca="1" si="32"/>
        <v/>
      </c>
      <c r="N108">
        <f t="shared" ca="1" si="25"/>
        <v>-1</v>
      </c>
      <c r="P108" s="18">
        <f t="shared" ca="1" si="30"/>
        <v>0</v>
      </c>
      <c r="Q108" t="e">
        <f t="shared" si="22"/>
        <v>#N/A</v>
      </c>
      <c r="R108">
        <f t="shared" si="26"/>
        <v>5.6591379999999997E-2</v>
      </c>
      <c r="S108" t="e">
        <f t="shared" si="27"/>
        <v>#N/A</v>
      </c>
      <c r="T108" s="5">
        <f t="shared" si="28"/>
        <v>-1.5345400000000009E-3</v>
      </c>
    </row>
    <row r="109" spans="1:20" x14ac:dyDescent="0.2">
      <c r="A109" s="11">
        <f t="shared" si="19"/>
        <v>2012</v>
      </c>
      <c r="B109" s="1">
        <v>40909</v>
      </c>
      <c r="C109" s="1">
        <v>40909</v>
      </c>
      <c r="D109" s="3">
        <f>VLOOKUP(C109,Data!P:R,2,0)</f>
        <v>1.3122881505401862E-2</v>
      </c>
      <c r="E109" s="3">
        <f t="shared" ca="1" si="23"/>
        <v>1.0127809899406362E-2</v>
      </c>
      <c r="F109" s="3">
        <f>VLOOKUP(C109,Data!P:R,3,0)</f>
        <v>2.76261380336007E-3</v>
      </c>
      <c r="G109" s="3">
        <f t="shared" ca="1" si="24"/>
        <v>7.5737959824623835E-3</v>
      </c>
      <c r="H109" s="5">
        <v>5.6271710000000003E-2</v>
      </c>
      <c r="J109" t="str">
        <f t="shared" ca="1" si="18"/>
        <v/>
      </c>
      <c r="K109" t="str">
        <f t="shared" ca="1" si="29"/>
        <v/>
      </c>
      <c r="L109" t="str">
        <f t="shared" ca="1" si="31"/>
        <v/>
      </c>
      <c r="M109" t="str">
        <f t="shared" ca="1" si="32"/>
        <v/>
      </c>
      <c r="N109">
        <f t="shared" ca="1" si="25"/>
        <v>-1</v>
      </c>
      <c r="P109" s="18">
        <f t="shared" ca="1" si="30"/>
        <v>0</v>
      </c>
      <c r="Q109" t="e">
        <f t="shared" si="22"/>
        <v>#N/A</v>
      </c>
      <c r="R109">
        <f t="shared" si="26"/>
        <v>5.6271710000000003E-2</v>
      </c>
      <c r="S109" t="e">
        <f t="shared" si="27"/>
        <v>#N/A</v>
      </c>
      <c r="T109" s="5">
        <f t="shared" si="28"/>
        <v>-3.1966999999999413E-4</v>
      </c>
    </row>
    <row r="110" spans="1:20" x14ac:dyDescent="0.2">
      <c r="A110" s="11">
        <f t="shared" si="19"/>
        <v>2012</v>
      </c>
      <c r="B110" s="1">
        <v>41000</v>
      </c>
      <c r="C110" s="1">
        <v>41000</v>
      </c>
      <c r="D110" s="3">
        <f>VLOOKUP(C110,Data!P:R,2,0)</f>
        <v>1.4135951979114436E-2</v>
      </c>
      <c r="E110" s="3">
        <f t="shared" ca="1" si="23"/>
        <v>1.0160340850980942E-2</v>
      </c>
      <c r="F110" s="3">
        <f>VLOOKUP(C110,Data!P:R,3,0)</f>
        <v>6.9711252822115544E-3</v>
      </c>
      <c r="G110" s="3">
        <f t="shared" ca="1" si="24"/>
        <v>6.397839322682175E-3</v>
      </c>
      <c r="H110" s="5">
        <v>5.5134160000000002E-2</v>
      </c>
      <c r="J110" t="str">
        <f t="shared" ca="1" si="18"/>
        <v/>
      </c>
      <c r="K110" t="str">
        <f t="shared" ca="1" si="29"/>
        <v/>
      </c>
      <c r="L110" t="str">
        <f t="shared" ca="1" si="31"/>
        <v/>
      </c>
      <c r="M110" t="str">
        <f t="shared" ca="1" si="32"/>
        <v/>
      </c>
      <c r="N110">
        <f t="shared" ca="1" si="25"/>
        <v>-1</v>
      </c>
      <c r="P110" s="18">
        <f t="shared" ca="1" si="30"/>
        <v>0</v>
      </c>
      <c r="Q110" t="e">
        <f t="shared" si="22"/>
        <v>#N/A</v>
      </c>
      <c r="R110">
        <f t="shared" si="26"/>
        <v>5.5134160000000002E-2</v>
      </c>
      <c r="S110" t="e">
        <f t="shared" si="27"/>
        <v>#N/A</v>
      </c>
      <c r="T110" s="5">
        <f t="shared" si="28"/>
        <v>-1.1375500000000011E-3</v>
      </c>
    </row>
    <row r="111" spans="1:20" x14ac:dyDescent="0.2">
      <c r="A111" s="11">
        <f t="shared" si="19"/>
        <v>2012</v>
      </c>
      <c r="B111" s="1">
        <v>41091</v>
      </c>
      <c r="C111" s="1">
        <v>41091</v>
      </c>
      <c r="D111" s="3">
        <f>VLOOKUP(C111,Data!P:R,2,0)</f>
        <v>8.2709738811286293E-3</v>
      </c>
      <c r="E111" s="3">
        <f t="shared" ca="1" si="23"/>
        <v>9.8697124755309229E-3</v>
      </c>
      <c r="F111" s="3">
        <f>VLOOKUP(C111,Data!P:R,3,0)</f>
        <v>-1.2368502711892493E-3</v>
      </c>
      <c r="G111" s="3">
        <f t="shared" ca="1" si="24"/>
        <v>4.1159395065145654E-3</v>
      </c>
      <c r="H111" s="5">
        <v>5.4802179999999999E-2</v>
      </c>
      <c r="J111" t="str">
        <f t="shared" ca="1" si="18"/>
        <v/>
      </c>
      <c r="K111" t="str">
        <f t="shared" ca="1" si="29"/>
        <v/>
      </c>
      <c r="L111" t="str">
        <f t="shared" ca="1" si="31"/>
        <v/>
      </c>
      <c r="M111" t="str">
        <f t="shared" ca="1" si="32"/>
        <v/>
      </c>
      <c r="N111">
        <f t="shared" ca="1" si="25"/>
        <v>-1</v>
      </c>
      <c r="P111" s="18">
        <f t="shared" ca="1" si="30"/>
        <v>0</v>
      </c>
      <c r="Q111" t="e">
        <f t="shared" si="22"/>
        <v>#N/A</v>
      </c>
      <c r="R111">
        <f t="shared" si="26"/>
        <v>5.4802179999999999E-2</v>
      </c>
      <c r="S111" t="e">
        <f t="shared" si="27"/>
        <v>#N/A</v>
      </c>
      <c r="T111" s="5">
        <f t="shared" si="28"/>
        <v>-3.3198000000000255E-4</v>
      </c>
    </row>
    <row r="112" spans="1:20" x14ac:dyDescent="0.2">
      <c r="A112" s="11">
        <f t="shared" si="19"/>
        <v>2012</v>
      </c>
      <c r="B112" s="1">
        <v>41183</v>
      </c>
      <c r="C112" s="1">
        <v>41183</v>
      </c>
      <c r="D112" s="3">
        <f>VLOOKUP(C112,Data!P:R,2,0)</f>
        <v>6.4940769577899182E-3</v>
      </c>
      <c r="E112" s="3">
        <f t="shared" ca="1" si="23"/>
        <v>9.272931448487589E-3</v>
      </c>
      <c r="F112" s="3">
        <f>VLOOKUP(C112,Data!P:R,3,0)</f>
        <v>1.0900386830267284E-2</v>
      </c>
      <c r="G112" s="3">
        <f t="shared" ca="1" si="24"/>
        <v>4.8493189111624146E-3</v>
      </c>
      <c r="H112" s="5">
        <v>5.4065729999999999E-2</v>
      </c>
      <c r="J112" t="str">
        <f t="shared" ca="1" si="18"/>
        <v/>
      </c>
      <c r="K112">
        <f t="shared" ca="1" si="29"/>
        <v>1</v>
      </c>
      <c r="L112" t="str">
        <f t="shared" ca="1" si="31"/>
        <v/>
      </c>
      <c r="M112" t="str">
        <f t="shared" ca="1" si="32"/>
        <v/>
      </c>
      <c r="N112">
        <f t="shared" ca="1" si="25"/>
        <v>-1</v>
      </c>
      <c r="P112" s="18">
        <f t="shared" ca="1" si="30"/>
        <v>0</v>
      </c>
      <c r="Q112" t="e">
        <f t="shared" si="22"/>
        <v>#N/A</v>
      </c>
      <c r="R112">
        <f t="shared" si="26"/>
        <v>5.4065729999999999E-2</v>
      </c>
      <c r="S112" t="e">
        <f t="shared" si="27"/>
        <v>#N/A</v>
      </c>
      <c r="T112" s="5">
        <f t="shared" si="28"/>
        <v>-7.364499999999996E-4</v>
      </c>
    </row>
    <row r="113" spans="1:20" x14ac:dyDescent="0.2">
      <c r="A113" s="11">
        <f t="shared" si="19"/>
        <v>2013</v>
      </c>
      <c r="B113" s="1">
        <v>41275</v>
      </c>
      <c r="C113" s="1">
        <v>41275</v>
      </c>
      <c r="D113" s="3">
        <f>VLOOKUP(C113,Data!P:R,2,0)</f>
        <v>6.2564467784054223E-3</v>
      </c>
      <c r="E113" s="3">
        <f t="shared" ca="1" si="23"/>
        <v>9.745051218911005E-3</v>
      </c>
      <c r="F113" s="3">
        <f>VLOOKUP(C113,Data!P:R,3,0)</f>
        <v>8.9171698807444244E-4</v>
      </c>
      <c r="G113" s="3">
        <f t="shared" ca="1" si="24"/>
        <v>4.3815947073410078E-3</v>
      </c>
      <c r="H113" s="5">
        <v>5.3284360000000003E-2</v>
      </c>
      <c r="J113">
        <f t="shared" ca="1" si="18"/>
        <v>1</v>
      </c>
      <c r="K113">
        <f t="shared" ref="K113:K146" ca="1" si="33">IF(OFFSET(H113,$K$3,0)&gt;H113,1,"")</f>
        <v>1</v>
      </c>
      <c r="L113">
        <f t="shared" ca="1" si="31"/>
        <v>1</v>
      </c>
      <c r="M113" t="str">
        <f t="shared" ca="1" si="32"/>
        <v/>
      </c>
      <c r="N113">
        <f t="shared" ca="1" si="25"/>
        <v>5.3284360000000003E-2</v>
      </c>
      <c r="P113" s="18">
        <f t="shared" ca="1" si="30"/>
        <v>0</v>
      </c>
      <c r="Q113" t="e">
        <f t="shared" si="22"/>
        <v>#N/A</v>
      </c>
      <c r="R113">
        <f t="shared" si="26"/>
        <v>5.3284360000000003E-2</v>
      </c>
      <c r="S113" t="e">
        <f t="shared" si="27"/>
        <v>#N/A</v>
      </c>
      <c r="T113" s="5">
        <f t="shared" si="28"/>
        <v>-7.8136999999999651E-4</v>
      </c>
    </row>
    <row r="114" spans="1:20" x14ac:dyDescent="0.2">
      <c r="A114" s="11">
        <f t="shared" si="19"/>
        <v>2013</v>
      </c>
      <c r="B114" s="1">
        <v>41365</v>
      </c>
      <c r="C114" s="1">
        <v>41365</v>
      </c>
      <c r="D114" s="3">
        <f>VLOOKUP(C114,Data!P:R,2,0)</f>
        <v>1.2881579850628988E-2</v>
      </c>
      <c r="E114" s="3">
        <f t="shared" ca="1" si="23"/>
        <v>9.6193008830441438E-3</v>
      </c>
      <c r="F114" s="3">
        <f>VLOOKUP(C114,Data!P:R,3,0)</f>
        <v>4.5886835538295756E-3</v>
      </c>
      <c r="G114" s="3">
        <f t="shared" ca="1" si="24"/>
        <v>3.7859842752455131E-3</v>
      </c>
      <c r="H114" s="5">
        <v>5.3279680000000003E-2</v>
      </c>
      <c r="J114" t="str">
        <f t="shared" ca="1" si="18"/>
        <v/>
      </c>
      <c r="K114" t="str">
        <f t="shared" ca="1" si="33"/>
        <v/>
      </c>
      <c r="L114" t="str">
        <f t="shared" ca="1" si="31"/>
        <v/>
      </c>
      <c r="M114" t="str">
        <f t="shared" ca="1" si="32"/>
        <v/>
      </c>
      <c r="N114">
        <f t="shared" ca="1" si="25"/>
        <v>-1</v>
      </c>
      <c r="P114" s="18">
        <f t="shared" ca="1" si="30"/>
        <v>0</v>
      </c>
      <c r="Q114" t="e">
        <f t="shared" si="22"/>
        <v>#N/A</v>
      </c>
      <c r="R114">
        <f t="shared" si="26"/>
        <v>5.3279680000000003E-2</v>
      </c>
      <c r="S114" t="e">
        <f t="shared" si="27"/>
        <v>#N/A</v>
      </c>
      <c r="T114" s="5">
        <f t="shared" si="28"/>
        <v>-4.679999999999962E-6</v>
      </c>
    </row>
    <row r="115" spans="1:20" x14ac:dyDescent="0.2">
      <c r="A115" s="11">
        <f t="shared" si="19"/>
        <v>2013</v>
      </c>
      <c r="B115" s="1">
        <v>41456</v>
      </c>
      <c r="C115" s="1">
        <v>41456</v>
      </c>
      <c r="D115" s="3">
        <f>VLOOKUP(C115,Data!P:R,2,0)</f>
        <v>4.1241211083604679E-3</v>
      </c>
      <c r="E115" s="3">
        <f t="shared" ca="1" si="23"/>
        <v>9.3265760086899598E-3</v>
      </c>
      <c r="F115" s="3">
        <f>VLOOKUP(C115,Data!P:R,3,0)</f>
        <v>7.0173323804678667E-4</v>
      </c>
      <c r="G115" s="3">
        <f t="shared" ca="1" si="24"/>
        <v>4.2706301525545221E-3</v>
      </c>
      <c r="H115" s="5">
        <v>5.2914259999999998E-2</v>
      </c>
      <c r="J115" t="str">
        <f t="shared" ca="1" si="18"/>
        <v/>
      </c>
      <c r="K115" t="str">
        <f t="shared" ca="1" si="33"/>
        <v/>
      </c>
      <c r="L115" t="str">
        <f t="shared" ca="1" si="31"/>
        <v/>
      </c>
      <c r="M115" t="str">
        <f t="shared" ca="1" si="32"/>
        <v/>
      </c>
      <c r="N115">
        <f t="shared" ca="1" si="25"/>
        <v>-1</v>
      </c>
      <c r="P115" s="18">
        <f t="shared" ca="1" si="30"/>
        <v>0</v>
      </c>
      <c r="Q115">
        <f t="shared" si="22"/>
        <v>5.2914259999999998E-2</v>
      </c>
      <c r="R115">
        <f t="shared" si="26"/>
        <v>5.2914259999999998E-2</v>
      </c>
      <c r="S115" t="e">
        <f t="shared" si="27"/>
        <v>#N/A</v>
      </c>
      <c r="T115" s="5">
        <f t="shared" si="28"/>
        <v>-3.6542000000000519E-4</v>
      </c>
    </row>
    <row r="116" spans="1:20" x14ac:dyDescent="0.2">
      <c r="A116" s="11">
        <f t="shared" si="19"/>
        <v>2013</v>
      </c>
      <c r="B116" s="1">
        <v>41548</v>
      </c>
      <c r="C116" s="1">
        <v>41548</v>
      </c>
      <c r="D116" s="3">
        <f>VLOOKUP(C116,Data!P:R,2,0)</f>
        <v>1.2671170673556276E-2</v>
      </c>
      <c r="E116" s="3">
        <f t="shared" ca="1" si="23"/>
        <v>9.2620458898548773E-3</v>
      </c>
      <c r="F116" s="3">
        <f>VLOOKUP(C116,Data!P:R,3,0)</f>
        <v>4.7280001720837461E-3</v>
      </c>
      <c r="G116" s="3">
        <f t="shared" ca="1" si="24"/>
        <v>2.7275334880086377E-3</v>
      </c>
      <c r="H116" s="5">
        <v>5.4246019999999999E-2</v>
      </c>
      <c r="J116" t="str">
        <f t="shared" ca="1" si="18"/>
        <v/>
      </c>
      <c r="K116" t="str">
        <f t="shared" ca="1" si="33"/>
        <v/>
      </c>
      <c r="L116" t="str">
        <f t="shared" ca="1" si="31"/>
        <v/>
      </c>
      <c r="M116" t="str">
        <f t="shared" ca="1" si="32"/>
        <v/>
      </c>
      <c r="N116">
        <f t="shared" ca="1" si="25"/>
        <v>-1</v>
      </c>
      <c r="P116" s="18">
        <f t="shared" ca="1" si="30"/>
        <v>0</v>
      </c>
      <c r="Q116">
        <f t="shared" si="22"/>
        <v>5.4246019999999999E-2</v>
      </c>
      <c r="R116">
        <f t="shared" si="26"/>
        <v>5.4246019999999999E-2</v>
      </c>
      <c r="S116" t="e">
        <f t="shared" si="27"/>
        <v>#N/A</v>
      </c>
      <c r="T116" s="5">
        <f t="shared" si="28"/>
        <v>1.3317600000000013E-3</v>
      </c>
    </row>
    <row r="117" spans="1:20" x14ac:dyDescent="0.2">
      <c r="A117" s="11">
        <f t="shared" si="19"/>
        <v>2014</v>
      </c>
      <c r="B117" s="1">
        <v>41640</v>
      </c>
      <c r="C117" s="1">
        <v>41640</v>
      </c>
      <c r="D117" s="3">
        <f>VLOOKUP(C117,Data!P:R,2,0)</f>
        <v>1.3911360060699929E-2</v>
      </c>
      <c r="E117" s="3">
        <f t="shared" ca="1" si="23"/>
        <v>9.2299613300813755E-3</v>
      </c>
      <c r="F117" s="3">
        <f>VLOOKUP(C117,Data!P:R,3,0)</f>
        <v>5.0311718562667807E-3</v>
      </c>
      <c r="G117" s="3">
        <f t="shared" ca="1" si="24"/>
        <v>3.7623972050567223E-3</v>
      </c>
      <c r="H117" s="5">
        <v>5.3965680000000002E-2</v>
      </c>
      <c r="J117" t="str">
        <f t="shared" ca="1" si="18"/>
        <v/>
      </c>
      <c r="K117" t="str">
        <f t="shared" ca="1" si="33"/>
        <v/>
      </c>
      <c r="L117" t="str">
        <f t="shared" ca="1" si="31"/>
        <v/>
      </c>
      <c r="M117" t="str">
        <f t="shared" ca="1" si="32"/>
        <v/>
      </c>
      <c r="N117">
        <f t="shared" ca="1" si="25"/>
        <v>-1</v>
      </c>
      <c r="P117" s="18">
        <f t="shared" ca="1" si="30"/>
        <v>0</v>
      </c>
      <c r="Q117">
        <f t="shared" si="22"/>
        <v>5.3965680000000002E-2</v>
      </c>
      <c r="R117">
        <f t="shared" si="26"/>
        <v>5.3965680000000002E-2</v>
      </c>
      <c r="S117" t="e">
        <f t="shared" si="27"/>
        <v>#N/A</v>
      </c>
      <c r="T117" s="5">
        <f t="shared" si="28"/>
        <v>-2.8033999999999698E-4</v>
      </c>
    </row>
    <row r="118" spans="1:20" x14ac:dyDescent="0.2">
      <c r="A118" s="11">
        <f t="shared" si="19"/>
        <v>2014</v>
      </c>
      <c r="B118" s="1">
        <v>41730</v>
      </c>
      <c r="C118" s="1">
        <v>41730</v>
      </c>
      <c r="D118" s="3">
        <f>VLOOKUP(C118,Data!P:R,2,0)</f>
        <v>1.2537509943286729E-3</v>
      </c>
      <c r="E118" s="3">
        <f t="shared" ca="1" si="23"/>
        <v>8.2275009176813827E-3</v>
      </c>
      <c r="F118" s="3">
        <f>VLOOKUP(C118,Data!P:R,3,0)</f>
        <v>5.5768812920982125E-3</v>
      </c>
      <c r="G118" s="3">
        <f t="shared" ca="1" si="24"/>
        <v>4.0094466396238815E-3</v>
      </c>
      <c r="H118" s="5">
        <v>5.4558799999999998E-2</v>
      </c>
      <c r="J118">
        <f t="shared" ca="1" si="18"/>
        <v>1</v>
      </c>
      <c r="K118" t="str">
        <f t="shared" ca="1" si="33"/>
        <v/>
      </c>
      <c r="L118" t="str">
        <f t="shared" ca="1" si="31"/>
        <v/>
      </c>
      <c r="M118">
        <f t="shared" ca="1" si="32"/>
        <v>1</v>
      </c>
      <c r="N118">
        <f t="shared" ca="1" si="25"/>
        <v>5.4558799999999998E-2</v>
      </c>
      <c r="P118" s="18">
        <f t="shared" ca="1" si="30"/>
        <v>0</v>
      </c>
      <c r="Q118">
        <f t="shared" si="22"/>
        <v>5.4558799999999998E-2</v>
      </c>
      <c r="R118">
        <f t="shared" si="26"/>
        <v>5.4558799999999998E-2</v>
      </c>
      <c r="S118" t="e">
        <f t="shared" si="27"/>
        <v>#N/A</v>
      </c>
      <c r="T118" s="5">
        <f t="shared" si="28"/>
        <v>5.931199999999956E-4</v>
      </c>
    </row>
    <row r="119" spans="1:20" x14ac:dyDescent="0.2">
      <c r="A119" s="11">
        <f t="shared" si="19"/>
        <v>2014</v>
      </c>
      <c r="B119" s="1">
        <v>41821</v>
      </c>
      <c r="C119" s="1">
        <v>41821</v>
      </c>
      <c r="D119" s="3">
        <f>VLOOKUP(C119,Data!P:R,2,0)</f>
        <v>1.9196874750614601E-2</v>
      </c>
      <c r="E119" s="3">
        <f t="shared" ca="1" si="23"/>
        <v>1.0042186316656336E-2</v>
      </c>
      <c r="F119" s="3">
        <f>VLOOKUP(C119,Data!P:R,3,0)</f>
        <v>5.0968529157557896E-3</v>
      </c>
      <c r="G119" s="3">
        <f t="shared" ca="1" si="24"/>
        <v>5.1082265590511322E-3</v>
      </c>
      <c r="H119" s="5">
        <v>5.4438109999999998E-2</v>
      </c>
      <c r="J119" t="str">
        <f t="shared" ca="1" si="18"/>
        <v/>
      </c>
      <c r="K119" t="str">
        <f t="shared" ca="1" si="33"/>
        <v/>
      </c>
      <c r="L119" t="str">
        <f t="shared" ca="1" si="31"/>
        <v/>
      </c>
      <c r="M119" t="str">
        <f t="shared" ca="1" si="32"/>
        <v/>
      </c>
      <c r="N119">
        <f t="shared" ca="1" si="25"/>
        <v>-1</v>
      </c>
      <c r="P119" s="18">
        <f t="shared" ca="1" si="30"/>
        <v>0</v>
      </c>
      <c r="Q119" t="e">
        <f t="shared" si="22"/>
        <v>#N/A</v>
      </c>
      <c r="R119">
        <f t="shared" si="26"/>
        <v>5.4438109999999998E-2</v>
      </c>
      <c r="S119" t="e">
        <f t="shared" si="27"/>
        <v>#N/A</v>
      </c>
      <c r="T119" s="5">
        <f t="shared" si="28"/>
        <v>-1.2068999999999969E-4</v>
      </c>
    </row>
    <row r="120" spans="1:20" x14ac:dyDescent="0.2">
      <c r="A120" s="11">
        <f t="shared" si="19"/>
        <v>2014</v>
      </c>
      <c r="B120" s="1">
        <v>41913</v>
      </c>
      <c r="C120" s="1">
        <v>41913</v>
      </c>
      <c r="D120" s="3">
        <f>VLOOKUP(C120,Data!P:R,2,0)</f>
        <v>1.6563385950101539E-2</v>
      </c>
      <c r="E120" s="3">
        <f t="shared" ca="1" si="23"/>
        <v>1.1514606198327211E-2</v>
      </c>
      <c r="F120" s="3">
        <f>VLOOKUP(C120,Data!P:R,3,0)</f>
        <v>1.0369639718250667E-3</v>
      </c>
      <c r="G120" s="3">
        <f t="shared" ca="1" si="24"/>
        <v>4.1854675089864624E-3</v>
      </c>
      <c r="H120" s="5">
        <v>5.3199700000000003E-2</v>
      </c>
      <c r="J120" t="str">
        <f t="shared" ca="1" si="18"/>
        <v/>
      </c>
      <c r="K120" t="str">
        <f t="shared" ca="1" si="33"/>
        <v/>
      </c>
      <c r="L120" t="str">
        <f t="shared" ca="1" si="31"/>
        <v/>
      </c>
      <c r="M120" t="str">
        <f t="shared" ca="1" si="32"/>
        <v/>
      </c>
      <c r="N120">
        <f t="shared" ca="1" si="25"/>
        <v>-1</v>
      </c>
      <c r="P120" s="18">
        <f t="shared" ca="1" si="30"/>
        <v>0</v>
      </c>
      <c r="Q120" t="e">
        <f t="shared" si="22"/>
        <v>#N/A</v>
      </c>
      <c r="R120">
        <f t="shared" si="26"/>
        <v>5.3199700000000003E-2</v>
      </c>
      <c r="S120" t="e">
        <f t="shared" si="27"/>
        <v>#N/A</v>
      </c>
      <c r="T120" s="5">
        <f t="shared" si="28"/>
        <v>-1.2384099999999953E-3</v>
      </c>
    </row>
    <row r="121" spans="1:20" x14ac:dyDescent="0.2">
      <c r="A121" s="11">
        <f t="shared" si="19"/>
        <v>2015</v>
      </c>
      <c r="B121" s="1">
        <v>42005</v>
      </c>
      <c r="C121" s="1">
        <v>42005</v>
      </c>
      <c r="D121" s="3">
        <f>VLOOKUP(C121,Data!P:R,2,0)</f>
        <v>7.2371900663690258E-3</v>
      </c>
      <c r="E121" s="3">
        <f t="shared" ca="1" si="23"/>
        <v>1.0708264800575787E-2</v>
      </c>
      <c r="F121" s="3">
        <f>VLOOKUP(C121,Data!P:R,3,0)</f>
        <v>-5.158394286604584E-3</v>
      </c>
      <c r="G121" s="3">
        <f t="shared" ca="1" si="24"/>
        <v>1.6380759732686212E-3</v>
      </c>
      <c r="H121" s="5">
        <v>5.1977710000000003E-2</v>
      </c>
      <c r="J121" t="str">
        <f t="shared" ca="1" si="18"/>
        <v/>
      </c>
      <c r="K121" t="str">
        <f t="shared" ca="1" si="33"/>
        <v/>
      </c>
      <c r="L121" t="str">
        <f t="shared" ca="1" si="31"/>
        <v/>
      </c>
      <c r="M121" t="str">
        <f t="shared" ca="1" si="32"/>
        <v/>
      </c>
      <c r="N121">
        <f t="shared" ca="1" si="25"/>
        <v>-1</v>
      </c>
      <c r="P121" s="18">
        <f t="shared" ca="1" si="30"/>
        <v>0</v>
      </c>
      <c r="Q121" t="e">
        <f t="shared" si="22"/>
        <v>#N/A</v>
      </c>
      <c r="R121">
        <f t="shared" si="26"/>
        <v>5.1977710000000003E-2</v>
      </c>
      <c r="S121" t="e">
        <f t="shared" si="27"/>
        <v>#N/A</v>
      </c>
      <c r="T121" s="5">
        <f t="shared" si="28"/>
        <v>-1.2219899999999992E-3</v>
      </c>
    </row>
    <row r="122" spans="1:20" x14ac:dyDescent="0.2">
      <c r="A122" s="11">
        <f t="shared" si="19"/>
        <v>2015</v>
      </c>
      <c r="B122" s="1">
        <v>42095</v>
      </c>
      <c r="C122" s="1">
        <v>42095</v>
      </c>
      <c r="D122" s="3">
        <f>VLOOKUP(C122,Data!P:R,2,0)</f>
        <v>8.5987538762095639E-3</v>
      </c>
      <c r="E122" s="3">
        <f t="shared" ca="1" si="23"/>
        <v>1.1347498053125658E-2</v>
      </c>
      <c r="F122" s="3">
        <f>VLOOKUP(C122,Data!P:R,3,0)</f>
        <v>-1.168244078357028E-3</v>
      </c>
      <c r="G122" s="3">
        <f t="shared" ca="1" si="24"/>
        <v>-4.8205369345188931E-5</v>
      </c>
      <c r="H122" s="5">
        <v>4.9627129999999998E-2</v>
      </c>
      <c r="J122" t="str">
        <f t="shared" ca="1" si="18"/>
        <v/>
      </c>
      <c r="K122" t="str">
        <f t="shared" ca="1" si="33"/>
        <v/>
      </c>
      <c r="L122" t="str">
        <f t="shared" ca="1" si="31"/>
        <v/>
      </c>
      <c r="M122" t="str">
        <f t="shared" ca="1" si="32"/>
        <v/>
      </c>
      <c r="N122">
        <f t="shared" ca="1" si="25"/>
        <v>-1</v>
      </c>
      <c r="P122" s="18">
        <f t="shared" ca="1" si="30"/>
        <v>0</v>
      </c>
      <c r="Q122" t="e">
        <f t="shared" si="22"/>
        <v>#N/A</v>
      </c>
      <c r="R122">
        <f t="shared" si="26"/>
        <v>4.9627129999999998E-2</v>
      </c>
      <c r="S122" t="e">
        <f t="shared" si="27"/>
        <v>#N/A</v>
      </c>
      <c r="T122" s="5">
        <f t="shared" si="28"/>
        <v>-2.3505800000000049E-3</v>
      </c>
    </row>
    <row r="123" spans="1:20" x14ac:dyDescent="0.2">
      <c r="A123" s="11">
        <f t="shared" si="19"/>
        <v>2015</v>
      </c>
      <c r="B123" s="1">
        <v>42186</v>
      </c>
      <c r="C123" s="1">
        <v>42186</v>
      </c>
      <c r="D123" s="3">
        <f>VLOOKUP(C123,Data!P:R,2,0)</f>
        <v>1.2229801716886923E-2</v>
      </c>
      <c r="E123" s="3">
        <f t="shared" ca="1" si="23"/>
        <v>1.1284445345030036E-2</v>
      </c>
      <c r="F123" s="3">
        <f>VLOOKUP(C123,Data!P:R,3,0)</f>
        <v>7.1236057904193739E-3</v>
      </c>
      <c r="G123" s="3">
        <f t="shared" ca="1" si="24"/>
        <v>4.5848284932070715E-4</v>
      </c>
      <c r="H123" s="5">
        <v>4.8536919999999997E-2</v>
      </c>
      <c r="J123" t="str">
        <f t="shared" ca="1" si="18"/>
        <v/>
      </c>
      <c r="K123" t="str">
        <f t="shared" ca="1" si="33"/>
        <v/>
      </c>
      <c r="L123" t="str">
        <f t="shared" ca="1" si="31"/>
        <v/>
      </c>
      <c r="M123" t="str">
        <f t="shared" ca="1" si="32"/>
        <v/>
      </c>
      <c r="N123">
        <f t="shared" ca="1" si="25"/>
        <v>-1</v>
      </c>
      <c r="P123" s="18">
        <f t="shared" ca="1" si="30"/>
        <v>0</v>
      </c>
      <c r="Q123">
        <f t="shared" si="22"/>
        <v>4.8536919999999997E-2</v>
      </c>
      <c r="R123">
        <f t="shared" si="26"/>
        <v>4.8536919999999997E-2</v>
      </c>
      <c r="S123" t="e">
        <f t="shared" si="27"/>
        <v>#N/A</v>
      </c>
      <c r="T123" s="5">
        <f t="shared" si="28"/>
        <v>-1.0902100000000012E-3</v>
      </c>
    </row>
    <row r="124" spans="1:20" x14ac:dyDescent="0.2">
      <c r="A124" s="11">
        <f t="shared" si="19"/>
        <v>2015</v>
      </c>
      <c r="B124" s="1">
        <v>42278</v>
      </c>
      <c r="C124" s="1">
        <v>42278</v>
      </c>
      <c r="D124" s="3">
        <f>VLOOKUP(C124,Data!P:R,2,0)</f>
        <v>6.7960313170130071E-3</v>
      </c>
      <c r="E124" s="3">
        <f t="shared" ca="1" si="23"/>
        <v>1.0267969810217619E-2</v>
      </c>
      <c r="F124" s="3">
        <f>VLOOKUP(C124,Data!P:R,3,0)</f>
        <v>-6.6903141923035925E-4</v>
      </c>
      <c r="G124" s="3">
        <f t="shared" ca="1" si="24"/>
        <v>3.1984001556850661E-5</v>
      </c>
      <c r="H124" s="5">
        <v>4.876146E-2</v>
      </c>
      <c r="J124">
        <f ca="1">IF(AND(E124&lt;OFFSET(E124,-$J$3,0),G124&gt;OFFSET(G124,-$J$2,0)),1,"")</f>
        <v>1</v>
      </c>
      <c r="K124">
        <f t="shared" ca="1" si="33"/>
        <v>1</v>
      </c>
      <c r="L124">
        <f t="shared" ca="1" si="31"/>
        <v>1</v>
      </c>
      <c r="M124" t="str">
        <f t="shared" ca="1" si="32"/>
        <v/>
      </c>
      <c r="N124">
        <f t="shared" ca="1" si="25"/>
        <v>4.876146E-2</v>
      </c>
      <c r="P124" s="18">
        <f t="shared" ca="1" si="30"/>
        <v>0</v>
      </c>
      <c r="Q124">
        <f t="shared" si="22"/>
        <v>4.876146E-2</v>
      </c>
      <c r="R124">
        <f t="shared" si="26"/>
        <v>4.876146E-2</v>
      </c>
      <c r="S124" t="e">
        <f t="shared" si="27"/>
        <v>#N/A</v>
      </c>
      <c r="T124" s="5">
        <f t="shared" si="28"/>
        <v>2.2454000000000224E-4</v>
      </c>
    </row>
    <row r="125" spans="1:20" x14ac:dyDescent="0.2">
      <c r="A125" s="11">
        <f t="shared" si="19"/>
        <v>2016</v>
      </c>
      <c r="B125" s="1">
        <v>42370</v>
      </c>
      <c r="C125" s="1">
        <v>42370</v>
      </c>
      <c r="D125" s="3">
        <f>VLOOKUP(C125,Data!P:R,2,0)</f>
        <v>1.7102127410248968E-3</v>
      </c>
      <c r="E125" s="3">
        <f t="shared" ca="1" si="23"/>
        <v>1.0333178631174222E-2</v>
      </c>
      <c r="F125" s="3">
        <f>VLOOKUP(C125,Data!P:R,3,0)</f>
        <v>1.1073777463388446E-3</v>
      </c>
      <c r="G125" s="3">
        <f t="shared" ca="1" si="24"/>
        <v>1.5984270097927078E-3</v>
      </c>
      <c r="H125" s="5">
        <v>4.7068770000000003E-2</v>
      </c>
      <c r="J125">
        <f t="shared" ca="1" si="18"/>
        <v>1</v>
      </c>
      <c r="K125">
        <f t="shared" ca="1" si="33"/>
        <v>1</v>
      </c>
      <c r="L125">
        <f t="shared" ca="1" si="31"/>
        <v>1</v>
      </c>
      <c r="M125" t="str">
        <f t="shared" ca="1" si="32"/>
        <v/>
      </c>
      <c r="N125">
        <f t="shared" ca="1" si="25"/>
        <v>4.7068770000000003E-2</v>
      </c>
      <c r="P125" s="18">
        <f t="shared" ca="1" si="30"/>
        <v>0</v>
      </c>
      <c r="Q125" t="e">
        <f t="shared" si="22"/>
        <v>#N/A</v>
      </c>
      <c r="R125">
        <f t="shared" si="26"/>
        <v>4.7068770000000003E-2</v>
      </c>
      <c r="S125" t="e">
        <f t="shared" si="27"/>
        <v>#N/A</v>
      </c>
      <c r="T125" s="5">
        <f t="shared" si="28"/>
        <v>-1.6926899999999967E-3</v>
      </c>
    </row>
    <row r="126" spans="1:20" x14ac:dyDescent="0.2">
      <c r="A126" s="11">
        <f t="shared" si="19"/>
        <v>2016</v>
      </c>
      <c r="B126" s="1">
        <v>42461</v>
      </c>
      <c r="C126" s="1">
        <v>42461</v>
      </c>
      <c r="D126" s="3">
        <f>VLOOKUP(C126,Data!P:R,2,0)</f>
        <v>4.970563099239822E-3</v>
      </c>
      <c r="E126" s="3">
        <f t="shared" ca="1" si="23"/>
        <v>8.3008483952635402E-3</v>
      </c>
      <c r="F126" s="3">
        <f>VLOOKUP(C126,Data!P:R,3,0)</f>
        <v>1.3416834552344437E-3</v>
      </c>
      <c r="G126" s="3">
        <f t="shared" ca="1" si="24"/>
        <v>2.2259088931905757E-3</v>
      </c>
      <c r="H126" s="5">
        <v>4.6538599999999999E-2</v>
      </c>
      <c r="J126">
        <f t="shared" ca="1" si="18"/>
        <v>1</v>
      </c>
      <c r="K126">
        <f t="shared" ca="1" si="33"/>
        <v>1</v>
      </c>
      <c r="L126">
        <f t="shared" ca="1" si="31"/>
        <v>1</v>
      </c>
      <c r="M126" t="str">
        <f t="shared" ca="1" si="32"/>
        <v/>
      </c>
      <c r="N126">
        <f t="shared" ca="1" si="25"/>
        <v>4.6538599999999999E-2</v>
      </c>
      <c r="P126" s="18">
        <f t="shared" ca="1" si="30"/>
        <v>1</v>
      </c>
      <c r="Q126" t="e">
        <f t="shared" si="22"/>
        <v>#N/A</v>
      </c>
      <c r="R126">
        <f t="shared" si="26"/>
        <v>4.6538599999999999E-2</v>
      </c>
      <c r="S126" t="e">
        <f t="shared" si="27"/>
        <v>#N/A</v>
      </c>
      <c r="T126" s="5">
        <f t="shared" si="28"/>
        <v>-5.3017000000000342E-4</v>
      </c>
    </row>
    <row r="127" spans="1:20" x14ac:dyDescent="0.2">
      <c r="A127" s="11">
        <f t="shared" si="19"/>
        <v>2016</v>
      </c>
      <c r="B127" s="1">
        <v>42552</v>
      </c>
      <c r="C127" s="1">
        <v>42552</v>
      </c>
      <c r="D127" s="3">
        <f>VLOOKUP(C127,Data!P:R,2,0)</f>
        <v>1.0073060563213332E-2</v>
      </c>
      <c r="E127" s="3">
        <f t="shared" ca="1" si="23"/>
        <v>7.37365905427951E-3</v>
      </c>
      <c r="F127" s="3">
        <f>VLOOKUP(C127,Data!P:R,3,0)</f>
        <v>8.9969758064516459E-3</v>
      </c>
      <c r="G127" s="3">
        <f t="shared" ca="1" si="24"/>
        <v>2.6942513971986437E-3</v>
      </c>
      <c r="H127" s="5">
        <v>4.6496379999999997E-2</v>
      </c>
      <c r="J127">
        <f t="shared" ca="1" si="18"/>
        <v>1</v>
      </c>
      <c r="K127">
        <f t="shared" ca="1" si="33"/>
        <v>1</v>
      </c>
      <c r="L127">
        <f t="shared" ca="1" si="31"/>
        <v>1</v>
      </c>
      <c r="M127" t="str">
        <f t="shared" ca="1" si="32"/>
        <v/>
      </c>
      <c r="N127">
        <f t="shared" ca="1" si="25"/>
        <v>4.6496379999999997E-2</v>
      </c>
      <c r="P127" s="18">
        <f t="shared" ca="1" si="30"/>
        <v>1</v>
      </c>
      <c r="Q127">
        <f t="shared" si="22"/>
        <v>4.6496379999999997E-2</v>
      </c>
      <c r="R127">
        <f t="shared" si="26"/>
        <v>4.6496379999999997E-2</v>
      </c>
      <c r="S127" t="e">
        <f t="shared" si="27"/>
        <v>#N/A</v>
      </c>
      <c r="T127" s="5">
        <f t="shared" si="28"/>
        <v>-4.2220000000002533E-5</v>
      </c>
    </row>
    <row r="128" spans="1:20" x14ac:dyDescent="0.2">
      <c r="A128" s="11">
        <f t="shared" si="19"/>
        <v>2016</v>
      </c>
      <c r="B128" s="1">
        <v>42644</v>
      </c>
      <c r="C128" s="1">
        <v>42644</v>
      </c>
      <c r="D128" s="3">
        <f>VLOOKUP(C128,Data!P:R,2,0)</f>
        <v>8.8523889127087863E-3</v>
      </c>
      <c r="E128" s="3">
        <f t="shared" ca="1" si="23"/>
        <v>7.6044017466137615E-3</v>
      </c>
      <c r="F128" s="3">
        <f>VLOOKUP(C128,Data!P:R,3,0)</f>
        <v>3.9713265229661676E-3</v>
      </c>
      <c r="G128" s="3">
        <f t="shared" ca="1" si="24"/>
        <v>3.8543408827477754E-3</v>
      </c>
      <c r="H128" s="5">
        <v>4.708851E-2</v>
      </c>
      <c r="J128">
        <f t="shared" ca="1" si="18"/>
        <v>1</v>
      </c>
      <c r="K128">
        <f t="shared" ca="1" si="33"/>
        <v>1</v>
      </c>
      <c r="L128">
        <f t="shared" ca="1" si="31"/>
        <v>1</v>
      </c>
      <c r="M128" t="str">
        <f t="shared" ca="1" si="32"/>
        <v/>
      </c>
      <c r="N128">
        <f t="shared" ca="1" si="25"/>
        <v>4.708851E-2</v>
      </c>
      <c r="P128" s="18">
        <f t="shared" ca="1" si="30"/>
        <v>1</v>
      </c>
      <c r="Q128">
        <f t="shared" si="22"/>
        <v>4.708851E-2</v>
      </c>
      <c r="R128" t="e">
        <f t="shared" si="26"/>
        <v>#N/A</v>
      </c>
      <c r="S128" t="e">
        <f t="shared" si="27"/>
        <v>#N/A</v>
      </c>
      <c r="T128" s="5">
        <f t="shared" si="28"/>
        <v>5.9213000000000321E-4</v>
      </c>
    </row>
    <row r="129" spans="1:20" x14ac:dyDescent="0.2">
      <c r="A129" s="11">
        <f t="shared" si="19"/>
        <v>2017</v>
      </c>
      <c r="B129" s="1">
        <v>42736</v>
      </c>
      <c r="C129" s="1">
        <v>42736</v>
      </c>
      <c r="D129" s="3">
        <f>VLOOKUP(C129,Data!P:R,2,0)</f>
        <v>1.1222409603897532E-2</v>
      </c>
      <c r="E129" s="3">
        <f t="shared" ca="1" si="23"/>
        <v>7.9792097077120427E-3</v>
      </c>
      <c r="F129" s="3">
        <f>VLOOKUP(C129,Data!P:R,3,0)</f>
        <v>6.0578166981790638E-3</v>
      </c>
      <c r="G129" s="3">
        <f t="shared" ca="1" si="24"/>
        <v>5.0919506207078302E-3</v>
      </c>
      <c r="H129" s="5">
        <v>4.7417849999999998E-2</v>
      </c>
      <c r="J129" t="str">
        <f t="shared" ca="1" si="18"/>
        <v/>
      </c>
      <c r="K129" t="str">
        <f t="shared" ca="1" si="33"/>
        <v/>
      </c>
      <c r="L129" t="str">
        <f t="shared" ca="1" si="31"/>
        <v/>
      </c>
      <c r="M129" t="str">
        <f t="shared" ca="1" si="32"/>
        <v/>
      </c>
      <c r="N129">
        <f t="shared" ca="1" si="25"/>
        <v>-1</v>
      </c>
      <c r="P129" s="18">
        <f t="shared" ca="1" si="30"/>
        <v>1</v>
      </c>
      <c r="Q129">
        <f t="shared" si="22"/>
        <v>4.7417849999999998E-2</v>
      </c>
      <c r="R129" t="e">
        <f t="shared" si="26"/>
        <v>#N/A</v>
      </c>
      <c r="S129" t="e">
        <f t="shared" si="27"/>
        <v>#N/A</v>
      </c>
      <c r="T129" s="5">
        <f t="shared" si="28"/>
        <v>3.2933999999999741E-4</v>
      </c>
    </row>
    <row r="130" spans="1:20" x14ac:dyDescent="0.2">
      <c r="A130" s="11">
        <f t="shared" si="19"/>
        <v>2017</v>
      </c>
      <c r="B130" s="1">
        <v>42826</v>
      </c>
      <c r="C130" s="1">
        <v>42826</v>
      </c>
      <c r="D130" s="3">
        <f>VLOOKUP(C130,Data!P:R,2,0)</f>
        <v>1.0763385731203945E-2</v>
      </c>
      <c r="E130" s="3">
        <f t="shared" ca="1" si="23"/>
        <v>7.7697217097573313E-3</v>
      </c>
      <c r="F130" s="3">
        <f>VLOOKUP(C130,Data!P:R,3,0)</f>
        <v>4.6530413745635713E-3</v>
      </c>
      <c r="G130" s="3">
        <f t="shared" ca="1" si="24"/>
        <v>5.9197901005401121E-3</v>
      </c>
      <c r="H130" s="5">
        <v>4.8871379999999999E-2</v>
      </c>
      <c r="J130" t="str">
        <f t="shared" ca="1" si="18"/>
        <v/>
      </c>
      <c r="K130" t="str">
        <f t="shared" ca="1" si="33"/>
        <v/>
      </c>
      <c r="L130" t="str">
        <f t="shared" ca="1" si="31"/>
        <v/>
      </c>
      <c r="M130" t="str">
        <f t="shared" ca="1" si="32"/>
        <v/>
      </c>
      <c r="N130">
        <f t="shared" ca="1" si="25"/>
        <v>-1</v>
      </c>
      <c r="P130" s="18">
        <f t="shared" ca="1" si="30"/>
        <v>1</v>
      </c>
      <c r="Q130">
        <f t="shared" si="22"/>
        <v>4.8871379999999999E-2</v>
      </c>
      <c r="R130">
        <f t="shared" si="26"/>
        <v>4.8871379999999999E-2</v>
      </c>
      <c r="S130" t="e">
        <f t="shared" si="27"/>
        <v>#N/A</v>
      </c>
      <c r="T130" s="5">
        <f t="shared" si="28"/>
        <v>1.4535300000000015E-3</v>
      </c>
    </row>
    <row r="131" spans="1:20" x14ac:dyDescent="0.2">
      <c r="A131" s="11">
        <f t="shared" si="19"/>
        <v>2017</v>
      </c>
      <c r="B131" s="1">
        <v>42917</v>
      </c>
      <c r="C131" s="1">
        <v>42917</v>
      </c>
      <c r="D131" s="3">
        <f>VLOOKUP(C131,Data!P:R,2,0)</f>
        <v>7.3708891024193424E-3</v>
      </c>
      <c r="E131" s="3">
        <f t="shared" ca="1" si="23"/>
        <v>7.8518442505296649E-3</v>
      </c>
      <c r="F131" s="3">
        <f>VLOOKUP(C131,Data!P:R,3,0)</f>
        <v>1.8542372603234103E-3</v>
      </c>
      <c r="G131" s="3">
        <f t="shared" ca="1" si="24"/>
        <v>4.1341054640080532E-3</v>
      </c>
      <c r="H131" s="5">
        <v>4.8731669999999998E-2</v>
      </c>
      <c r="J131" t="str">
        <f t="shared" ca="1" si="18"/>
        <v/>
      </c>
      <c r="K131" t="str">
        <f t="shared" ca="1" si="33"/>
        <v/>
      </c>
      <c r="L131" t="str">
        <f t="shared" ca="1" si="31"/>
        <v/>
      </c>
      <c r="M131" t="str">
        <f t="shared" ca="1" si="32"/>
        <v/>
      </c>
      <c r="N131">
        <f t="shared" ca="1" si="25"/>
        <v>-1</v>
      </c>
      <c r="P131" s="18">
        <f t="shared" ca="1" si="30"/>
        <v>1</v>
      </c>
      <c r="Q131" t="e">
        <f t="shared" si="22"/>
        <v>#N/A</v>
      </c>
      <c r="R131">
        <f t="shared" si="26"/>
        <v>4.8731669999999998E-2</v>
      </c>
      <c r="S131" t="e">
        <f t="shared" si="27"/>
        <v>#N/A</v>
      </c>
      <c r="T131" s="5">
        <f t="shared" si="28"/>
        <v>-1.3971000000000122E-4</v>
      </c>
    </row>
    <row r="132" spans="1:20" x14ac:dyDescent="0.2">
      <c r="A132" s="11">
        <f t="shared" si="19"/>
        <v>2017</v>
      </c>
      <c r="B132" s="1">
        <v>43009</v>
      </c>
      <c r="C132" s="1">
        <v>43009</v>
      </c>
      <c r="D132" s="3">
        <f>VLOOKUP(C132,Data!P:R,2,0)</f>
        <v>1.2284078130650355E-2</v>
      </c>
      <c r="E132" s="3">
        <f t="shared" ca="1" si="23"/>
        <v>9.3623964490475876E-3</v>
      </c>
      <c r="F132" s="3">
        <f>VLOOKUP(C132,Data!P:R,3,0)</f>
        <v>9.552940405703092E-3</v>
      </c>
      <c r="G132" s="3">
        <f t="shared" ca="1" si="24"/>
        <v>5.5295089346922843E-3</v>
      </c>
      <c r="H132" s="5">
        <v>4.8101230000000002E-2</v>
      </c>
      <c r="J132" t="str">
        <f t="shared" ca="1" si="18"/>
        <v/>
      </c>
      <c r="K132" t="str">
        <f t="shared" ca="1" si="33"/>
        <v/>
      </c>
      <c r="L132" t="str">
        <f t="shared" ca="1" si="31"/>
        <v/>
      </c>
      <c r="M132" t="str">
        <f t="shared" ca="1" si="32"/>
        <v/>
      </c>
      <c r="N132">
        <f t="shared" ca="1" si="25"/>
        <v>-1</v>
      </c>
      <c r="P132" s="18">
        <f t="shared" ca="1" si="30"/>
        <v>1</v>
      </c>
      <c r="Q132" t="e">
        <f t="shared" si="22"/>
        <v>#N/A</v>
      </c>
      <c r="R132">
        <f t="shared" si="26"/>
        <v>4.8101230000000002E-2</v>
      </c>
      <c r="S132" t="e">
        <f t="shared" si="27"/>
        <v>#N/A</v>
      </c>
      <c r="T132" s="5">
        <f t="shared" si="28"/>
        <v>-6.30439999999996E-4</v>
      </c>
    </row>
    <row r="133" spans="1:20" x14ac:dyDescent="0.2">
      <c r="A133" s="11">
        <f t="shared" si="19"/>
        <v>2018</v>
      </c>
      <c r="B133" s="1">
        <v>43101</v>
      </c>
      <c r="C133" s="1">
        <v>43101</v>
      </c>
      <c r="D133" s="3">
        <f>VLOOKUP(C133,Data!P:R,2,0)</f>
        <v>1.6346551062511816E-2</v>
      </c>
      <c r="E133" s="3">
        <f t="shared" ca="1" si="23"/>
        <v>1.0987537586657872E-2</v>
      </c>
      <c r="F133" s="3">
        <f>VLOOKUP(C133,Data!P:R,3,0)</f>
        <v>4.8063078227222888E-3</v>
      </c>
      <c r="G133" s="3">
        <f t="shared" ca="1" si="24"/>
        <v>5.2166317158280906E-3</v>
      </c>
      <c r="H133" s="5">
        <v>4.8001540000000002E-2</v>
      </c>
      <c r="J133" t="str">
        <f t="shared" ref="J133:J145" ca="1" si="34">IF(AND(E133&lt;OFFSET(E133,-$J$3,0),G133&gt;OFFSET(G133,-$J$2,0)),1,"")</f>
        <v/>
      </c>
      <c r="K133" t="str">
        <f t="shared" ca="1" si="33"/>
        <v/>
      </c>
      <c r="L133" t="str">
        <f t="shared" ca="1" si="31"/>
        <v/>
      </c>
      <c r="M133" t="str">
        <f t="shared" ca="1" si="32"/>
        <v/>
      </c>
      <c r="N133">
        <f t="shared" ca="1" si="25"/>
        <v>-1</v>
      </c>
      <c r="P133" s="18">
        <f t="shared" ca="1" si="30"/>
        <v>1</v>
      </c>
      <c r="Q133" t="e">
        <f t="shared" si="22"/>
        <v>#N/A</v>
      </c>
      <c r="R133">
        <f t="shared" si="26"/>
        <v>4.8001540000000002E-2</v>
      </c>
      <c r="S133" t="e">
        <f t="shared" si="27"/>
        <v>#N/A</v>
      </c>
      <c r="T133" s="5">
        <f t="shared" si="28"/>
        <v>-9.9689999999999501E-5</v>
      </c>
    </row>
    <row r="134" spans="1:20" x14ac:dyDescent="0.2">
      <c r="A134" s="11">
        <f t="shared" si="19"/>
        <v>2018</v>
      </c>
      <c r="B134" s="1">
        <v>43191</v>
      </c>
      <c r="C134" s="1">
        <v>43191</v>
      </c>
      <c r="D134" s="3">
        <f>VLOOKUP(C134,Data!P:R,2,0)</f>
        <v>1.5259934026359723E-2</v>
      </c>
      <c r="E134" s="3">
        <f t="shared" ca="1" si="23"/>
        <v>1.1728519509964499E-2</v>
      </c>
      <c r="F134" s="3">
        <f>VLOOKUP(C134,Data!P:R,3,0)</f>
        <v>7.1891045306293755E-3</v>
      </c>
      <c r="G134" s="3">
        <f ca="1">AVERAGE(OFFSET(F134,0,0,-$G$3))</f>
        <v>5.8506475048445417E-3</v>
      </c>
      <c r="H134" s="5">
        <v>4.7974870000000003E-2</v>
      </c>
      <c r="J134" t="str">
        <f t="shared" ca="1" si="34"/>
        <v/>
      </c>
      <c r="K134" t="str">
        <f t="shared" ca="1" si="33"/>
        <v/>
      </c>
      <c r="L134" t="str">
        <f t="shared" ca="1" si="31"/>
        <v/>
      </c>
      <c r="M134" t="str">
        <f t="shared" ca="1" si="32"/>
        <v/>
      </c>
      <c r="N134">
        <f t="shared" ca="1" si="25"/>
        <v>-1</v>
      </c>
      <c r="P134" s="18">
        <f t="shared" ca="1" si="30"/>
        <v>1</v>
      </c>
      <c r="Q134" t="e">
        <f t="shared" si="22"/>
        <v>#N/A</v>
      </c>
      <c r="R134">
        <f t="shared" si="26"/>
        <v>4.7974870000000003E-2</v>
      </c>
      <c r="S134" t="e">
        <f t="shared" si="27"/>
        <v>#N/A</v>
      </c>
      <c r="T134" s="5">
        <f t="shared" si="28"/>
        <v>-2.6669999999999472E-5</v>
      </c>
    </row>
    <row r="135" spans="1:20" x14ac:dyDescent="0.2">
      <c r="A135" s="11">
        <f t="shared" ref="A135:A146" si="35">YEAR(B135)</f>
        <v>2018</v>
      </c>
      <c r="B135" s="1">
        <v>43282</v>
      </c>
      <c r="C135" s="1">
        <v>43282</v>
      </c>
      <c r="D135" s="3">
        <f>VLOOKUP(C135,Data!P:R,2,0)</f>
        <v>1.5336167509336196E-2</v>
      </c>
      <c r="E135" s="3">
        <f t="shared" ca="1" si="23"/>
        <v>1.2654773595196987E-2</v>
      </c>
      <c r="F135" s="3">
        <f>VLOOKUP(C135,Data!P:R,3,0)</f>
        <v>6.5526597386149632E-3</v>
      </c>
      <c r="G135" s="3">
        <f t="shared" ca="1" si="24"/>
        <v>7.0252531244174299E-3</v>
      </c>
      <c r="H135" s="5">
        <v>4.7307250000000002E-2</v>
      </c>
      <c r="J135" t="str">
        <f t="shared" ca="1" si="34"/>
        <v/>
      </c>
      <c r="K135" t="str">
        <f t="shared" ca="1" si="33"/>
        <v/>
      </c>
      <c r="L135" t="str">
        <f t="shared" ca="1" si="31"/>
        <v/>
      </c>
      <c r="M135" t="str">
        <f t="shared" ca="1" si="32"/>
        <v/>
      </c>
      <c r="N135">
        <f t="shared" ca="1" si="25"/>
        <v>-1</v>
      </c>
      <c r="P135" s="18">
        <f t="shared" ca="1" si="30"/>
        <v>0</v>
      </c>
      <c r="Q135" t="e">
        <f t="shared" si="22"/>
        <v>#N/A</v>
      </c>
      <c r="R135">
        <f t="shared" si="26"/>
        <v>4.7307250000000002E-2</v>
      </c>
      <c r="S135" t="e">
        <f t="shared" si="27"/>
        <v>#N/A</v>
      </c>
      <c r="T135" s="5">
        <f t="shared" si="28"/>
        <v>-6.6762000000000071E-4</v>
      </c>
    </row>
    <row r="136" spans="1:20" x14ac:dyDescent="0.2">
      <c r="A136" s="11">
        <f t="shared" si="35"/>
        <v>2018</v>
      </c>
      <c r="B136" s="1">
        <v>43374</v>
      </c>
      <c r="C136" s="1">
        <v>43374</v>
      </c>
      <c r="D136" s="3">
        <f>VLOOKUP(C136,Data!P:R,2,0)</f>
        <v>9.2479545098145266E-3</v>
      </c>
      <c r="E136" s="3">
        <f t="shared" ca="1" si="23"/>
        <v>1.2372708581756557E-2</v>
      </c>
      <c r="F136" s="3">
        <f>VLOOKUP(C136,Data!P:R,3,0)</f>
        <v>4.1050837739695645E-3</v>
      </c>
      <c r="G136" s="3">
        <f t="shared" ca="1" si="24"/>
        <v>5.663288966484048E-3</v>
      </c>
      <c r="H136" s="5">
        <v>4.7206270000000002E-2</v>
      </c>
      <c r="J136" t="str">
        <f t="shared" ca="1" si="34"/>
        <v/>
      </c>
      <c r="K136" t="str">
        <f t="shared" ca="1" si="33"/>
        <v/>
      </c>
      <c r="L136" t="str">
        <f t="shared" ca="1" si="31"/>
        <v/>
      </c>
      <c r="M136" t="str">
        <f t="shared" ca="1" si="32"/>
        <v/>
      </c>
      <c r="N136">
        <f t="shared" ca="1" si="25"/>
        <v>-1</v>
      </c>
      <c r="P136" s="18">
        <f t="shared" ca="1" si="30"/>
        <v>0</v>
      </c>
      <c r="Q136">
        <f t="shared" si="22"/>
        <v>4.7206270000000002E-2</v>
      </c>
      <c r="R136">
        <f t="shared" si="26"/>
        <v>4.7206270000000002E-2</v>
      </c>
      <c r="S136" t="e">
        <f t="shared" si="27"/>
        <v>#N/A</v>
      </c>
      <c r="T136" s="5">
        <f t="shared" si="28"/>
        <v>-1.0098000000000051E-4</v>
      </c>
    </row>
    <row r="137" spans="1:20" x14ac:dyDescent="0.2">
      <c r="A137" s="11">
        <f t="shared" si="35"/>
        <v>2019</v>
      </c>
      <c r="B137" s="1">
        <v>43466</v>
      </c>
      <c r="C137" s="1">
        <v>43466</v>
      </c>
      <c r="D137" s="3">
        <f>VLOOKUP(C137,Data!P:R,2,0)</f>
        <v>8.0572835109449237E-3</v>
      </c>
      <c r="E137" s="3">
        <f t="shared" ca="1" si="23"/>
        <v>1.1986122550290983E-2</v>
      </c>
      <c r="F137" s="3">
        <f>VLOOKUP(C137,Data!P:R,3,0)</f>
        <v>1.2292660488613105E-3</v>
      </c>
      <c r="G137" s="3">
        <f t="shared" ca="1" si="24"/>
        <v>4.7690285230188034E-3</v>
      </c>
      <c r="H137" s="5">
        <v>4.7226549999999999E-2</v>
      </c>
      <c r="J137" t="str">
        <f t="shared" ca="1" si="34"/>
        <v/>
      </c>
      <c r="K137" t="str">
        <f t="shared" ca="1" si="33"/>
        <v/>
      </c>
      <c r="L137" t="str">
        <f t="shared" ref="L137:L145" ca="1" si="36">+IF(AND(J137=1,K137=1),1,"")</f>
        <v/>
      </c>
      <c r="M137" t="str">
        <f t="shared" ref="M137:M145" ca="1" si="37">+IF(AND(J137=1,K137=""),1,"")</f>
        <v/>
      </c>
      <c r="N137">
        <f t="shared" ca="1" si="25"/>
        <v>-1</v>
      </c>
      <c r="P137" s="18">
        <f t="shared" ca="1" si="30"/>
        <v>0</v>
      </c>
      <c r="Q137">
        <f t="shared" ref="Q137:Q145" si="38">IF(OR(H137-H136&gt;0,H138-H137&gt;0),H137,NA())</f>
        <v>4.7226549999999999E-2</v>
      </c>
      <c r="R137" t="e">
        <f t="shared" si="26"/>
        <v>#N/A</v>
      </c>
      <c r="S137" t="e">
        <f t="shared" si="27"/>
        <v>#N/A</v>
      </c>
      <c r="T137" s="5">
        <f t="shared" si="28"/>
        <v>2.0279999999997522E-5</v>
      </c>
    </row>
    <row r="138" spans="1:20" x14ac:dyDescent="0.2">
      <c r="A138" s="11">
        <f t="shared" si="35"/>
        <v>2019</v>
      </c>
      <c r="B138" s="1">
        <v>43556</v>
      </c>
      <c r="C138" s="1">
        <v>43556</v>
      </c>
      <c r="D138" s="3">
        <f>VLOOKUP(C138,Data!P:R,2,0)</f>
        <v>9.8257983927483306E-3</v>
      </c>
      <c r="E138" s="3">
        <f t="shared" ref="E138:E146" ca="1" si="39">AVERAGE(OFFSET(D138,0,0,-$E$3))</f>
        <v>1.2336823877480838E-2</v>
      </c>
      <c r="F138" s="3">
        <f>VLOOKUP(C138,Data!P:R,3,0)</f>
        <v>6.5506766524219273E-3</v>
      </c>
      <c r="G138" s="3">
        <f t="shared" ref="G138:G146" ca="1" si="40">AVERAGE(OFFSET(F138,0,0,-$G$3))</f>
        <v>4.6094215534669414E-3</v>
      </c>
      <c r="H138" s="5">
        <v>4.7379049999999999E-2</v>
      </c>
      <c r="J138" t="str">
        <f t="shared" ca="1" si="34"/>
        <v/>
      </c>
      <c r="K138" t="str">
        <f t="shared" ca="1" si="33"/>
        <v/>
      </c>
      <c r="L138" t="str">
        <f t="shared" ca="1" si="36"/>
        <v/>
      </c>
      <c r="M138" t="str">
        <f t="shared" ca="1" si="37"/>
        <v/>
      </c>
      <c r="N138">
        <f t="shared" ref="N138:N146" ca="1" si="41">IF(J138=1,H138,-1)</f>
        <v>-1</v>
      </c>
      <c r="P138" s="18">
        <f t="shared" ca="1" si="30"/>
        <v>0</v>
      </c>
      <c r="Q138">
        <f t="shared" si="38"/>
        <v>4.7379049999999999E-2</v>
      </c>
      <c r="R138">
        <f t="shared" ref="R138:R146" si="42">IF(OR(H138-H137&lt;0,H139-H138&lt;0),H138,NA())</f>
        <v>4.7379049999999999E-2</v>
      </c>
      <c r="S138" t="e">
        <f t="shared" ref="S138:S146" si="43">IF(H138=H137,H138,NA())</f>
        <v>#N/A</v>
      </c>
      <c r="T138" s="5">
        <f t="shared" si="28"/>
        <v>1.5249999999999986E-4</v>
      </c>
    </row>
    <row r="139" spans="1:20" x14ac:dyDescent="0.2">
      <c r="A139" s="11">
        <f t="shared" si="35"/>
        <v>2019</v>
      </c>
      <c r="B139" s="1">
        <v>43647</v>
      </c>
      <c r="C139" s="1">
        <v>43647</v>
      </c>
      <c r="D139" s="3">
        <f>VLOOKUP(C139,Data!P:R,2,0)</f>
        <v>1.0161726735800958E-2</v>
      </c>
      <c r="E139" s="3">
        <f t="shared" ca="1" si="39"/>
        <v>1.2033630821073782E-2</v>
      </c>
      <c r="F139" s="3">
        <f>VLOOKUP(C139,Data!P:R,3,0)</f>
        <v>5.0207163570690216E-3</v>
      </c>
      <c r="G139" s="3">
        <f t="shared" ca="1" si="40"/>
        <v>4.226435708080456E-3</v>
      </c>
      <c r="H139" s="5">
        <v>4.7262140000000001E-2</v>
      </c>
      <c r="J139" t="str">
        <f t="shared" ca="1" si="34"/>
        <v/>
      </c>
      <c r="K139" t="str">
        <f t="shared" ca="1" si="33"/>
        <v/>
      </c>
      <c r="L139" t="str">
        <f t="shared" ca="1" si="36"/>
        <v/>
      </c>
      <c r="M139" t="str">
        <f t="shared" ca="1" si="37"/>
        <v/>
      </c>
      <c r="N139">
        <f t="shared" ca="1" si="41"/>
        <v>-1</v>
      </c>
      <c r="P139" s="18">
        <f t="shared" ca="1" si="30"/>
        <v>0</v>
      </c>
      <c r="Q139" t="e">
        <f t="shared" si="38"/>
        <v>#N/A</v>
      </c>
      <c r="R139">
        <f t="shared" si="42"/>
        <v>4.7262140000000001E-2</v>
      </c>
      <c r="S139" t="e">
        <f t="shared" si="43"/>
        <v>#N/A</v>
      </c>
      <c r="T139" s="5">
        <f t="shared" ref="T139:T146" si="44">+H139-H138</f>
        <v>-1.1690999999999785E-4</v>
      </c>
    </row>
    <row r="140" spans="1:20" x14ac:dyDescent="0.2">
      <c r="A140" s="11">
        <f t="shared" si="35"/>
        <v>2019</v>
      </c>
      <c r="B140" s="1">
        <v>43739</v>
      </c>
      <c r="C140" s="1">
        <v>43739</v>
      </c>
      <c r="D140" s="3">
        <f>VLOOKUP(C140,Data!P:R,2,0)</f>
        <v>9.8663485026191378E-3</v>
      </c>
      <c r="E140" s="3">
        <f t="shared" ca="1" si="39"/>
        <v>1.1107887598231971E-2</v>
      </c>
      <c r="F140" s="3">
        <f>VLOOKUP(C140,Data!P:R,3,0)</f>
        <v>4.341817299146733E-3</v>
      </c>
      <c r="G140" s="3">
        <f t="shared" ca="1" si="40"/>
        <v>4.2856190893747481E-3</v>
      </c>
      <c r="H140" s="5">
        <v>4.6956610000000003E-2</v>
      </c>
      <c r="J140" t="str">
        <f t="shared" ca="1" si="34"/>
        <v/>
      </c>
      <c r="K140" t="str">
        <f t="shared" ca="1" si="33"/>
        <v/>
      </c>
      <c r="L140" t="str">
        <f t="shared" ca="1" si="36"/>
        <v/>
      </c>
      <c r="M140" t="str">
        <f t="shared" ca="1" si="37"/>
        <v/>
      </c>
      <c r="N140">
        <f t="shared" ca="1" si="41"/>
        <v>-1</v>
      </c>
      <c r="P140" s="18">
        <f t="shared" ca="1" si="30"/>
        <v>0</v>
      </c>
      <c r="Q140" t="e">
        <f t="shared" si="38"/>
        <v>#N/A</v>
      </c>
      <c r="R140">
        <f t="shared" si="42"/>
        <v>4.6956610000000003E-2</v>
      </c>
      <c r="S140" t="e">
        <f t="shared" si="43"/>
        <v>#N/A</v>
      </c>
      <c r="T140" s="5">
        <f t="shared" si="44"/>
        <v>-3.055299999999983E-4</v>
      </c>
    </row>
    <row r="141" spans="1:20" x14ac:dyDescent="0.2">
      <c r="A141" s="11">
        <f t="shared" si="35"/>
        <v>2020</v>
      </c>
      <c r="B141" s="1">
        <v>43831</v>
      </c>
      <c r="C141" s="1">
        <v>43831</v>
      </c>
      <c r="D141" s="3">
        <f>VLOOKUP(C141,Data!P:R,2,0)</f>
        <v>9.6130861535284051E-3</v>
      </c>
      <c r="E141" s="3">
        <f t="shared" ca="1" si="39"/>
        <v>1.0301195044970355E-2</v>
      </c>
      <c r="F141" s="3">
        <f>VLOOKUP(C141,Data!P:R,3,0)</f>
        <v>6.5138072443202688E-3</v>
      </c>
      <c r="G141" s="3">
        <f t="shared" ca="1" si="40"/>
        <v>5.6067543882394877E-3</v>
      </c>
      <c r="H141" s="5">
        <v>4.6032900000000002E-2</v>
      </c>
      <c r="J141">
        <f t="shared" ca="1" si="34"/>
        <v>1</v>
      </c>
      <c r="K141" t="str">
        <f t="shared" ca="1" si="33"/>
        <v/>
      </c>
      <c r="L141" t="str">
        <f t="shared" ca="1" si="36"/>
        <v/>
      </c>
      <c r="M141">
        <f t="shared" ca="1" si="37"/>
        <v>1</v>
      </c>
      <c r="N141">
        <f t="shared" ca="1" si="41"/>
        <v>4.6032900000000002E-2</v>
      </c>
      <c r="P141" s="18">
        <f t="shared" ca="1" si="30"/>
        <v>0</v>
      </c>
      <c r="Q141" t="e">
        <f t="shared" si="38"/>
        <v>#N/A</v>
      </c>
      <c r="R141">
        <f t="shared" si="42"/>
        <v>4.6032900000000002E-2</v>
      </c>
      <c r="S141" t="e">
        <f t="shared" si="43"/>
        <v>#N/A</v>
      </c>
      <c r="T141" s="5">
        <f t="shared" si="44"/>
        <v>-9.237100000000012E-4</v>
      </c>
    </row>
    <row r="142" spans="1:20" x14ac:dyDescent="0.2">
      <c r="A142" s="11">
        <f t="shared" si="35"/>
        <v>2020</v>
      </c>
      <c r="B142" s="1">
        <v>43922</v>
      </c>
      <c r="C142" s="1">
        <v>43922</v>
      </c>
      <c r="D142" s="3">
        <f>VLOOKUP(C142,Data!P:R,2,0)</f>
        <v>-8.5644744377189053E-3</v>
      </c>
      <c r="E142" s="3">
        <f t="shared" ca="1" si="39"/>
        <v>6.8868176239624823E-3</v>
      </c>
      <c r="F142" s="3">
        <f>VLOOKUP(C142,Data!P:R,3,0)</f>
        <v>-8.2880524238682085E-4</v>
      </c>
      <c r="G142" s="3">
        <f t="shared" ca="1" si="40"/>
        <v>3.7618839145373006E-3</v>
      </c>
      <c r="H142" s="5">
        <v>4.5271319999999997E-2</v>
      </c>
      <c r="J142" t="str">
        <f t="shared" ca="1" si="34"/>
        <v/>
      </c>
      <c r="K142" t="str">
        <f t="shared" ca="1" si="33"/>
        <v/>
      </c>
      <c r="L142" t="str">
        <f t="shared" ca="1" si="36"/>
        <v/>
      </c>
      <c r="M142" t="str">
        <f t="shared" ca="1" si="37"/>
        <v/>
      </c>
      <c r="N142">
        <f t="shared" ca="1" si="41"/>
        <v>-1</v>
      </c>
      <c r="P142" s="18">
        <f t="shared" ca="1" si="30"/>
        <v>0</v>
      </c>
      <c r="Q142">
        <f t="shared" si="38"/>
        <v>4.5271319999999997E-2</v>
      </c>
      <c r="R142">
        <f t="shared" si="42"/>
        <v>4.5271319999999997E-2</v>
      </c>
      <c r="S142" t="e">
        <f t="shared" si="43"/>
        <v>#N/A</v>
      </c>
      <c r="T142" s="5">
        <f t="shared" si="44"/>
        <v>-7.6158000000000475E-4</v>
      </c>
    </row>
    <row r="143" spans="1:20" x14ac:dyDescent="0.2">
      <c r="A143" s="11">
        <f t="shared" si="35"/>
        <v>2020</v>
      </c>
      <c r="B143" s="1">
        <v>44013</v>
      </c>
      <c r="C143" s="1">
        <v>44013</v>
      </c>
      <c r="D143" s="3">
        <f>VLOOKUP(C143,Data!P:R,2,0)</f>
        <v>-9.4662206852801134E-2</v>
      </c>
      <c r="E143" s="3">
        <f t="shared" ca="1" si="39"/>
        <v>-7.9574911421254699E-3</v>
      </c>
      <c r="F143" s="3">
        <f>VLOOKUP(C143,Data!P:R,3,0)</f>
        <v>-2.7404269174267082E-3</v>
      </c>
      <c r="G143" s="3">
        <f t="shared" ca="1" si="40"/>
        <v>1.8215980959133682E-3</v>
      </c>
      <c r="H143" s="5">
        <v>4.6741390000000001E-2</v>
      </c>
      <c r="J143" t="str">
        <f t="shared" ca="1" si="34"/>
        <v/>
      </c>
      <c r="K143" t="str">
        <f t="shared" ca="1" si="33"/>
        <v/>
      </c>
      <c r="L143" t="str">
        <f t="shared" ca="1" si="36"/>
        <v/>
      </c>
      <c r="M143" t="str">
        <f t="shared" ca="1" si="37"/>
        <v/>
      </c>
      <c r="N143">
        <f t="shared" ca="1" si="41"/>
        <v>-1</v>
      </c>
      <c r="P143" s="18">
        <f t="shared" ca="1" si="30"/>
        <v>0</v>
      </c>
      <c r="Q143">
        <f t="shared" si="38"/>
        <v>4.6741390000000001E-2</v>
      </c>
      <c r="R143">
        <f t="shared" si="42"/>
        <v>4.6741390000000001E-2</v>
      </c>
      <c r="S143" t="e">
        <f t="shared" si="43"/>
        <v>#N/A</v>
      </c>
      <c r="T143" s="5">
        <f t="shared" si="44"/>
        <v>1.4700700000000039E-3</v>
      </c>
    </row>
    <row r="144" spans="1:20" x14ac:dyDescent="0.2">
      <c r="A144" s="11">
        <f t="shared" si="35"/>
        <v>2020</v>
      </c>
      <c r="B144" s="1">
        <v>44105</v>
      </c>
      <c r="C144" s="1">
        <v>44105</v>
      </c>
      <c r="D144" s="3">
        <f>VLOOKUP(C144,Data!P:R,2,0)</f>
        <v>8.4535264496918394E-2</v>
      </c>
      <c r="E144" s="3">
        <f t="shared" ca="1" si="39"/>
        <v>2.967934713013598E-3</v>
      </c>
      <c r="F144" s="3">
        <f>VLOOKUP(C144,Data!P:R,3,0)</f>
        <v>1.1143414618978387E-2</v>
      </c>
      <c r="G144" s="3">
        <f t="shared" ca="1" si="40"/>
        <v>3.5219974258712816E-3</v>
      </c>
      <c r="H144" s="5">
        <v>4.3749749999999997E-2</v>
      </c>
      <c r="J144" t="str">
        <f t="shared" ca="1" si="34"/>
        <v/>
      </c>
      <c r="K144" t="str">
        <f t="shared" ca="1" si="33"/>
        <v/>
      </c>
      <c r="L144" t="str">
        <f t="shared" ca="1" si="36"/>
        <v/>
      </c>
      <c r="M144" t="str">
        <f t="shared" ca="1" si="37"/>
        <v/>
      </c>
      <c r="N144">
        <f t="shared" ca="1" si="41"/>
        <v>-1</v>
      </c>
      <c r="P144" s="18">
        <f t="shared" ca="1" si="30"/>
        <v>0</v>
      </c>
      <c r="Q144" t="e">
        <f t="shared" si="38"/>
        <v>#N/A</v>
      </c>
      <c r="R144">
        <f t="shared" si="42"/>
        <v>4.3749749999999997E-2</v>
      </c>
      <c r="S144" t="e">
        <f t="shared" si="43"/>
        <v>#N/A</v>
      </c>
      <c r="T144" s="5">
        <f t="shared" si="44"/>
        <v>-2.9916400000000037E-3</v>
      </c>
    </row>
    <row r="145" spans="1:20" x14ac:dyDescent="0.2">
      <c r="A145" s="11">
        <f t="shared" si="35"/>
        <v>2021</v>
      </c>
      <c r="B145" s="1">
        <v>44197</v>
      </c>
      <c r="C145" s="1">
        <v>44197</v>
      </c>
      <c r="D145" s="3">
        <f>VLOOKUP(C145,Data!P:R,2,0)</f>
        <v>1.5327120338482381E-2</v>
      </c>
      <c r="E145" s="3">
        <f t="shared" ca="1" si="39"/>
        <v>3.7538378481184625E-3</v>
      </c>
      <c r="F145" s="3">
        <f>VLOOKUP(C145,Data!P:R,3,0)</f>
        <v>5.4238148138181508E-3</v>
      </c>
      <c r="G145" s="3">
        <f t="shared" ca="1" si="40"/>
        <v>3.2494993182457521E-3</v>
      </c>
      <c r="H145" s="5">
        <v>4.2966360000000002E-2</v>
      </c>
      <c r="J145" t="str">
        <f t="shared" ca="1" si="34"/>
        <v/>
      </c>
      <c r="K145" t="str">
        <f t="shared" ca="1" si="33"/>
        <v/>
      </c>
      <c r="L145" t="str">
        <f t="shared" ca="1" si="36"/>
        <v/>
      </c>
      <c r="M145" t="str">
        <f t="shared" ca="1" si="37"/>
        <v/>
      </c>
      <c r="N145">
        <f t="shared" ca="1" si="41"/>
        <v>-1</v>
      </c>
      <c r="P145" s="18">
        <f t="shared" ca="1" si="30"/>
        <v>0</v>
      </c>
      <c r="Q145" t="e">
        <f t="shared" si="38"/>
        <v>#N/A</v>
      </c>
      <c r="R145">
        <f t="shared" si="42"/>
        <v>4.2966360000000002E-2</v>
      </c>
      <c r="S145" t="e">
        <f t="shared" si="43"/>
        <v>#N/A</v>
      </c>
      <c r="T145" s="5">
        <f t="shared" si="44"/>
        <v>-7.8338999999999492E-4</v>
      </c>
    </row>
    <row r="146" spans="1:20" x14ac:dyDescent="0.2">
      <c r="A146" s="11">
        <f t="shared" si="35"/>
        <v>2021</v>
      </c>
      <c r="B146" s="6" t="s">
        <v>4</v>
      </c>
      <c r="C146" s="6">
        <v>44287</v>
      </c>
      <c r="D146" s="3">
        <f>VLOOKUP(C146,Data!P:R,2,0)</f>
        <v>2.5781341483175568E-2</v>
      </c>
      <c r="E146" s="3">
        <f t="shared" ca="1" si="39"/>
        <v>5.9852113834576925E-3</v>
      </c>
      <c r="F146" s="3">
        <f>VLOOKUP(C146,Data!P:R,3,0)</f>
        <v>1.2360452668603861E-2</v>
      </c>
      <c r="G146" s="3">
        <f t="shared" ca="1" si="40"/>
        <v>6.5468137959934225E-3</v>
      </c>
      <c r="H146" s="5">
        <v>4.1652939999999999E-2</v>
      </c>
      <c r="J146" t="str">
        <f t="shared" ref="J146" ca="1" si="45">IF(AND(E146&lt;OFFSET(E146,-$J$3,0),G146&gt;OFFSET(G146,-$J$2,0)),1,"")</f>
        <v/>
      </c>
      <c r="K146" t="str">
        <f t="shared" ca="1" si="33"/>
        <v/>
      </c>
      <c r="N146">
        <f t="shared" ca="1" si="41"/>
        <v>-1</v>
      </c>
      <c r="P146" s="18">
        <f t="shared" ca="1" si="30"/>
        <v>0</v>
      </c>
      <c r="Q146" t="e">
        <f>IF(OR(H146-H145&gt;0,H147-H146&gt;0),H146,NA())</f>
        <v>#N/A</v>
      </c>
      <c r="R146">
        <f t="shared" si="42"/>
        <v>4.1652939999999999E-2</v>
      </c>
      <c r="S146" t="e">
        <f t="shared" si="43"/>
        <v>#N/A</v>
      </c>
      <c r="T146" s="5">
        <f t="shared" si="44"/>
        <v>-1.3134200000000026E-3</v>
      </c>
    </row>
  </sheetData>
  <conditionalFormatting sqref="J14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893"/>
  <sheetViews>
    <sheetView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G1" sqref="G1"/>
    </sheetView>
  </sheetViews>
  <sheetFormatPr defaultRowHeight="12.75" x14ac:dyDescent="0.2"/>
  <cols>
    <col min="5" max="5" width="19" bestFit="1" customWidth="1"/>
    <col min="6" max="6" width="9.7109375" bestFit="1" customWidth="1"/>
    <col min="9" max="10" width="10.42578125" bestFit="1" customWidth="1"/>
    <col min="17" max="17" width="9.140625" style="3"/>
  </cols>
  <sheetData>
    <row r="1" spans="1:22" x14ac:dyDescent="0.2">
      <c r="A1" t="s">
        <v>15</v>
      </c>
      <c r="B1" t="s">
        <v>16</v>
      </c>
      <c r="C1" s="13" t="s">
        <v>17</v>
      </c>
      <c r="E1" t="s">
        <v>15</v>
      </c>
      <c r="F1" t="s">
        <v>16</v>
      </c>
      <c r="G1" t="s">
        <v>18</v>
      </c>
      <c r="I1" t="s">
        <v>15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P1" s="2" t="s">
        <v>19</v>
      </c>
      <c r="Q1" s="4" t="s">
        <v>24</v>
      </c>
      <c r="R1" s="2" t="s">
        <v>25</v>
      </c>
      <c r="S1" s="2"/>
      <c r="T1" t="s">
        <v>15</v>
      </c>
      <c r="U1" t="s">
        <v>16</v>
      </c>
      <c r="V1" t="s">
        <v>28</v>
      </c>
    </row>
    <row r="2" spans="1:22" x14ac:dyDescent="0.2">
      <c r="A2" s="7">
        <v>31048</v>
      </c>
      <c r="B2" s="7">
        <v>30956</v>
      </c>
      <c r="C2">
        <v>4148.5510000000004</v>
      </c>
      <c r="E2" s="7">
        <v>17199</v>
      </c>
      <c r="F2" s="7">
        <v>17168</v>
      </c>
      <c r="G2">
        <v>21.48</v>
      </c>
      <c r="I2" s="1">
        <v>31413</v>
      </c>
      <c r="J2" s="1">
        <v>31413</v>
      </c>
      <c r="K2" s="5">
        <v>8.5000000000000006E-2</v>
      </c>
      <c r="L2" s="5">
        <v>9.5388189999999998E-2</v>
      </c>
      <c r="M2" s="5">
        <v>6.4786999999999997E-2</v>
      </c>
      <c r="N2" s="5">
        <v>8.5545640000000006E-2</v>
      </c>
      <c r="P2" s="7">
        <v>31321</v>
      </c>
      <c r="T2" s="7">
        <v>24838</v>
      </c>
      <c r="U2" s="7">
        <v>24746</v>
      </c>
      <c r="V2">
        <v>0</v>
      </c>
    </row>
    <row r="3" spans="1:22" x14ac:dyDescent="0.2">
      <c r="A3" s="7">
        <v>31138</v>
      </c>
      <c r="B3" s="7">
        <v>31048</v>
      </c>
      <c r="C3">
        <v>4230.1679999999997</v>
      </c>
      <c r="E3" s="7">
        <v>17227</v>
      </c>
      <c r="F3" s="7">
        <v>17199</v>
      </c>
      <c r="G3">
        <v>21.62</v>
      </c>
      <c r="I3" s="1">
        <v>31444</v>
      </c>
      <c r="J3" s="1">
        <v>31444</v>
      </c>
      <c r="K3" s="5">
        <v>8.5000000000000006E-2</v>
      </c>
      <c r="L3" s="5">
        <v>9.5388189999999998E-2</v>
      </c>
      <c r="M3" s="5">
        <v>6.4786999999999997E-2</v>
      </c>
      <c r="N3" s="5">
        <v>8.5545640000000006E-2</v>
      </c>
      <c r="P3" s="7">
        <v>31413</v>
      </c>
      <c r="Q3" s="3">
        <f>(VLOOKUP(P3,A:C,3,0)/VLOOKUP(P2,A:C,3,0))-1</f>
        <v>1.3066780524089161E-2</v>
      </c>
      <c r="R3" s="3">
        <f>VLOOKUP(P3,E:G,3,0)/VLOOKUP(P2,E:G,3,0)-1</f>
        <v>1.2950971322849281E-2</v>
      </c>
      <c r="T3" s="7">
        <v>24929</v>
      </c>
      <c r="U3" s="7">
        <v>24838</v>
      </c>
      <c r="V3">
        <v>0</v>
      </c>
    </row>
    <row r="4" spans="1:22" x14ac:dyDescent="0.2">
      <c r="A4" s="7">
        <v>31229</v>
      </c>
      <c r="B4" s="7">
        <v>31138</v>
      </c>
      <c r="C4">
        <v>4294.8869999999997</v>
      </c>
      <c r="E4" s="7">
        <v>17258</v>
      </c>
      <c r="F4" s="7">
        <v>17227</v>
      </c>
      <c r="G4">
        <v>22</v>
      </c>
      <c r="I4" s="1">
        <v>31472</v>
      </c>
      <c r="J4" s="1">
        <v>31472</v>
      </c>
      <c r="K4" s="5">
        <v>8.5000000000000006E-2</v>
      </c>
      <c r="L4" s="5">
        <v>9.5388189999999998E-2</v>
      </c>
      <c r="M4" s="5">
        <v>6.4786999999999997E-2</v>
      </c>
      <c r="N4" s="5">
        <v>8.5545640000000006E-2</v>
      </c>
      <c r="P4" s="7">
        <v>31503</v>
      </c>
      <c r="Q4" s="3">
        <f t="shared" ref="Q4:Q67" si="0">(VLOOKUP(P4,A:C,3,0)/VLOOKUP(P3,A:C,3,0))-1</f>
        <v>1.4356131981006826E-2</v>
      </c>
      <c r="R4" s="3">
        <f t="shared" ref="R4:R67" si="1">VLOOKUP(P4,E:G,3,0)/VLOOKUP(P3,E:G,3,0)-1</f>
        <v>-3.6529680365297024E-3</v>
      </c>
      <c r="T4" s="7">
        <v>25020</v>
      </c>
      <c r="U4" s="7">
        <v>24929</v>
      </c>
      <c r="V4">
        <v>0</v>
      </c>
    </row>
    <row r="5" spans="1:22" x14ac:dyDescent="0.2">
      <c r="A5" s="7">
        <v>31321</v>
      </c>
      <c r="B5" s="7">
        <v>31229</v>
      </c>
      <c r="C5">
        <v>4386.7730000000001</v>
      </c>
      <c r="E5" s="7">
        <v>17288</v>
      </c>
      <c r="F5" s="7">
        <v>17258</v>
      </c>
      <c r="G5">
        <v>22</v>
      </c>
      <c r="I5" s="1">
        <v>31503</v>
      </c>
      <c r="J5" s="1">
        <v>31503</v>
      </c>
      <c r="K5" s="5">
        <v>8.5000000000000006E-2</v>
      </c>
      <c r="L5" s="5">
        <v>9.5388189999999998E-2</v>
      </c>
      <c r="M5" s="5">
        <v>6.4786999999999997E-2</v>
      </c>
      <c r="N5" s="5">
        <v>8.5545640000000006E-2</v>
      </c>
      <c r="P5" s="7">
        <v>31594</v>
      </c>
      <c r="Q5" s="3">
        <f t="shared" si="0"/>
        <v>8.3067614278418134E-3</v>
      </c>
      <c r="R5" s="3">
        <f t="shared" si="1"/>
        <v>2.749770852429112E-3</v>
      </c>
      <c r="T5" s="7">
        <v>25112</v>
      </c>
      <c r="U5" s="7">
        <v>25020</v>
      </c>
      <c r="V5">
        <v>0</v>
      </c>
    </row>
    <row r="6" spans="1:22" x14ac:dyDescent="0.2">
      <c r="A6" s="7">
        <v>31413</v>
      </c>
      <c r="B6" s="7">
        <v>31321</v>
      </c>
      <c r="C6">
        <v>4444.0940000000001</v>
      </c>
      <c r="E6" s="7">
        <v>17319</v>
      </c>
      <c r="F6" s="7">
        <v>17288</v>
      </c>
      <c r="G6">
        <v>21.95</v>
      </c>
      <c r="I6" s="1">
        <v>31533</v>
      </c>
      <c r="J6" s="1">
        <v>31533</v>
      </c>
      <c r="K6" s="5">
        <v>8.5000000000000006E-2</v>
      </c>
      <c r="L6" s="5">
        <v>9.5388189999999998E-2</v>
      </c>
      <c r="M6" s="5">
        <v>6.4786999999999997E-2</v>
      </c>
      <c r="N6" s="5">
        <v>8.5545640000000006E-2</v>
      </c>
      <c r="P6" s="7">
        <v>31686</v>
      </c>
      <c r="Q6" s="3">
        <f t="shared" si="0"/>
        <v>1.3712725560684147E-2</v>
      </c>
      <c r="R6" s="3">
        <f t="shared" si="1"/>
        <v>5.4844606946982122E-3</v>
      </c>
      <c r="T6" s="7">
        <v>25204</v>
      </c>
      <c r="U6" s="7">
        <v>25112</v>
      </c>
      <c r="V6">
        <v>0</v>
      </c>
    </row>
    <row r="7" spans="1:22" x14ac:dyDescent="0.2">
      <c r="A7" s="7">
        <v>31503</v>
      </c>
      <c r="B7" s="7">
        <v>31413</v>
      </c>
      <c r="C7">
        <v>4507.8940000000002</v>
      </c>
      <c r="E7" s="7">
        <v>17349</v>
      </c>
      <c r="F7" s="7">
        <v>17319</v>
      </c>
      <c r="G7">
        <v>22.08</v>
      </c>
      <c r="I7" s="1">
        <v>31564</v>
      </c>
      <c r="J7" s="1">
        <v>31564</v>
      </c>
      <c r="K7" s="5">
        <v>8.5000000000000006E-2</v>
      </c>
      <c r="L7" s="5">
        <v>9.5388189999999998E-2</v>
      </c>
      <c r="M7" s="5">
        <v>6.4786999999999997E-2</v>
      </c>
      <c r="N7" s="5">
        <v>8.5545640000000006E-2</v>
      </c>
      <c r="P7" s="7">
        <v>31778</v>
      </c>
      <c r="Q7" s="3">
        <f t="shared" si="0"/>
        <v>1.0842358685053233E-2</v>
      </c>
      <c r="R7" s="3">
        <f t="shared" si="1"/>
        <v>7.2727272727273196E-3</v>
      </c>
      <c r="T7" s="7">
        <v>25294</v>
      </c>
      <c r="U7" s="7">
        <v>25204</v>
      </c>
      <c r="V7">
        <v>0</v>
      </c>
    </row>
    <row r="8" spans="1:22" x14ac:dyDescent="0.2">
      <c r="A8" s="7">
        <v>31594</v>
      </c>
      <c r="B8" s="7">
        <v>31503</v>
      </c>
      <c r="C8">
        <v>4545.34</v>
      </c>
      <c r="E8" s="7">
        <v>17380</v>
      </c>
      <c r="F8" s="7">
        <v>17349</v>
      </c>
      <c r="G8">
        <v>22.23</v>
      </c>
      <c r="I8" s="1">
        <v>31594</v>
      </c>
      <c r="J8" s="1">
        <v>31594</v>
      </c>
      <c r="K8" s="5">
        <v>8.4000000000000005E-2</v>
      </c>
      <c r="L8" s="5">
        <v>9.5388189999999998E-2</v>
      </c>
      <c r="M8" s="5">
        <v>6.4786999999999997E-2</v>
      </c>
      <c r="N8" s="5">
        <v>8.5545640000000006E-2</v>
      </c>
      <c r="P8" s="7">
        <v>31868</v>
      </c>
      <c r="Q8" s="3">
        <f t="shared" si="0"/>
        <v>1.38544799744591E-2</v>
      </c>
      <c r="R8" s="3">
        <f t="shared" si="1"/>
        <v>1.2635379061371799E-2</v>
      </c>
      <c r="T8" s="7">
        <v>25385</v>
      </c>
      <c r="U8" s="7">
        <v>25294</v>
      </c>
      <c r="V8">
        <v>1</v>
      </c>
    </row>
    <row r="9" spans="1:22" x14ac:dyDescent="0.2">
      <c r="A9" s="7">
        <v>31686</v>
      </c>
      <c r="B9" s="7">
        <v>31594</v>
      </c>
      <c r="C9">
        <v>4607.6689999999999</v>
      </c>
      <c r="E9" s="7">
        <v>17411</v>
      </c>
      <c r="F9" s="7">
        <v>17380</v>
      </c>
      <c r="G9">
        <v>22.4</v>
      </c>
      <c r="I9" s="1">
        <v>31625</v>
      </c>
      <c r="J9" s="1">
        <v>31625</v>
      </c>
      <c r="K9" s="5">
        <v>8.4000000000000005E-2</v>
      </c>
      <c r="L9" s="5">
        <v>9.5388189999999998E-2</v>
      </c>
      <c r="M9" s="5">
        <v>6.4786999999999997E-2</v>
      </c>
      <c r="N9" s="5">
        <v>8.5545640000000006E-2</v>
      </c>
      <c r="P9" s="7">
        <v>31959</v>
      </c>
      <c r="Q9" s="3">
        <f t="shared" si="0"/>
        <v>1.7789331822159138E-2</v>
      </c>
      <c r="R9" s="3">
        <f t="shared" si="1"/>
        <v>1.1586452762923249E-2</v>
      </c>
      <c r="T9" s="7">
        <v>25477</v>
      </c>
      <c r="U9" s="7">
        <v>25385</v>
      </c>
      <c r="V9">
        <v>1</v>
      </c>
    </row>
    <row r="10" spans="1:22" x14ac:dyDescent="0.2">
      <c r="A10" s="7">
        <v>31778</v>
      </c>
      <c r="B10" s="7">
        <v>31686</v>
      </c>
      <c r="C10">
        <v>4657.6270000000004</v>
      </c>
      <c r="E10" s="7">
        <v>17441</v>
      </c>
      <c r="F10" s="7">
        <v>17411</v>
      </c>
      <c r="G10">
        <v>22.84</v>
      </c>
      <c r="I10" s="1">
        <v>31656</v>
      </c>
      <c r="J10" s="1">
        <v>31656</v>
      </c>
      <c r="K10" s="5">
        <v>8.4000000000000005E-2</v>
      </c>
      <c r="L10" s="5">
        <v>9.5388189999999998E-2</v>
      </c>
      <c r="M10" s="5">
        <v>6.4786999999999997E-2</v>
      </c>
      <c r="N10" s="5">
        <v>8.5545640000000006E-2</v>
      </c>
      <c r="P10" s="7">
        <v>32051</v>
      </c>
      <c r="Q10" s="3">
        <f t="shared" si="0"/>
        <v>1.6311358756262884E-2</v>
      </c>
      <c r="R10" s="3">
        <f t="shared" si="1"/>
        <v>1.0572687224669641E-2</v>
      </c>
      <c r="T10" s="7">
        <v>25569</v>
      </c>
      <c r="U10" s="7">
        <v>25477</v>
      </c>
      <c r="V10">
        <v>1</v>
      </c>
    </row>
    <row r="11" spans="1:22" x14ac:dyDescent="0.2">
      <c r="A11" s="7">
        <v>31868</v>
      </c>
      <c r="B11" s="7">
        <v>31778</v>
      </c>
      <c r="C11">
        <v>4722.1559999999999</v>
      </c>
      <c r="E11" s="7">
        <v>17472</v>
      </c>
      <c r="F11" s="7">
        <v>17441</v>
      </c>
      <c r="G11">
        <v>22.91</v>
      </c>
      <c r="I11" s="1">
        <v>31686</v>
      </c>
      <c r="J11" s="1">
        <v>31686</v>
      </c>
      <c r="K11" s="5">
        <v>8.4000000000000005E-2</v>
      </c>
      <c r="L11" s="5">
        <v>9.5388189999999998E-2</v>
      </c>
      <c r="M11" s="5">
        <v>6.4786999999999997E-2</v>
      </c>
      <c r="N11" s="5">
        <v>8.5545640000000006E-2</v>
      </c>
      <c r="P11" s="7">
        <v>32143</v>
      </c>
      <c r="Q11" s="3">
        <f t="shared" si="0"/>
        <v>2.5271288786798296E-2</v>
      </c>
      <c r="R11" s="3">
        <f t="shared" si="1"/>
        <v>7.8465562336529349E-3</v>
      </c>
      <c r="T11" s="7">
        <v>25659</v>
      </c>
      <c r="U11" s="7">
        <v>25569</v>
      </c>
      <c r="V11">
        <v>1</v>
      </c>
    </row>
    <row r="12" spans="1:22" x14ac:dyDescent="0.2">
      <c r="A12" s="7">
        <v>31959</v>
      </c>
      <c r="B12" s="7">
        <v>31868</v>
      </c>
      <c r="C12">
        <v>4806.16</v>
      </c>
      <c r="E12" s="7">
        <v>17502</v>
      </c>
      <c r="F12" s="7">
        <v>17472</v>
      </c>
      <c r="G12">
        <v>23.06</v>
      </c>
      <c r="I12" s="1">
        <v>31717</v>
      </c>
      <c r="J12" s="1">
        <v>31717</v>
      </c>
      <c r="K12" s="5">
        <v>8.4000000000000005E-2</v>
      </c>
      <c r="L12" s="5">
        <v>9.5388189999999998E-2</v>
      </c>
      <c r="M12" s="5">
        <v>6.4786999999999997E-2</v>
      </c>
      <c r="N12" s="5">
        <v>8.5545640000000006E-2</v>
      </c>
      <c r="P12" s="7">
        <v>32234</v>
      </c>
      <c r="Q12" s="3">
        <f t="shared" si="0"/>
        <v>1.3054728100712731E-2</v>
      </c>
      <c r="R12" s="3">
        <f t="shared" si="1"/>
        <v>7.7854671280277454E-3</v>
      </c>
      <c r="T12" s="7">
        <v>25750</v>
      </c>
      <c r="U12" s="7">
        <v>25659</v>
      </c>
      <c r="V12">
        <v>1</v>
      </c>
    </row>
    <row r="13" spans="1:22" x14ac:dyDescent="0.2">
      <c r="A13" s="7">
        <v>32051</v>
      </c>
      <c r="B13" s="7">
        <v>31959</v>
      </c>
      <c r="C13">
        <v>4884.5550000000003</v>
      </c>
      <c r="E13" s="7">
        <v>17533</v>
      </c>
      <c r="F13" s="7">
        <v>17502</v>
      </c>
      <c r="G13">
        <v>23.41</v>
      </c>
      <c r="I13" s="1">
        <v>31747</v>
      </c>
      <c r="J13" s="1">
        <v>31747</v>
      </c>
      <c r="K13" s="5">
        <v>8.4000000000000005E-2</v>
      </c>
      <c r="L13" s="5">
        <v>9.5388189999999998E-2</v>
      </c>
      <c r="M13" s="5">
        <v>6.4786999999999997E-2</v>
      </c>
      <c r="N13" s="5">
        <v>8.5545640000000006E-2</v>
      </c>
      <c r="P13" s="7">
        <v>32325</v>
      </c>
      <c r="Q13" s="3">
        <f t="shared" si="0"/>
        <v>2.2995356934204736E-2</v>
      </c>
      <c r="R13" s="3">
        <f t="shared" si="1"/>
        <v>1.2875536480686733E-2</v>
      </c>
      <c r="T13" s="7">
        <v>25842</v>
      </c>
      <c r="U13" s="7">
        <v>25750</v>
      </c>
      <c r="V13">
        <v>1</v>
      </c>
    </row>
    <row r="14" spans="1:22" x14ac:dyDescent="0.2">
      <c r="A14" s="7">
        <v>32143</v>
      </c>
      <c r="B14" s="7">
        <v>32051</v>
      </c>
      <c r="C14">
        <v>5007.9939999999997</v>
      </c>
      <c r="E14" s="7">
        <v>17564</v>
      </c>
      <c r="F14" s="7">
        <v>17533</v>
      </c>
      <c r="G14">
        <v>23.68</v>
      </c>
      <c r="I14" s="1">
        <v>31778</v>
      </c>
      <c r="J14" s="1">
        <v>31778</v>
      </c>
      <c r="K14" s="5">
        <v>8.5000000000000006E-2</v>
      </c>
      <c r="L14" s="5">
        <v>9.5388189999999998E-2</v>
      </c>
      <c r="M14" s="5">
        <v>6.7787E-2</v>
      </c>
      <c r="N14" s="5">
        <v>8.4545640000000005E-2</v>
      </c>
      <c r="P14" s="7">
        <v>32417</v>
      </c>
      <c r="Q14" s="3">
        <f t="shared" si="0"/>
        <v>1.7880222796142542E-2</v>
      </c>
      <c r="R14" s="3">
        <f t="shared" si="1"/>
        <v>1.2711864406779627E-2</v>
      </c>
      <c r="T14" s="7">
        <v>25934</v>
      </c>
      <c r="U14" s="7">
        <v>25842</v>
      </c>
      <c r="V14">
        <v>1</v>
      </c>
    </row>
    <row r="15" spans="1:22" x14ac:dyDescent="0.2">
      <c r="A15" s="7">
        <v>32234</v>
      </c>
      <c r="B15" s="7">
        <v>32143</v>
      </c>
      <c r="C15">
        <v>5073.3720000000003</v>
      </c>
      <c r="E15" s="7">
        <v>17593</v>
      </c>
      <c r="F15" s="7">
        <v>17564</v>
      </c>
      <c r="G15">
        <v>23.67</v>
      </c>
      <c r="I15" s="1">
        <v>31809</v>
      </c>
      <c r="J15" s="1">
        <v>31809</v>
      </c>
      <c r="K15" s="5">
        <v>8.5000000000000006E-2</v>
      </c>
      <c r="L15" s="5">
        <v>9.5388189999999998E-2</v>
      </c>
      <c r="M15" s="5">
        <v>6.7787E-2</v>
      </c>
      <c r="N15" s="5">
        <v>8.4545640000000005E-2</v>
      </c>
      <c r="P15" s="7">
        <v>32509</v>
      </c>
      <c r="Q15" s="3">
        <f t="shared" si="0"/>
        <v>2.2085490082503156E-2</v>
      </c>
      <c r="R15" s="3">
        <f t="shared" si="1"/>
        <v>1.0041841004184038E-2</v>
      </c>
      <c r="T15" s="7">
        <v>26024</v>
      </c>
      <c r="U15" s="7">
        <v>25934</v>
      </c>
      <c r="V15">
        <v>0</v>
      </c>
    </row>
    <row r="16" spans="1:22" x14ac:dyDescent="0.2">
      <c r="A16" s="7">
        <v>32325</v>
      </c>
      <c r="B16" s="7">
        <v>32234</v>
      </c>
      <c r="C16">
        <v>5190.0360000000001</v>
      </c>
      <c r="E16" s="7">
        <v>17624</v>
      </c>
      <c r="F16" s="7">
        <v>17593</v>
      </c>
      <c r="G16">
        <v>23.5</v>
      </c>
      <c r="I16" s="1">
        <v>31837</v>
      </c>
      <c r="J16" s="1">
        <v>31837</v>
      </c>
      <c r="K16" s="5">
        <v>8.5000000000000006E-2</v>
      </c>
      <c r="L16" s="5">
        <v>9.5388189999999998E-2</v>
      </c>
      <c r="M16" s="5">
        <v>6.7787E-2</v>
      </c>
      <c r="N16" s="5">
        <v>8.4545640000000005E-2</v>
      </c>
      <c r="P16" s="7">
        <v>32599</v>
      </c>
      <c r="Q16" s="3">
        <f t="shared" si="0"/>
        <v>2.0695215064925332E-2</v>
      </c>
      <c r="R16" s="3">
        <f t="shared" si="1"/>
        <v>1.2427506213753103E-2</v>
      </c>
      <c r="T16" s="7">
        <v>26115</v>
      </c>
      <c r="U16" s="7">
        <v>26024</v>
      </c>
      <c r="V16">
        <v>0</v>
      </c>
    </row>
    <row r="17" spans="1:22" x14ac:dyDescent="0.2">
      <c r="A17" s="7">
        <v>32417</v>
      </c>
      <c r="B17" s="7">
        <v>32325</v>
      </c>
      <c r="C17">
        <v>5282.835</v>
      </c>
      <c r="E17" s="7">
        <v>17654</v>
      </c>
      <c r="F17" s="7">
        <v>17624</v>
      </c>
      <c r="G17">
        <v>23.82</v>
      </c>
      <c r="I17" s="1">
        <v>31868</v>
      </c>
      <c r="J17" s="1">
        <v>31868</v>
      </c>
      <c r="K17" s="5">
        <v>8.5000000000000006E-2</v>
      </c>
      <c r="L17" s="5">
        <v>9.5388189999999998E-2</v>
      </c>
      <c r="M17" s="5">
        <v>6.7787E-2</v>
      </c>
      <c r="N17" s="5">
        <v>8.4545640000000005E-2</v>
      </c>
      <c r="P17" s="7">
        <v>32690</v>
      </c>
      <c r="Q17" s="3">
        <f t="shared" si="0"/>
        <v>1.8364244936677654E-2</v>
      </c>
      <c r="R17" s="3">
        <f t="shared" si="1"/>
        <v>1.5548281505728179E-2</v>
      </c>
      <c r="T17" s="7">
        <v>26207</v>
      </c>
      <c r="U17" s="7">
        <v>26115</v>
      </c>
      <c r="V17">
        <v>0</v>
      </c>
    </row>
    <row r="18" spans="1:22" x14ac:dyDescent="0.2">
      <c r="A18" s="7">
        <v>32509</v>
      </c>
      <c r="B18" s="7">
        <v>32417</v>
      </c>
      <c r="C18">
        <v>5399.509</v>
      </c>
      <c r="E18" s="7">
        <v>17685</v>
      </c>
      <c r="F18" s="7">
        <v>17654</v>
      </c>
      <c r="G18">
        <v>24.01</v>
      </c>
      <c r="I18" s="1">
        <v>31898</v>
      </c>
      <c r="J18" s="1">
        <v>31898</v>
      </c>
      <c r="K18" s="5">
        <v>8.5000000000000006E-2</v>
      </c>
      <c r="L18" s="5">
        <v>9.5388189999999998E-2</v>
      </c>
      <c r="M18" s="5">
        <v>6.7787E-2</v>
      </c>
      <c r="N18" s="5">
        <v>8.4545640000000005E-2</v>
      </c>
      <c r="P18" s="7">
        <v>32782</v>
      </c>
      <c r="Q18" s="3">
        <f t="shared" si="0"/>
        <v>1.4771055060853078E-2</v>
      </c>
      <c r="R18" s="3">
        <f t="shared" si="1"/>
        <v>5.6406124093473231E-3</v>
      </c>
      <c r="T18" s="7">
        <v>26299</v>
      </c>
      <c r="U18" s="7">
        <v>26207</v>
      </c>
      <c r="V18">
        <v>0</v>
      </c>
    </row>
    <row r="19" spans="1:22" x14ac:dyDescent="0.2">
      <c r="A19" s="7">
        <v>32599</v>
      </c>
      <c r="B19" s="7">
        <v>32509</v>
      </c>
      <c r="C19">
        <v>5511.2529999999997</v>
      </c>
      <c r="E19" s="7">
        <v>17715</v>
      </c>
      <c r="F19" s="7">
        <v>17685</v>
      </c>
      <c r="G19">
        <v>24.15</v>
      </c>
      <c r="I19" s="1">
        <v>31929</v>
      </c>
      <c r="J19" s="1">
        <v>31929</v>
      </c>
      <c r="K19" s="5">
        <v>8.5000000000000006E-2</v>
      </c>
      <c r="L19" s="5">
        <v>9.5388189999999998E-2</v>
      </c>
      <c r="M19" s="5">
        <v>6.7787E-2</v>
      </c>
      <c r="N19" s="5">
        <v>8.4545640000000005E-2</v>
      </c>
      <c r="P19" s="7">
        <v>32874</v>
      </c>
      <c r="Q19" s="3">
        <f t="shared" si="0"/>
        <v>9.1077569216371224E-3</v>
      </c>
      <c r="R19" s="3">
        <f t="shared" si="1"/>
        <v>1.2019230769230838E-2</v>
      </c>
      <c r="T19" s="7">
        <v>26390</v>
      </c>
      <c r="U19" s="7">
        <v>26299</v>
      </c>
      <c r="V19">
        <v>0</v>
      </c>
    </row>
    <row r="20" spans="1:22" x14ac:dyDescent="0.2">
      <c r="A20" s="7">
        <v>32690</v>
      </c>
      <c r="B20" s="7">
        <v>32599</v>
      </c>
      <c r="C20">
        <v>5612.4629999999997</v>
      </c>
      <c r="E20" s="7">
        <v>17746</v>
      </c>
      <c r="F20" s="7">
        <v>17715</v>
      </c>
      <c r="G20">
        <v>24.4</v>
      </c>
      <c r="I20" s="1">
        <v>31959</v>
      </c>
      <c r="J20" s="1">
        <v>31959</v>
      </c>
      <c r="K20" s="5">
        <v>8.5000000000000006E-2</v>
      </c>
      <c r="L20" s="5">
        <v>9.4388189999999997E-2</v>
      </c>
      <c r="M20" s="5">
        <v>6.7787E-2</v>
      </c>
      <c r="N20" s="5">
        <v>8.4545640000000005E-2</v>
      </c>
      <c r="P20" s="7">
        <v>32964</v>
      </c>
      <c r="Q20" s="3">
        <f t="shared" si="0"/>
        <v>2.1830316028380148E-2</v>
      </c>
      <c r="R20" s="3">
        <f t="shared" si="1"/>
        <v>1.8210609659540689E-2</v>
      </c>
      <c r="T20" s="7">
        <v>26481</v>
      </c>
      <c r="U20" s="7">
        <v>26390</v>
      </c>
      <c r="V20">
        <v>0</v>
      </c>
    </row>
    <row r="21" spans="1:22" x14ac:dyDescent="0.2">
      <c r="A21" s="7">
        <v>32782</v>
      </c>
      <c r="B21" s="7">
        <v>32690</v>
      </c>
      <c r="C21">
        <v>5695.3649999999998</v>
      </c>
      <c r="E21" s="7">
        <v>17777</v>
      </c>
      <c r="F21" s="7">
        <v>17746</v>
      </c>
      <c r="G21">
        <v>24.43</v>
      </c>
      <c r="I21" s="1">
        <v>31990</v>
      </c>
      <c r="J21" s="1">
        <v>31990</v>
      </c>
      <c r="K21" s="5">
        <v>8.5000000000000006E-2</v>
      </c>
      <c r="L21" s="5">
        <v>9.4388189999999997E-2</v>
      </c>
      <c r="M21" s="5">
        <v>6.7787E-2</v>
      </c>
      <c r="N21" s="5">
        <v>8.4545640000000005E-2</v>
      </c>
      <c r="P21" s="7">
        <v>33055</v>
      </c>
      <c r="Q21" s="3">
        <f t="shared" si="0"/>
        <v>1.4869989124254746E-2</v>
      </c>
      <c r="R21" s="3">
        <f t="shared" si="1"/>
        <v>1.0108864696734221E-2</v>
      </c>
      <c r="T21" s="7">
        <v>26573</v>
      </c>
      <c r="U21" s="7">
        <v>26481</v>
      </c>
      <c r="V21">
        <v>0</v>
      </c>
    </row>
    <row r="22" spans="1:22" x14ac:dyDescent="0.2">
      <c r="A22" s="7">
        <v>32874</v>
      </c>
      <c r="B22" s="7">
        <v>32782</v>
      </c>
      <c r="C22">
        <v>5747.2370000000001</v>
      </c>
      <c r="E22" s="7">
        <v>17807</v>
      </c>
      <c r="F22" s="7">
        <v>17777</v>
      </c>
      <c r="G22">
        <v>24.36</v>
      </c>
      <c r="I22" s="1">
        <v>32021</v>
      </c>
      <c r="J22" s="1">
        <v>32021</v>
      </c>
      <c r="K22" s="5">
        <v>8.5000000000000006E-2</v>
      </c>
      <c r="L22" s="5">
        <v>9.4388189999999997E-2</v>
      </c>
      <c r="M22" s="5">
        <v>6.7787E-2</v>
      </c>
      <c r="N22" s="5">
        <v>8.4545640000000005E-2</v>
      </c>
      <c r="P22" s="7">
        <v>33147</v>
      </c>
      <c r="Q22" s="3">
        <f t="shared" si="0"/>
        <v>9.2429095970689712E-3</v>
      </c>
      <c r="R22" s="3">
        <f t="shared" si="1"/>
        <v>2.0015396458814338E-2</v>
      </c>
      <c r="T22" s="7">
        <v>26665</v>
      </c>
      <c r="U22" s="7">
        <v>26573</v>
      </c>
      <c r="V22">
        <v>0</v>
      </c>
    </row>
    <row r="23" spans="1:22" x14ac:dyDescent="0.2">
      <c r="A23" s="7">
        <v>32964</v>
      </c>
      <c r="B23" s="7">
        <v>32874</v>
      </c>
      <c r="C23">
        <v>5872.701</v>
      </c>
      <c r="E23" s="7">
        <v>17838</v>
      </c>
      <c r="F23" s="7">
        <v>17807</v>
      </c>
      <c r="G23">
        <v>24.31</v>
      </c>
      <c r="I23" s="1">
        <v>32051</v>
      </c>
      <c r="J23" s="1">
        <v>32051</v>
      </c>
      <c r="K23" s="5">
        <v>8.5000000000000006E-2</v>
      </c>
      <c r="L23" s="5">
        <v>9.4388189999999997E-2</v>
      </c>
      <c r="M23" s="5">
        <v>6.7787E-2</v>
      </c>
      <c r="N23" s="5">
        <v>8.4545640000000005E-2</v>
      </c>
      <c r="P23" s="7">
        <v>33239</v>
      </c>
      <c r="Q23" s="3">
        <f t="shared" si="0"/>
        <v>-1.7261512496183906E-3</v>
      </c>
      <c r="R23" s="3">
        <f t="shared" si="1"/>
        <v>1.2830188679245236E-2</v>
      </c>
      <c r="T23" s="7">
        <v>26755</v>
      </c>
      <c r="U23" s="7">
        <v>26665</v>
      </c>
      <c r="V23">
        <v>0</v>
      </c>
    </row>
    <row r="24" spans="1:22" x14ac:dyDescent="0.2">
      <c r="A24" s="7">
        <v>33055</v>
      </c>
      <c r="B24" s="7">
        <v>32964</v>
      </c>
      <c r="C24">
        <v>5960.0280000000002</v>
      </c>
      <c r="E24" s="7">
        <v>17868</v>
      </c>
      <c r="F24" s="7">
        <v>17838</v>
      </c>
      <c r="G24">
        <v>24.16</v>
      </c>
      <c r="I24" s="1">
        <v>32082</v>
      </c>
      <c r="J24" s="1">
        <v>32082</v>
      </c>
      <c r="K24" s="5">
        <v>8.5000000000000006E-2</v>
      </c>
      <c r="L24" s="5">
        <v>9.4388189999999997E-2</v>
      </c>
      <c r="M24" s="5">
        <v>6.7787E-2</v>
      </c>
      <c r="N24" s="5">
        <v>8.4545640000000005E-2</v>
      </c>
      <c r="P24" s="7">
        <v>33329</v>
      </c>
      <c r="Q24" s="3">
        <f t="shared" si="0"/>
        <v>5.0701671498132317E-3</v>
      </c>
      <c r="R24" s="3">
        <f t="shared" si="1"/>
        <v>4.4709388971686526E-3</v>
      </c>
      <c r="T24" s="7">
        <v>26846</v>
      </c>
      <c r="U24" s="7">
        <v>26755</v>
      </c>
      <c r="V24">
        <v>0</v>
      </c>
    </row>
    <row r="25" spans="1:22" x14ac:dyDescent="0.2">
      <c r="A25" s="7">
        <v>33147</v>
      </c>
      <c r="B25" s="7">
        <v>33055</v>
      </c>
      <c r="C25">
        <v>6015.116</v>
      </c>
      <c r="E25" s="7">
        <v>17899</v>
      </c>
      <c r="F25" s="7">
        <v>17868</v>
      </c>
      <c r="G25">
        <v>24.05</v>
      </c>
      <c r="I25" s="1">
        <v>32112</v>
      </c>
      <c r="J25" s="1">
        <v>32112</v>
      </c>
      <c r="K25" s="5">
        <v>8.5000000000000006E-2</v>
      </c>
      <c r="L25" s="5">
        <v>9.4388189999999997E-2</v>
      </c>
      <c r="M25" s="5">
        <v>6.6786999999999999E-2</v>
      </c>
      <c r="N25" s="5">
        <v>8.4545640000000005E-2</v>
      </c>
      <c r="P25" s="7">
        <v>33420</v>
      </c>
      <c r="Q25" s="3">
        <f t="shared" si="0"/>
        <v>1.5191598325683175E-2</v>
      </c>
      <c r="R25" s="3">
        <f t="shared" si="1"/>
        <v>8.9020771513352859E-3</v>
      </c>
      <c r="T25" s="7">
        <v>26938</v>
      </c>
      <c r="U25" s="7">
        <v>26846</v>
      </c>
      <c r="V25">
        <v>0</v>
      </c>
    </row>
    <row r="26" spans="1:22" x14ac:dyDescent="0.2">
      <c r="A26" s="7">
        <v>33239</v>
      </c>
      <c r="B26" s="7">
        <v>33147</v>
      </c>
      <c r="C26">
        <v>6004.7330000000002</v>
      </c>
      <c r="E26" s="7">
        <v>17930</v>
      </c>
      <c r="F26" s="7">
        <v>17899</v>
      </c>
      <c r="G26">
        <v>24.01</v>
      </c>
      <c r="I26" s="1">
        <v>32143</v>
      </c>
      <c r="J26" s="1">
        <v>32143</v>
      </c>
      <c r="K26" s="5">
        <v>8.4000000000000005E-2</v>
      </c>
      <c r="L26" s="5">
        <v>9.3388189999999996E-2</v>
      </c>
      <c r="M26" s="5">
        <v>6.6786999999999999E-2</v>
      </c>
      <c r="N26" s="5">
        <v>8.4545640000000005E-2</v>
      </c>
      <c r="P26" s="7">
        <v>33512</v>
      </c>
      <c r="Q26" s="3">
        <f t="shared" si="0"/>
        <v>1.2906280572338558E-2</v>
      </c>
      <c r="R26" s="3">
        <f t="shared" si="1"/>
        <v>7.3529411764705621E-3</v>
      </c>
      <c r="T26" s="7">
        <v>27030</v>
      </c>
      <c r="U26" s="7">
        <v>26938</v>
      </c>
      <c r="V26">
        <v>1</v>
      </c>
    </row>
    <row r="27" spans="1:22" x14ac:dyDescent="0.2">
      <c r="A27" s="7">
        <v>33329</v>
      </c>
      <c r="B27" s="7">
        <v>33239</v>
      </c>
      <c r="C27">
        <v>6035.1779999999999</v>
      </c>
      <c r="E27" s="7">
        <v>17958</v>
      </c>
      <c r="F27" s="7">
        <v>17930</v>
      </c>
      <c r="G27">
        <v>23.91</v>
      </c>
      <c r="I27" s="1">
        <v>32174</v>
      </c>
      <c r="J27" s="1">
        <v>32174</v>
      </c>
      <c r="K27" s="5">
        <v>8.4000000000000005E-2</v>
      </c>
      <c r="L27" s="5">
        <v>9.3388189999999996E-2</v>
      </c>
      <c r="M27" s="5">
        <v>6.6786999999999999E-2</v>
      </c>
      <c r="N27" s="5">
        <v>8.4545640000000005E-2</v>
      </c>
      <c r="P27" s="7">
        <v>33604</v>
      </c>
      <c r="Q27" s="3">
        <f t="shared" si="0"/>
        <v>9.4430542881760449E-3</v>
      </c>
      <c r="R27" s="3">
        <f t="shared" si="1"/>
        <v>8.7591240875910525E-3</v>
      </c>
      <c r="T27" s="7">
        <v>27120</v>
      </c>
      <c r="U27" s="7">
        <v>27030</v>
      </c>
      <c r="V27">
        <v>1</v>
      </c>
    </row>
    <row r="28" spans="1:22" x14ac:dyDescent="0.2">
      <c r="A28" s="7">
        <v>33420</v>
      </c>
      <c r="B28" s="7">
        <v>33329</v>
      </c>
      <c r="C28">
        <v>6126.8620000000001</v>
      </c>
      <c r="E28" s="7">
        <v>17989</v>
      </c>
      <c r="F28" s="7">
        <v>17958</v>
      </c>
      <c r="G28">
        <v>23.91</v>
      </c>
      <c r="I28" s="1">
        <v>32203</v>
      </c>
      <c r="J28" s="1">
        <v>32203</v>
      </c>
      <c r="K28" s="5">
        <v>8.4000000000000005E-2</v>
      </c>
      <c r="L28" s="5">
        <v>9.3388189999999996E-2</v>
      </c>
      <c r="M28" s="5">
        <v>6.6786999999999999E-2</v>
      </c>
      <c r="N28" s="5">
        <v>8.4545640000000005E-2</v>
      </c>
      <c r="P28" s="7">
        <v>33695</v>
      </c>
      <c r="Q28" s="3">
        <f t="shared" si="0"/>
        <v>1.573331800898381E-2</v>
      </c>
      <c r="R28" s="3">
        <f t="shared" si="1"/>
        <v>6.5123010130245795E-3</v>
      </c>
      <c r="T28" s="7">
        <v>27211</v>
      </c>
      <c r="U28" s="7">
        <v>27120</v>
      </c>
      <c r="V28">
        <v>1</v>
      </c>
    </row>
    <row r="29" spans="1:22" x14ac:dyDescent="0.2">
      <c r="A29" s="7">
        <v>33512</v>
      </c>
      <c r="B29" s="7">
        <v>33420</v>
      </c>
      <c r="C29">
        <v>6205.9369999999999</v>
      </c>
      <c r="E29" s="7">
        <v>18019</v>
      </c>
      <c r="F29" s="7">
        <v>17989</v>
      </c>
      <c r="G29">
        <v>23.92</v>
      </c>
      <c r="I29" s="1">
        <v>32234</v>
      </c>
      <c r="J29" s="1">
        <v>32234</v>
      </c>
      <c r="K29" s="5">
        <v>8.4000000000000005E-2</v>
      </c>
      <c r="L29" s="5">
        <v>9.3388189999999996E-2</v>
      </c>
      <c r="M29" s="5">
        <v>6.6786999999999999E-2</v>
      </c>
      <c r="N29" s="5">
        <v>8.4545640000000005E-2</v>
      </c>
      <c r="P29" s="7">
        <v>33786</v>
      </c>
      <c r="Q29" s="3">
        <f t="shared" si="0"/>
        <v>1.6919577903984573E-2</v>
      </c>
      <c r="R29" s="3">
        <f t="shared" si="1"/>
        <v>7.1890726096333069E-3</v>
      </c>
      <c r="T29" s="7">
        <v>27303</v>
      </c>
      <c r="U29" s="7">
        <v>27211</v>
      </c>
      <c r="V29">
        <v>1</v>
      </c>
    </row>
    <row r="30" spans="1:22" x14ac:dyDescent="0.2">
      <c r="A30" s="7">
        <v>33604</v>
      </c>
      <c r="B30" s="7">
        <v>33512</v>
      </c>
      <c r="C30">
        <v>6264.54</v>
      </c>
      <c r="E30" s="7">
        <v>18050</v>
      </c>
      <c r="F30" s="7">
        <v>18019</v>
      </c>
      <c r="G30">
        <v>23.91</v>
      </c>
      <c r="I30" s="1">
        <v>32264</v>
      </c>
      <c r="J30" s="1">
        <v>32264</v>
      </c>
      <c r="K30" s="5">
        <v>8.4000000000000005E-2</v>
      </c>
      <c r="L30" s="5">
        <v>9.3388189999999996E-2</v>
      </c>
      <c r="M30" s="5">
        <v>6.6786999999999999E-2</v>
      </c>
      <c r="N30" s="5">
        <v>8.4545640000000005E-2</v>
      </c>
      <c r="P30" s="7">
        <v>33878</v>
      </c>
      <c r="Q30" s="3">
        <f t="shared" si="0"/>
        <v>1.4817108894267905E-2</v>
      </c>
      <c r="R30" s="3">
        <f t="shared" si="1"/>
        <v>7.137758743754441E-3</v>
      </c>
      <c r="T30" s="7">
        <v>27395</v>
      </c>
      <c r="U30" s="7">
        <v>27303</v>
      </c>
      <c r="V30">
        <v>1</v>
      </c>
    </row>
    <row r="31" spans="1:22" x14ac:dyDescent="0.2">
      <c r="A31" s="7">
        <v>33695</v>
      </c>
      <c r="B31" s="7">
        <v>33604</v>
      </c>
      <c r="C31">
        <v>6363.1019999999999</v>
      </c>
      <c r="E31" s="7">
        <v>18080</v>
      </c>
      <c r="F31" s="7">
        <v>18050</v>
      </c>
      <c r="G31">
        <v>23.92</v>
      </c>
      <c r="I31" s="1">
        <v>32295</v>
      </c>
      <c r="J31" s="1">
        <v>32295</v>
      </c>
      <c r="K31" s="5">
        <v>8.4000000000000005E-2</v>
      </c>
      <c r="L31" s="5">
        <v>9.3388189999999996E-2</v>
      </c>
      <c r="M31" s="5">
        <v>6.6786999999999999E-2</v>
      </c>
      <c r="N31" s="5">
        <v>8.4545640000000005E-2</v>
      </c>
      <c r="P31" s="7">
        <v>33970</v>
      </c>
      <c r="Q31" s="3">
        <f t="shared" si="0"/>
        <v>1.7385144094218097E-2</v>
      </c>
      <c r="R31" s="3">
        <f t="shared" si="1"/>
        <v>8.5046066619420824E-3</v>
      </c>
      <c r="T31" s="7">
        <v>27485</v>
      </c>
      <c r="U31" s="7">
        <v>27395</v>
      </c>
      <c r="V31">
        <v>1</v>
      </c>
    </row>
    <row r="32" spans="1:22" x14ac:dyDescent="0.2">
      <c r="A32" s="7">
        <v>33786</v>
      </c>
      <c r="B32" s="7">
        <v>33695</v>
      </c>
      <c r="C32">
        <v>6470.7629999999999</v>
      </c>
      <c r="E32" s="7">
        <v>18111</v>
      </c>
      <c r="F32" s="7">
        <v>18080</v>
      </c>
      <c r="G32">
        <v>23.7</v>
      </c>
      <c r="I32" s="1">
        <v>32325</v>
      </c>
      <c r="J32" s="1">
        <v>32325</v>
      </c>
      <c r="K32" s="5">
        <v>8.4000000000000005E-2</v>
      </c>
      <c r="L32" s="5">
        <v>9.2388189999999995E-2</v>
      </c>
      <c r="M32" s="5">
        <v>6.6786999999999999E-2</v>
      </c>
      <c r="N32" s="5">
        <v>8.4545640000000005E-2</v>
      </c>
      <c r="P32" s="7">
        <v>34060</v>
      </c>
      <c r="Q32" s="3">
        <f t="shared" si="0"/>
        <v>7.2829568541386003E-3</v>
      </c>
      <c r="R32" s="3">
        <f t="shared" si="1"/>
        <v>7.0274068868587669E-3</v>
      </c>
      <c r="T32" s="7">
        <v>27576</v>
      </c>
      <c r="U32" s="7">
        <v>27485</v>
      </c>
      <c r="V32">
        <v>0</v>
      </c>
    </row>
    <row r="33" spans="1:22" x14ac:dyDescent="0.2">
      <c r="A33" s="7">
        <v>33878</v>
      </c>
      <c r="B33" s="7">
        <v>33786</v>
      </c>
      <c r="C33">
        <v>6566.6409999999996</v>
      </c>
      <c r="E33" s="7">
        <v>18142</v>
      </c>
      <c r="F33" s="7">
        <v>18111</v>
      </c>
      <c r="G33">
        <v>23.7</v>
      </c>
      <c r="I33" s="1">
        <v>32356</v>
      </c>
      <c r="J33" s="1">
        <v>32356</v>
      </c>
      <c r="K33" s="5">
        <v>8.4000000000000005E-2</v>
      </c>
      <c r="L33" s="5">
        <v>9.2388189999999995E-2</v>
      </c>
      <c r="M33" s="5">
        <v>6.6786999999999999E-2</v>
      </c>
      <c r="N33" s="5">
        <v>8.4545640000000005E-2</v>
      </c>
      <c r="P33" s="7">
        <v>34151</v>
      </c>
      <c r="Q33" s="3">
        <f t="shared" si="0"/>
        <v>1.1810756258415545E-2</v>
      </c>
      <c r="R33" s="3">
        <f t="shared" si="1"/>
        <v>6.9783670621075267E-3</v>
      </c>
      <c r="T33" s="7">
        <v>27668</v>
      </c>
      <c r="U33" s="7">
        <v>27576</v>
      </c>
      <c r="V33">
        <v>0</v>
      </c>
    </row>
    <row r="34" spans="1:22" x14ac:dyDescent="0.2">
      <c r="A34" s="7">
        <v>33970</v>
      </c>
      <c r="B34" s="7">
        <v>33878</v>
      </c>
      <c r="C34">
        <v>6680.8029999999999</v>
      </c>
      <c r="E34" s="7">
        <v>18172</v>
      </c>
      <c r="F34" s="7">
        <v>18142</v>
      </c>
      <c r="G34">
        <v>23.75</v>
      </c>
      <c r="I34" s="1">
        <v>32387</v>
      </c>
      <c r="J34" s="1">
        <v>32387</v>
      </c>
      <c r="K34" s="5">
        <v>8.4000000000000005E-2</v>
      </c>
      <c r="L34" s="5">
        <v>9.2388189999999995E-2</v>
      </c>
      <c r="M34" s="5">
        <v>6.6786999999999999E-2</v>
      </c>
      <c r="N34" s="5">
        <v>8.4545640000000005E-2</v>
      </c>
      <c r="P34" s="7">
        <v>34243</v>
      </c>
      <c r="Q34" s="3">
        <f t="shared" si="0"/>
        <v>1.0744552124787754E-2</v>
      </c>
      <c r="R34" s="3">
        <f t="shared" si="1"/>
        <v>4.8510048510048698E-3</v>
      </c>
      <c r="T34" s="7">
        <v>27760</v>
      </c>
      <c r="U34" s="7">
        <v>27668</v>
      </c>
      <c r="V34">
        <v>0</v>
      </c>
    </row>
    <row r="35" spans="1:22" x14ac:dyDescent="0.2">
      <c r="A35" s="7">
        <v>34060</v>
      </c>
      <c r="B35" s="7">
        <v>33970</v>
      </c>
      <c r="C35">
        <v>6729.4589999999998</v>
      </c>
      <c r="E35" s="7">
        <v>18203</v>
      </c>
      <c r="F35" s="7">
        <v>18172</v>
      </c>
      <c r="G35">
        <v>23.67</v>
      </c>
      <c r="I35" s="1">
        <v>32417</v>
      </c>
      <c r="J35" s="1">
        <v>32417</v>
      </c>
      <c r="K35" s="5">
        <v>8.4000000000000005E-2</v>
      </c>
      <c r="L35" s="5">
        <v>9.2388189999999995E-2</v>
      </c>
      <c r="M35" s="5">
        <v>6.6786999999999999E-2</v>
      </c>
      <c r="N35" s="5">
        <v>8.4545640000000005E-2</v>
      </c>
      <c r="P35" s="7">
        <v>34335</v>
      </c>
      <c r="Q35" s="3">
        <f t="shared" si="0"/>
        <v>1.9127888036468033E-2</v>
      </c>
      <c r="R35" s="3">
        <f t="shared" si="1"/>
        <v>8.9655172413793949E-3</v>
      </c>
      <c r="T35" s="7">
        <v>27851</v>
      </c>
      <c r="U35" s="7">
        <v>27760</v>
      </c>
      <c r="V35">
        <v>0</v>
      </c>
    </row>
    <row r="36" spans="1:22" x14ac:dyDescent="0.2">
      <c r="A36" s="7">
        <v>34151</v>
      </c>
      <c r="B36" s="7">
        <v>34060</v>
      </c>
      <c r="C36">
        <v>6808.9390000000003</v>
      </c>
      <c r="E36" s="7">
        <v>18233</v>
      </c>
      <c r="F36" s="7">
        <v>18203</v>
      </c>
      <c r="G36">
        <v>23.7</v>
      </c>
      <c r="I36" s="1">
        <v>32448</v>
      </c>
      <c r="J36" s="1">
        <v>32448</v>
      </c>
      <c r="K36" s="5">
        <v>8.4000000000000005E-2</v>
      </c>
      <c r="L36" s="5">
        <v>9.2388189999999995E-2</v>
      </c>
      <c r="M36" s="5">
        <v>6.6786999999999999E-2</v>
      </c>
      <c r="N36" s="5">
        <v>8.4545640000000005E-2</v>
      </c>
      <c r="P36" s="7">
        <v>34425</v>
      </c>
      <c r="Q36" s="3">
        <f t="shared" si="0"/>
        <v>1.4530625466762537E-2</v>
      </c>
      <c r="R36" s="3">
        <f t="shared" si="1"/>
        <v>5.4682159945316222E-3</v>
      </c>
      <c r="T36" s="7">
        <v>27942</v>
      </c>
      <c r="U36" s="7">
        <v>27851</v>
      </c>
      <c r="V36">
        <v>0</v>
      </c>
    </row>
    <row r="37" spans="1:22" x14ac:dyDescent="0.2">
      <c r="A37" s="7">
        <v>34243</v>
      </c>
      <c r="B37" s="7">
        <v>34151</v>
      </c>
      <c r="C37">
        <v>6882.098</v>
      </c>
      <c r="E37" s="7">
        <v>18264</v>
      </c>
      <c r="F37" s="7">
        <v>18233</v>
      </c>
      <c r="G37">
        <v>23.61</v>
      </c>
      <c r="I37" s="1">
        <v>32478</v>
      </c>
      <c r="J37" s="1">
        <v>32478</v>
      </c>
      <c r="K37" s="5">
        <v>8.4000000000000005E-2</v>
      </c>
      <c r="L37" s="5">
        <v>9.2388189999999995E-2</v>
      </c>
      <c r="M37" s="5">
        <v>6.6786999999999999E-2</v>
      </c>
      <c r="N37" s="5">
        <v>8.4545640000000005E-2</v>
      </c>
      <c r="P37" s="7">
        <v>34516</v>
      </c>
      <c r="Q37" s="3">
        <f t="shared" si="0"/>
        <v>1.8449328325780945E-2</v>
      </c>
      <c r="R37" s="3">
        <f t="shared" si="1"/>
        <v>5.4384772263766923E-3</v>
      </c>
      <c r="T37" s="7">
        <v>28034</v>
      </c>
      <c r="U37" s="7">
        <v>27942</v>
      </c>
      <c r="V37">
        <v>0</v>
      </c>
    </row>
    <row r="38" spans="1:22" x14ac:dyDescent="0.2">
      <c r="A38" s="7">
        <v>34335</v>
      </c>
      <c r="B38" s="7">
        <v>34243</v>
      </c>
      <c r="C38">
        <v>7013.7380000000003</v>
      </c>
      <c r="E38" s="7">
        <v>18295</v>
      </c>
      <c r="F38" s="7">
        <v>18264</v>
      </c>
      <c r="G38">
        <v>23.51</v>
      </c>
      <c r="I38" s="1">
        <v>32509</v>
      </c>
      <c r="J38" s="1">
        <v>32509</v>
      </c>
      <c r="K38" s="5">
        <v>8.3000000000000004E-2</v>
      </c>
      <c r="L38" s="5">
        <v>9.1388189999999994E-2</v>
      </c>
      <c r="M38" s="5">
        <v>6.6786999999999999E-2</v>
      </c>
      <c r="N38" s="5">
        <v>8.2545640000000003E-2</v>
      </c>
      <c r="P38" s="7">
        <v>34608</v>
      </c>
      <c r="Q38" s="3">
        <f t="shared" si="0"/>
        <v>1.1610984015164583E-2</v>
      </c>
      <c r="R38" s="3">
        <f t="shared" si="1"/>
        <v>9.4658553076403251E-3</v>
      </c>
      <c r="T38" s="7">
        <v>28126</v>
      </c>
      <c r="U38" s="7">
        <v>28034</v>
      </c>
      <c r="V38">
        <v>0</v>
      </c>
    </row>
    <row r="39" spans="1:22" x14ac:dyDescent="0.2">
      <c r="A39" s="7">
        <v>34425</v>
      </c>
      <c r="B39" s="7">
        <v>34335</v>
      </c>
      <c r="C39">
        <v>7115.652</v>
      </c>
      <c r="E39" s="7">
        <v>18323</v>
      </c>
      <c r="F39" s="7">
        <v>18295</v>
      </c>
      <c r="G39">
        <v>23.61</v>
      </c>
      <c r="I39" s="1">
        <v>32540</v>
      </c>
      <c r="J39" s="1">
        <v>32540</v>
      </c>
      <c r="K39" s="5">
        <v>8.3000000000000004E-2</v>
      </c>
      <c r="L39" s="5">
        <v>9.1388189999999994E-2</v>
      </c>
      <c r="M39" s="5">
        <v>6.6786999999999999E-2</v>
      </c>
      <c r="N39" s="5">
        <v>8.2545640000000003E-2</v>
      </c>
      <c r="P39" s="7">
        <v>34700</v>
      </c>
      <c r="Q39" s="3">
        <f t="shared" si="0"/>
        <v>1.6943354146561118E-2</v>
      </c>
      <c r="R39" s="3">
        <f t="shared" si="1"/>
        <v>5.3583389149363114E-3</v>
      </c>
      <c r="T39" s="7">
        <v>28216</v>
      </c>
      <c r="U39" s="7">
        <v>28126</v>
      </c>
      <c r="V39">
        <v>0</v>
      </c>
    </row>
    <row r="40" spans="1:22" x14ac:dyDescent="0.2">
      <c r="A40" s="7">
        <v>34516</v>
      </c>
      <c r="B40" s="7">
        <v>34425</v>
      </c>
      <c r="C40">
        <v>7246.9309999999996</v>
      </c>
      <c r="E40" s="7">
        <v>18354</v>
      </c>
      <c r="F40" s="7">
        <v>18323</v>
      </c>
      <c r="G40">
        <v>23.64</v>
      </c>
      <c r="I40" s="1">
        <v>32568</v>
      </c>
      <c r="J40" s="1">
        <v>32568</v>
      </c>
      <c r="K40" s="5">
        <v>8.3000000000000004E-2</v>
      </c>
      <c r="L40" s="5">
        <v>9.1388189999999994E-2</v>
      </c>
      <c r="M40" s="5">
        <v>6.6786999999999999E-2</v>
      </c>
      <c r="N40" s="5">
        <v>8.2545640000000003E-2</v>
      </c>
      <c r="P40" s="7">
        <v>34790</v>
      </c>
      <c r="Q40" s="3">
        <f t="shared" si="0"/>
        <v>8.9870438271466568E-3</v>
      </c>
      <c r="R40" s="3">
        <f t="shared" si="1"/>
        <v>7.3284477015322924E-3</v>
      </c>
      <c r="T40" s="7">
        <v>28307</v>
      </c>
      <c r="U40" s="7">
        <v>28216</v>
      </c>
      <c r="V40">
        <v>0</v>
      </c>
    </row>
    <row r="41" spans="1:22" x14ac:dyDescent="0.2">
      <c r="A41" s="7">
        <v>34608</v>
      </c>
      <c r="B41" s="7">
        <v>34516</v>
      </c>
      <c r="C41">
        <v>7331.0749999999998</v>
      </c>
      <c r="E41" s="7">
        <v>18384</v>
      </c>
      <c r="F41" s="7">
        <v>18354</v>
      </c>
      <c r="G41">
        <v>23.65</v>
      </c>
      <c r="I41" s="1">
        <v>32599</v>
      </c>
      <c r="J41" s="1">
        <v>32599</v>
      </c>
      <c r="K41" s="5">
        <v>8.3000000000000004E-2</v>
      </c>
      <c r="L41" s="5">
        <v>9.1388189999999994E-2</v>
      </c>
      <c r="M41" s="5">
        <v>6.6786999999999999E-2</v>
      </c>
      <c r="N41" s="5">
        <v>8.2545640000000003E-2</v>
      </c>
      <c r="P41" s="7">
        <v>34881</v>
      </c>
      <c r="Q41" s="3">
        <f t="shared" si="0"/>
        <v>7.804539283188916E-3</v>
      </c>
      <c r="R41" s="3">
        <f t="shared" si="1"/>
        <v>7.9365079365081304E-3</v>
      </c>
      <c r="T41" s="7">
        <v>28399</v>
      </c>
      <c r="U41" s="7">
        <v>28307</v>
      </c>
      <c r="V41">
        <v>0</v>
      </c>
    </row>
    <row r="42" spans="1:22" x14ac:dyDescent="0.2">
      <c r="A42" s="7">
        <v>34700</v>
      </c>
      <c r="B42" s="7">
        <v>34608</v>
      </c>
      <c r="C42">
        <v>7455.2879999999996</v>
      </c>
      <c r="E42" s="7">
        <v>18415</v>
      </c>
      <c r="F42" s="7">
        <v>18384</v>
      </c>
      <c r="G42">
        <v>23.77</v>
      </c>
      <c r="I42" s="1">
        <v>32629</v>
      </c>
      <c r="J42" s="1">
        <v>32629</v>
      </c>
      <c r="K42" s="5">
        <v>8.3000000000000004E-2</v>
      </c>
      <c r="L42" s="5">
        <v>9.1388189999999994E-2</v>
      </c>
      <c r="M42" s="5">
        <v>6.6786999999999999E-2</v>
      </c>
      <c r="N42" s="5">
        <v>8.2545640000000003E-2</v>
      </c>
      <c r="P42" s="7">
        <v>34973</v>
      </c>
      <c r="Q42" s="3">
        <f t="shared" si="0"/>
        <v>1.3471579002075851E-2</v>
      </c>
      <c r="R42" s="3">
        <f t="shared" si="1"/>
        <v>4.5931758530182165E-3</v>
      </c>
      <c r="T42" s="7">
        <v>28491</v>
      </c>
      <c r="U42" s="7">
        <v>28399</v>
      </c>
      <c r="V42">
        <v>0</v>
      </c>
    </row>
    <row r="43" spans="1:22" x14ac:dyDescent="0.2">
      <c r="A43" s="7">
        <v>34790</v>
      </c>
      <c r="B43" s="7">
        <v>34700</v>
      </c>
      <c r="C43">
        <v>7522.2889999999998</v>
      </c>
      <c r="E43" s="7">
        <v>18445</v>
      </c>
      <c r="F43" s="7">
        <v>18415</v>
      </c>
      <c r="G43">
        <v>23.88</v>
      </c>
      <c r="I43" s="1">
        <v>32660</v>
      </c>
      <c r="J43" s="1">
        <v>32660</v>
      </c>
      <c r="K43" s="5">
        <v>8.3000000000000004E-2</v>
      </c>
      <c r="L43" s="5">
        <v>9.1388189999999994E-2</v>
      </c>
      <c r="M43" s="5">
        <v>6.6786999999999999E-2</v>
      </c>
      <c r="N43" s="5">
        <v>8.2545640000000003E-2</v>
      </c>
      <c r="P43" s="7">
        <v>35065</v>
      </c>
      <c r="Q43" s="3">
        <f t="shared" si="0"/>
        <v>1.1643829821849971E-2</v>
      </c>
      <c r="R43" s="3">
        <f t="shared" si="1"/>
        <v>5.2253429131288165E-3</v>
      </c>
      <c r="T43" s="7">
        <v>28581</v>
      </c>
      <c r="U43" s="7">
        <v>28491</v>
      </c>
      <c r="V43">
        <v>0</v>
      </c>
    </row>
    <row r="44" spans="1:22" x14ac:dyDescent="0.2">
      <c r="A44" s="7">
        <v>34881</v>
      </c>
      <c r="B44" s="7">
        <v>34790</v>
      </c>
      <c r="C44">
        <v>7580.9970000000003</v>
      </c>
      <c r="E44" s="7">
        <v>18476</v>
      </c>
      <c r="F44" s="7">
        <v>18445</v>
      </c>
      <c r="G44">
        <v>24.07</v>
      </c>
      <c r="I44" s="1">
        <v>32690</v>
      </c>
      <c r="J44" s="1">
        <v>32690</v>
      </c>
      <c r="K44" s="5">
        <v>8.3000000000000004E-2</v>
      </c>
      <c r="L44" s="5">
        <v>9.0388189999999993E-2</v>
      </c>
      <c r="M44" s="5">
        <v>6.6786999999999999E-2</v>
      </c>
      <c r="N44" s="5">
        <v>8.1545640000000003E-2</v>
      </c>
      <c r="P44" s="7">
        <v>35156</v>
      </c>
      <c r="Q44" s="3">
        <f t="shared" si="0"/>
        <v>1.2335920117191312E-2</v>
      </c>
      <c r="R44" s="3">
        <f t="shared" si="1"/>
        <v>1.0396361273554255E-2</v>
      </c>
      <c r="T44" s="7">
        <v>28672</v>
      </c>
      <c r="U44" s="7">
        <v>28581</v>
      </c>
      <c r="V44">
        <v>0</v>
      </c>
    </row>
    <row r="45" spans="1:22" x14ac:dyDescent="0.2">
      <c r="A45" s="7">
        <v>34973</v>
      </c>
      <c r="B45" s="7">
        <v>34881</v>
      </c>
      <c r="C45">
        <v>7683.125</v>
      </c>
      <c r="E45" s="7">
        <v>18507</v>
      </c>
      <c r="F45" s="7">
        <v>18476</v>
      </c>
      <c r="G45">
        <v>24.2</v>
      </c>
      <c r="I45" s="1">
        <v>32721</v>
      </c>
      <c r="J45" s="1">
        <v>32721</v>
      </c>
      <c r="K45" s="5">
        <v>8.3000000000000004E-2</v>
      </c>
      <c r="L45" s="5">
        <v>9.0388189999999993E-2</v>
      </c>
      <c r="M45" s="5">
        <v>6.6786999999999999E-2</v>
      </c>
      <c r="N45" s="5">
        <v>8.1545640000000003E-2</v>
      </c>
      <c r="P45" s="7">
        <v>35247</v>
      </c>
      <c r="Q45" s="3">
        <f t="shared" si="0"/>
        <v>2.088996231540885E-2</v>
      </c>
      <c r="R45" s="3">
        <f t="shared" si="1"/>
        <v>7.7170418006429209E-3</v>
      </c>
      <c r="T45" s="7">
        <v>28764</v>
      </c>
      <c r="U45" s="7">
        <v>28672</v>
      </c>
      <c r="V45">
        <v>0</v>
      </c>
    </row>
    <row r="46" spans="1:22" x14ac:dyDescent="0.2">
      <c r="A46" s="7">
        <v>35065</v>
      </c>
      <c r="B46" s="7">
        <v>34973</v>
      </c>
      <c r="C46">
        <v>7772.5860000000002</v>
      </c>
      <c r="E46" s="7">
        <v>18537</v>
      </c>
      <c r="F46" s="7">
        <v>18507</v>
      </c>
      <c r="G46">
        <v>24.34</v>
      </c>
      <c r="I46" s="1">
        <v>32752</v>
      </c>
      <c r="J46" s="1">
        <v>32752</v>
      </c>
      <c r="K46" s="5">
        <v>8.3000000000000004E-2</v>
      </c>
      <c r="L46" s="5">
        <v>9.0388189999999993E-2</v>
      </c>
      <c r="M46" s="5">
        <v>6.6786999999999999E-2</v>
      </c>
      <c r="N46" s="5">
        <v>8.1545640000000003E-2</v>
      </c>
      <c r="P46" s="7">
        <v>35339</v>
      </c>
      <c r="Q46" s="3">
        <f t="shared" si="0"/>
        <v>1.2270629067677286E-2</v>
      </c>
      <c r="R46" s="3">
        <f t="shared" si="1"/>
        <v>6.3816209317166805E-3</v>
      </c>
      <c r="T46" s="7">
        <v>28856</v>
      </c>
      <c r="U46" s="7">
        <v>28764</v>
      </c>
      <c r="V46">
        <v>0</v>
      </c>
    </row>
    <row r="47" spans="1:22" x14ac:dyDescent="0.2">
      <c r="A47" s="7">
        <v>35156</v>
      </c>
      <c r="B47" s="7">
        <v>35065</v>
      </c>
      <c r="C47">
        <v>7868.4679999999998</v>
      </c>
      <c r="E47" s="7">
        <v>18568</v>
      </c>
      <c r="F47" s="7">
        <v>18537</v>
      </c>
      <c r="G47">
        <v>24.5</v>
      </c>
      <c r="I47" s="1">
        <v>32782</v>
      </c>
      <c r="J47" s="1">
        <v>32782</v>
      </c>
      <c r="K47" s="5">
        <v>8.3000000000000004E-2</v>
      </c>
      <c r="L47" s="5">
        <v>9.0388189999999993E-2</v>
      </c>
      <c r="M47" s="5">
        <v>6.6786999999999999E-2</v>
      </c>
      <c r="N47" s="5">
        <v>8.1545640000000003E-2</v>
      </c>
      <c r="P47" s="7">
        <v>35431</v>
      </c>
      <c r="Q47" s="3">
        <f t="shared" si="0"/>
        <v>1.57860729654693E-2</v>
      </c>
      <c r="R47" s="3">
        <f t="shared" si="1"/>
        <v>8.8776157260621602E-3</v>
      </c>
      <c r="T47" s="7">
        <v>28946</v>
      </c>
      <c r="U47" s="7">
        <v>28856</v>
      </c>
      <c r="V47">
        <v>0</v>
      </c>
    </row>
    <row r="48" spans="1:22" x14ac:dyDescent="0.2">
      <c r="A48" s="7">
        <v>35247</v>
      </c>
      <c r="B48" s="7">
        <v>35156</v>
      </c>
      <c r="C48">
        <v>8032.84</v>
      </c>
      <c r="E48" s="7">
        <v>18598</v>
      </c>
      <c r="F48" s="7">
        <v>18568</v>
      </c>
      <c r="G48">
        <v>24.6</v>
      </c>
      <c r="I48" s="1">
        <v>32813</v>
      </c>
      <c r="J48" s="1">
        <v>32813</v>
      </c>
      <c r="K48" s="5">
        <v>8.3000000000000004E-2</v>
      </c>
      <c r="L48" s="5">
        <v>9.0388189999999993E-2</v>
      </c>
      <c r="M48" s="5">
        <v>6.6786999999999999E-2</v>
      </c>
      <c r="N48" s="5">
        <v>8.1545640000000003E-2</v>
      </c>
      <c r="P48" s="7">
        <v>35521</v>
      </c>
      <c r="Q48" s="3">
        <f t="shared" si="0"/>
        <v>1.2456035403402899E-2</v>
      </c>
      <c r="R48" s="3">
        <f t="shared" si="1"/>
        <v>4.3997485857951713E-3</v>
      </c>
      <c r="T48" s="7">
        <v>29037</v>
      </c>
      <c r="U48" s="7">
        <v>28946</v>
      </c>
      <c r="V48">
        <v>1</v>
      </c>
    </row>
    <row r="49" spans="1:22" x14ac:dyDescent="0.2">
      <c r="A49" s="7">
        <v>35339</v>
      </c>
      <c r="B49" s="7">
        <v>35247</v>
      </c>
      <c r="C49">
        <v>8131.4080000000004</v>
      </c>
      <c r="E49" s="7">
        <v>18629</v>
      </c>
      <c r="F49" s="7">
        <v>18598</v>
      </c>
      <c r="G49">
        <v>24.98</v>
      </c>
      <c r="I49" s="1">
        <v>32843</v>
      </c>
      <c r="J49" s="1">
        <v>32843</v>
      </c>
      <c r="K49" s="5">
        <v>8.3000000000000004E-2</v>
      </c>
      <c r="L49" s="5">
        <v>9.0388189999999993E-2</v>
      </c>
      <c r="M49" s="5">
        <v>6.6786999999999999E-2</v>
      </c>
      <c r="N49" s="5">
        <v>8.1545640000000003E-2</v>
      </c>
      <c r="P49" s="7">
        <v>35612</v>
      </c>
      <c r="Q49" s="3">
        <f t="shared" si="0"/>
        <v>1.867469123143306E-2</v>
      </c>
      <c r="R49" s="3">
        <f t="shared" si="1"/>
        <v>2.5031289111387967E-3</v>
      </c>
      <c r="T49" s="7">
        <v>29129</v>
      </c>
      <c r="U49" s="7">
        <v>29037</v>
      </c>
      <c r="V49">
        <v>1</v>
      </c>
    </row>
    <row r="50" spans="1:22" x14ac:dyDescent="0.2">
      <c r="A50" s="7">
        <v>35431</v>
      </c>
      <c r="B50" s="7">
        <v>35339</v>
      </c>
      <c r="C50">
        <v>8259.7710000000006</v>
      </c>
      <c r="E50" s="7">
        <v>18660</v>
      </c>
      <c r="F50" s="7">
        <v>18629</v>
      </c>
      <c r="G50">
        <v>25.38</v>
      </c>
      <c r="I50" s="1">
        <v>32874</v>
      </c>
      <c r="J50" s="1">
        <v>32874</v>
      </c>
      <c r="K50" s="5">
        <v>8.4000000000000005E-2</v>
      </c>
      <c r="L50" s="5">
        <v>9.1388189999999994E-2</v>
      </c>
      <c r="M50" s="5">
        <v>6.6786999999999999E-2</v>
      </c>
      <c r="N50" s="5">
        <v>8.1545640000000003E-2</v>
      </c>
      <c r="P50" s="7">
        <v>35704</v>
      </c>
      <c r="Q50" s="3">
        <f t="shared" si="0"/>
        <v>1.6903504884769882E-2</v>
      </c>
      <c r="R50" s="3">
        <f t="shared" si="1"/>
        <v>6.2421972534332237E-3</v>
      </c>
      <c r="T50" s="7">
        <v>29221</v>
      </c>
      <c r="U50" s="7">
        <v>29129</v>
      </c>
      <c r="V50">
        <v>1</v>
      </c>
    </row>
    <row r="51" spans="1:22" x14ac:dyDescent="0.2">
      <c r="A51" s="7">
        <v>35521</v>
      </c>
      <c r="B51" s="7">
        <v>35431</v>
      </c>
      <c r="C51">
        <v>8362.6550000000007</v>
      </c>
      <c r="E51" s="7">
        <v>18688</v>
      </c>
      <c r="F51" s="7">
        <v>18660</v>
      </c>
      <c r="G51">
        <v>25.83</v>
      </c>
      <c r="I51" s="1">
        <v>32905</v>
      </c>
      <c r="J51" s="1">
        <v>32905</v>
      </c>
      <c r="K51" s="5">
        <v>8.4000000000000005E-2</v>
      </c>
      <c r="L51" s="5">
        <v>9.1388189999999994E-2</v>
      </c>
      <c r="M51" s="5">
        <v>6.6786999999999999E-2</v>
      </c>
      <c r="N51" s="5">
        <v>8.1545640000000003E-2</v>
      </c>
      <c r="P51" s="7">
        <v>35796</v>
      </c>
      <c r="Q51" s="3">
        <f t="shared" si="0"/>
        <v>1.1899585158325232E-2</v>
      </c>
      <c r="R51" s="3">
        <f t="shared" si="1"/>
        <v>3.7220843672458592E-3</v>
      </c>
      <c r="T51" s="7">
        <v>29312</v>
      </c>
      <c r="U51" s="7">
        <v>29221</v>
      </c>
      <c r="V51">
        <v>1</v>
      </c>
    </row>
    <row r="52" spans="1:22" x14ac:dyDescent="0.2">
      <c r="A52" s="7">
        <v>35612</v>
      </c>
      <c r="B52" s="7">
        <v>35521</v>
      </c>
      <c r="C52">
        <v>8518.8250000000007</v>
      </c>
      <c r="E52" s="7">
        <v>18719</v>
      </c>
      <c r="F52" s="7">
        <v>18688</v>
      </c>
      <c r="G52">
        <v>25.88</v>
      </c>
      <c r="I52" s="1">
        <v>32933</v>
      </c>
      <c r="J52" s="1">
        <v>32933</v>
      </c>
      <c r="K52" s="5">
        <v>8.4000000000000005E-2</v>
      </c>
      <c r="L52" s="5">
        <v>9.1388189999999994E-2</v>
      </c>
      <c r="M52" s="5">
        <v>6.6786999999999999E-2</v>
      </c>
      <c r="N52" s="5">
        <v>8.1545640000000003E-2</v>
      </c>
      <c r="P52" s="7">
        <v>35886</v>
      </c>
      <c r="Q52" s="3">
        <f t="shared" si="0"/>
        <v>1.1473199521738087E-2</v>
      </c>
      <c r="R52" s="3">
        <f t="shared" si="1"/>
        <v>1.2360939431395046E-3</v>
      </c>
      <c r="T52" s="7">
        <v>29403</v>
      </c>
      <c r="U52" s="7">
        <v>29312</v>
      </c>
      <c r="V52">
        <v>1</v>
      </c>
    </row>
    <row r="53" spans="1:22" x14ac:dyDescent="0.2">
      <c r="A53" s="7">
        <v>35704</v>
      </c>
      <c r="B53" s="7">
        <v>35612</v>
      </c>
      <c r="C53">
        <v>8662.8230000000003</v>
      </c>
      <c r="E53" s="7">
        <v>18749</v>
      </c>
      <c r="F53" s="7">
        <v>18719</v>
      </c>
      <c r="G53">
        <v>25.92</v>
      </c>
      <c r="I53" s="1">
        <v>32964</v>
      </c>
      <c r="J53" s="1">
        <v>32964</v>
      </c>
      <c r="K53" s="5">
        <v>8.4000000000000005E-2</v>
      </c>
      <c r="L53" s="5">
        <v>9.1388189999999994E-2</v>
      </c>
      <c r="M53" s="5">
        <v>6.6786999999999999E-2</v>
      </c>
      <c r="N53" s="5">
        <v>8.1545640000000003E-2</v>
      </c>
      <c r="P53" s="7">
        <v>35977</v>
      </c>
      <c r="Q53" s="3">
        <f t="shared" si="0"/>
        <v>1.1641485685413011E-2</v>
      </c>
      <c r="R53" s="3">
        <f t="shared" si="1"/>
        <v>4.9382716049384268E-3</v>
      </c>
      <c r="T53" s="7">
        <v>29495</v>
      </c>
      <c r="U53" s="7">
        <v>29403</v>
      </c>
      <c r="V53">
        <v>0</v>
      </c>
    </row>
    <row r="54" spans="1:22" x14ac:dyDescent="0.2">
      <c r="A54" s="7">
        <v>35796</v>
      </c>
      <c r="B54" s="7">
        <v>35704</v>
      </c>
      <c r="C54">
        <v>8765.9069999999992</v>
      </c>
      <c r="E54" s="7">
        <v>18780</v>
      </c>
      <c r="F54" s="7">
        <v>18749</v>
      </c>
      <c r="G54">
        <v>25.99</v>
      </c>
      <c r="I54" s="1">
        <v>32994</v>
      </c>
      <c r="J54" s="1">
        <v>32994</v>
      </c>
      <c r="K54" s="5">
        <v>8.4000000000000005E-2</v>
      </c>
      <c r="L54" s="5">
        <v>9.1388189999999994E-2</v>
      </c>
      <c r="M54" s="5">
        <v>6.6786999999999999E-2</v>
      </c>
      <c r="N54" s="5">
        <v>8.1545640000000003E-2</v>
      </c>
      <c r="P54" s="7">
        <v>36069</v>
      </c>
      <c r="Q54" s="3">
        <f t="shared" si="0"/>
        <v>1.6878827260535578E-2</v>
      </c>
      <c r="R54" s="3">
        <f t="shared" si="1"/>
        <v>4.2997542997542659E-3</v>
      </c>
      <c r="T54" s="7">
        <v>29587</v>
      </c>
      <c r="U54" s="7">
        <v>29495</v>
      </c>
      <c r="V54">
        <v>0</v>
      </c>
    </row>
    <row r="55" spans="1:22" x14ac:dyDescent="0.2">
      <c r="A55" s="7">
        <v>35886</v>
      </c>
      <c r="B55" s="7">
        <v>35796</v>
      </c>
      <c r="C55">
        <v>8866.48</v>
      </c>
      <c r="E55" s="7">
        <v>18810</v>
      </c>
      <c r="F55" s="7">
        <v>18780</v>
      </c>
      <c r="G55">
        <v>25.93</v>
      </c>
      <c r="I55" s="1">
        <v>33025</v>
      </c>
      <c r="J55" s="1">
        <v>33025</v>
      </c>
      <c r="K55" s="5">
        <v>8.4000000000000005E-2</v>
      </c>
      <c r="L55" s="5">
        <v>9.1388189999999994E-2</v>
      </c>
      <c r="M55" s="5">
        <v>6.6786999999999999E-2</v>
      </c>
      <c r="N55" s="5">
        <v>8.1545640000000003E-2</v>
      </c>
      <c r="P55" s="7">
        <v>36161</v>
      </c>
      <c r="Q55" s="3">
        <f t="shared" si="0"/>
        <v>1.8955395387199703E-2</v>
      </c>
      <c r="R55" s="3">
        <f t="shared" si="1"/>
        <v>5.5045871559633586E-3</v>
      </c>
      <c r="T55" s="7">
        <v>29677</v>
      </c>
      <c r="U55" s="7">
        <v>29587</v>
      </c>
      <c r="V55">
        <v>0</v>
      </c>
    </row>
    <row r="56" spans="1:22" x14ac:dyDescent="0.2">
      <c r="A56" s="7">
        <v>35977</v>
      </c>
      <c r="B56" s="7">
        <v>35886</v>
      </c>
      <c r="C56">
        <v>8969.6990000000005</v>
      </c>
      <c r="E56" s="7">
        <v>18841</v>
      </c>
      <c r="F56" s="7">
        <v>18810</v>
      </c>
      <c r="G56">
        <v>25.91</v>
      </c>
      <c r="I56" s="1">
        <v>33055</v>
      </c>
      <c r="J56" s="1">
        <v>33055</v>
      </c>
      <c r="K56" s="5">
        <v>8.4000000000000005E-2</v>
      </c>
      <c r="L56" s="5">
        <v>9.2388189999999995E-2</v>
      </c>
      <c r="M56" s="5">
        <v>6.6786999999999999E-2</v>
      </c>
      <c r="N56" s="5">
        <v>8.6545639999999993E-2</v>
      </c>
      <c r="P56" s="7">
        <v>36251</v>
      </c>
      <c r="Q56" s="3">
        <f t="shared" si="0"/>
        <v>1.326373137223813E-2</v>
      </c>
      <c r="R56" s="3">
        <f t="shared" si="1"/>
        <v>2.4330900243310083E-3</v>
      </c>
      <c r="T56" s="7">
        <v>29768</v>
      </c>
      <c r="U56" s="7">
        <v>29677</v>
      </c>
      <c r="V56">
        <v>1</v>
      </c>
    </row>
    <row r="57" spans="1:22" x14ac:dyDescent="0.2">
      <c r="A57" s="7">
        <v>36069</v>
      </c>
      <c r="B57" s="7">
        <v>35977</v>
      </c>
      <c r="C57">
        <v>9121.0969999999998</v>
      </c>
      <c r="E57" s="7">
        <v>18872</v>
      </c>
      <c r="F57" s="7">
        <v>18841</v>
      </c>
      <c r="G57">
        <v>25.86</v>
      </c>
      <c r="I57" s="1">
        <v>33086</v>
      </c>
      <c r="J57" s="1">
        <v>33086</v>
      </c>
      <c r="K57" s="5">
        <v>8.4000000000000005E-2</v>
      </c>
      <c r="L57" s="5">
        <v>9.2388189999999995E-2</v>
      </c>
      <c r="M57" s="5">
        <v>6.6786999999999999E-2</v>
      </c>
      <c r="N57" s="5">
        <v>8.6545639999999993E-2</v>
      </c>
      <c r="P57" s="7">
        <v>36342</v>
      </c>
      <c r="Q57" s="3">
        <f t="shared" si="0"/>
        <v>1.1350218067583295E-2</v>
      </c>
      <c r="R57" s="3">
        <f t="shared" si="1"/>
        <v>7.2815533980581382E-3</v>
      </c>
      <c r="T57" s="7">
        <v>29860</v>
      </c>
      <c r="U57" s="7">
        <v>29768</v>
      </c>
      <c r="V57">
        <v>1</v>
      </c>
    </row>
    <row r="58" spans="1:22" x14ac:dyDescent="0.2">
      <c r="A58" s="7">
        <v>36161</v>
      </c>
      <c r="B58" s="7">
        <v>36069</v>
      </c>
      <c r="C58">
        <v>9293.991</v>
      </c>
      <c r="E58" s="7">
        <v>18902</v>
      </c>
      <c r="F58" s="7">
        <v>18872</v>
      </c>
      <c r="G58">
        <v>26.03</v>
      </c>
      <c r="I58" s="1">
        <v>33117</v>
      </c>
      <c r="J58" s="1">
        <v>33117</v>
      </c>
      <c r="K58" s="5">
        <v>8.4000000000000005E-2</v>
      </c>
      <c r="L58" s="5">
        <v>9.2388189999999995E-2</v>
      </c>
      <c r="M58" s="5">
        <v>6.6786999999999999E-2</v>
      </c>
      <c r="N58" s="5">
        <v>8.6545639999999993E-2</v>
      </c>
      <c r="P58" s="7">
        <v>36434</v>
      </c>
      <c r="Q58" s="3">
        <f t="shared" si="0"/>
        <v>1.6558324562648608E-2</v>
      </c>
      <c r="R58" s="3">
        <f t="shared" si="1"/>
        <v>1.0843373493975905E-2</v>
      </c>
      <c r="T58" s="7">
        <v>29952</v>
      </c>
      <c r="U58" s="7">
        <v>29860</v>
      </c>
      <c r="V58">
        <v>1</v>
      </c>
    </row>
    <row r="59" spans="1:22" x14ac:dyDescent="0.2">
      <c r="A59" s="7">
        <v>36251</v>
      </c>
      <c r="B59" s="7">
        <v>36161</v>
      </c>
      <c r="C59">
        <v>9417.2639999999992</v>
      </c>
      <c r="E59" s="7">
        <v>18933</v>
      </c>
      <c r="F59" s="7">
        <v>18902</v>
      </c>
      <c r="G59">
        <v>26.16</v>
      </c>
      <c r="I59" s="1">
        <v>33147</v>
      </c>
      <c r="J59" s="1">
        <v>33147</v>
      </c>
      <c r="K59" s="5">
        <v>8.4000000000000005E-2</v>
      </c>
      <c r="L59" s="5">
        <v>9.2388189999999995E-2</v>
      </c>
      <c r="M59" s="5">
        <v>6.6786999999999999E-2</v>
      </c>
      <c r="N59" s="5">
        <v>8.6545639999999993E-2</v>
      </c>
      <c r="P59" s="7">
        <v>36526</v>
      </c>
      <c r="Q59" s="3">
        <f t="shared" si="0"/>
        <v>2.2466973274545721E-2</v>
      </c>
      <c r="R59" s="3">
        <f t="shared" si="1"/>
        <v>5.9594755661502852E-3</v>
      </c>
      <c r="T59" s="7">
        <v>30042</v>
      </c>
      <c r="U59" s="7">
        <v>29952</v>
      </c>
      <c r="V59">
        <v>1</v>
      </c>
    </row>
    <row r="60" spans="1:22" x14ac:dyDescent="0.2">
      <c r="A60" s="7">
        <v>36342</v>
      </c>
      <c r="B60" s="7">
        <v>36251</v>
      </c>
      <c r="C60">
        <v>9524.152</v>
      </c>
      <c r="E60" s="7">
        <v>18963</v>
      </c>
      <c r="F60" s="7">
        <v>18933</v>
      </c>
      <c r="G60">
        <v>26.32</v>
      </c>
      <c r="I60" s="1">
        <v>33178</v>
      </c>
      <c r="J60" s="1">
        <v>33178</v>
      </c>
      <c r="K60" s="5">
        <v>8.4000000000000005E-2</v>
      </c>
      <c r="L60" s="5">
        <v>9.2388189999999995E-2</v>
      </c>
      <c r="M60" s="5">
        <v>6.6786999999999999E-2</v>
      </c>
      <c r="N60" s="5">
        <v>8.6545639999999993E-2</v>
      </c>
      <c r="P60" s="7">
        <v>36617</v>
      </c>
      <c r="Q60" s="3">
        <f t="shared" si="0"/>
        <v>1.0453080991553065E-2</v>
      </c>
      <c r="R60" s="3">
        <f t="shared" si="1"/>
        <v>1.3033175355450233E-2</v>
      </c>
      <c r="T60" s="7">
        <v>30133</v>
      </c>
      <c r="U60" s="7">
        <v>30042</v>
      </c>
      <c r="V60">
        <v>1</v>
      </c>
    </row>
    <row r="61" spans="1:22" x14ac:dyDescent="0.2">
      <c r="A61" s="7">
        <v>36434</v>
      </c>
      <c r="B61" s="7">
        <v>36342</v>
      </c>
      <c r="C61">
        <v>9681.8559999999998</v>
      </c>
      <c r="E61" s="7">
        <v>18994</v>
      </c>
      <c r="F61" s="7">
        <v>18963</v>
      </c>
      <c r="G61">
        <v>26.47</v>
      </c>
      <c r="I61" s="1">
        <v>33208</v>
      </c>
      <c r="J61" s="1">
        <v>33208</v>
      </c>
      <c r="K61" s="5">
        <v>8.4000000000000005E-2</v>
      </c>
      <c r="L61" s="5">
        <v>9.2388189999999995E-2</v>
      </c>
      <c r="M61" s="5">
        <v>6.6786999999999999E-2</v>
      </c>
      <c r="N61" s="5">
        <v>8.6545639999999993E-2</v>
      </c>
      <c r="P61" s="7">
        <v>36708</v>
      </c>
      <c r="Q61" s="3">
        <f t="shared" si="0"/>
        <v>2.447520743323639E-2</v>
      </c>
      <c r="R61" s="3">
        <f t="shared" si="1"/>
        <v>7.0175438596491446E-3</v>
      </c>
      <c r="T61" s="7">
        <v>30225</v>
      </c>
      <c r="U61" s="7">
        <v>30133</v>
      </c>
      <c r="V61">
        <v>0</v>
      </c>
    </row>
    <row r="62" spans="1:22" x14ac:dyDescent="0.2">
      <c r="A62" s="7">
        <v>36526</v>
      </c>
      <c r="B62" s="7">
        <v>36434</v>
      </c>
      <c r="C62">
        <v>9899.3780000000006</v>
      </c>
      <c r="E62" s="7">
        <v>19025</v>
      </c>
      <c r="F62" s="7">
        <v>18994</v>
      </c>
      <c r="G62">
        <v>26.45</v>
      </c>
      <c r="I62" s="1">
        <v>33239</v>
      </c>
      <c r="J62" s="1">
        <v>33239</v>
      </c>
      <c r="K62" s="5">
        <v>8.5999999999999993E-2</v>
      </c>
      <c r="L62" s="5">
        <v>9.3388189999999996E-2</v>
      </c>
      <c r="M62" s="5">
        <v>6.8787000000000001E-2</v>
      </c>
      <c r="N62" s="5">
        <v>8.5545640000000006E-2</v>
      </c>
      <c r="P62" s="7">
        <v>36800</v>
      </c>
      <c r="Q62" s="3">
        <f t="shared" si="0"/>
        <v>7.0402283287758216E-3</v>
      </c>
      <c r="R62" s="3">
        <f t="shared" si="1"/>
        <v>8.1300813008129413E-3</v>
      </c>
      <c r="T62" s="7">
        <v>30317</v>
      </c>
      <c r="U62" s="7">
        <v>30225</v>
      </c>
      <c r="V62">
        <v>0</v>
      </c>
    </row>
    <row r="63" spans="1:22" x14ac:dyDescent="0.2">
      <c r="A63" s="7">
        <v>36617</v>
      </c>
      <c r="B63" s="7">
        <v>36526</v>
      </c>
      <c r="C63">
        <v>10002.857</v>
      </c>
      <c r="E63" s="7">
        <v>19054</v>
      </c>
      <c r="F63" s="7">
        <v>19025</v>
      </c>
      <c r="G63">
        <v>26.41</v>
      </c>
      <c r="I63" s="1">
        <v>33270</v>
      </c>
      <c r="J63" s="1">
        <v>33270</v>
      </c>
      <c r="K63" s="5">
        <v>8.5999999999999993E-2</v>
      </c>
      <c r="L63" s="5">
        <v>9.3388189999999996E-2</v>
      </c>
      <c r="M63" s="5">
        <v>6.8787000000000001E-2</v>
      </c>
      <c r="N63" s="5">
        <v>8.5545640000000006E-2</v>
      </c>
      <c r="P63" s="7">
        <v>36892</v>
      </c>
      <c r="Q63" s="3">
        <f t="shared" si="0"/>
        <v>1.1550583464351227E-2</v>
      </c>
      <c r="R63" s="3">
        <f t="shared" si="1"/>
        <v>5.7603686635945284E-3</v>
      </c>
      <c r="T63" s="7">
        <v>30407</v>
      </c>
      <c r="U63" s="7">
        <v>30317</v>
      </c>
      <c r="V63">
        <v>0</v>
      </c>
    </row>
    <row r="64" spans="1:22" x14ac:dyDescent="0.2">
      <c r="A64" s="7">
        <v>36708</v>
      </c>
      <c r="B64" s="7">
        <v>36617</v>
      </c>
      <c r="C64">
        <v>10247.679</v>
      </c>
      <c r="E64" s="7">
        <v>19085</v>
      </c>
      <c r="F64" s="7">
        <v>19054</v>
      </c>
      <c r="G64">
        <v>26.39</v>
      </c>
      <c r="I64" s="1">
        <v>33298</v>
      </c>
      <c r="J64" s="1">
        <v>33298</v>
      </c>
      <c r="K64" s="5">
        <v>8.5999999999999993E-2</v>
      </c>
      <c r="L64" s="5">
        <v>9.3388189999999996E-2</v>
      </c>
      <c r="M64" s="5">
        <v>6.8787000000000001E-2</v>
      </c>
      <c r="N64" s="5">
        <v>8.5545640000000006E-2</v>
      </c>
      <c r="P64" s="7">
        <v>36982</v>
      </c>
      <c r="Q64" s="3">
        <f t="shared" si="0"/>
        <v>3.2430231750570915E-3</v>
      </c>
      <c r="R64" s="3">
        <f t="shared" si="1"/>
        <v>8.5910652920961894E-3</v>
      </c>
      <c r="T64" s="7">
        <v>30498</v>
      </c>
      <c r="U64" s="7">
        <v>30407</v>
      </c>
      <c r="V64">
        <v>0</v>
      </c>
    </row>
    <row r="65" spans="1:22" x14ac:dyDescent="0.2">
      <c r="A65" s="7">
        <v>36800</v>
      </c>
      <c r="B65" s="7">
        <v>36708</v>
      </c>
      <c r="C65">
        <v>10319.825000000001</v>
      </c>
      <c r="E65" s="7">
        <v>19115</v>
      </c>
      <c r="F65" s="7">
        <v>19085</v>
      </c>
      <c r="G65">
        <v>26.46</v>
      </c>
      <c r="I65" s="1">
        <v>33329</v>
      </c>
      <c r="J65" s="1">
        <v>33329</v>
      </c>
      <c r="K65" s="5">
        <v>8.5999999999999993E-2</v>
      </c>
      <c r="L65" s="5">
        <v>9.3388189999999996E-2</v>
      </c>
      <c r="M65" s="5">
        <v>6.8787000000000001E-2</v>
      </c>
      <c r="N65" s="5">
        <v>8.5545640000000006E-2</v>
      </c>
      <c r="P65" s="7">
        <v>37073</v>
      </c>
      <c r="Q65" s="3">
        <f t="shared" si="0"/>
        <v>1.1930148338389124E-2</v>
      </c>
      <c r="R65" s="3">
        <f t="shared" si="1"/>
        <v>9.0857467348097742E-3</v>
      </c>
      <c r="T65" s="7">
        <v>30590</v>
      </c>
      <c r="U65" s="7">
        <v>30498</v>
      </c>
      <c r="V65">
        <v>0</v>
      </c>
    </row>
    <row r="66" spans="1:22" x14ac:dyDescent="0.2">
      <c r="A66" s="7">
        <v>36892</v>
      </c>
      <c r="B66" s="7">
        <v>36800</v>
      </c>
      <c r="C66">
        <v>10439.025</v>
      </c>
      <c r="E66" s="7">
        <v>19146</v>
      </c>
      <c r="F66" s="7">
        <v>19115</v>
      </c>
      <c r="G66">
        <v>26.47</v>
      </c>
      <c r="I66" s="1">
        <v>33359</v>
      </c>
      <c r="J66" s="1">
        <v>33359</v>
      </c>
      <c r="K66" s="5">
        <v>8.5999999999999993E-2</v>
      </c>
      <c r="L66" s="5">
        <v>9.3388189999999996E-2</v>
      </c>
      <c r="M66" s="5">
        <v>6.8787000000000001E-2</v>
      </c>
      <c r="N66" s="5">
        <v>8.5545640000000006E-2</v>
      </c>
      <c r="P66" s="7">
        <v>37165</v>
      </c>
      <c r="Q66" s="3">
        <f t="shared" si="0"/>
        <v>-1.4418056842246951E-4</v>
      </c>
      <c r="R66" s="3">
        <f t="shared" si="1"/>
        <v>2.2509848058525073E-3</v>
      </c>
      <c r="T66" s="7">
        <v>30682</v>
      </c>
      <c r="U66" s="7">
        <v>30590</v>
      </c>
      <c r="V66">
        <v>0</v>
      </c>
    </row>
    <row r="67" spans="1:22" x14ac:dyDescent="0.2">
      <c r="A67" s="7">
        <v>36982</v>
      </c>
      <c r="B67" s="7">
        <v>36892</v>
      </c>
      <c r="C67">
        <v>10472.879000000001</v>
      </c>
      <c r="E67" s="7">
        <v>19176</v>
      </c>
      <c r="F67" s="7">
        <v>19146</v>
      </c>
      <c r="G67">
        <v>26.53</v>
      </c>
      <c r="I67" s="1">
        <v>33390</v>
      </c>
      <c r="J67" s="1">
        <v>33390</v>
      </c>
      <c r="K67" s="5">
        <v>8.5999999999999993E-2</v>
      </c>
      <c r="L67" s="5">
        <v>9.3388189999999996E-2</v>
      </c>
      <c r="M67" s="5">
        <v>6.8787000000000001E-2</v>
      </c>
      <c r="N67" s="5">
        <v>8.5545640000000006E-2</v>
      </c>
      <c r="P67" s="7">
        <v>37257</v>
      </c>
      <c r="Q67" s="3">
        <f t="shared" si="0"/>
        <v>6.0398475164995524E-3</v>
      </c>
      <c r="R67" s="3">
        <f t="shared" si="1"/>
        <v>-3.9303761931498427E-3</v>
      </c>
      <c r="T67" s="7">
        <v>30773</v>
      </c>
      <c r="U67" s="7">
        <v>30682</v>
      </c>
      <c r="V67">
        <v>0</v>
      </c>
    </row>
    <row r="68" spans="1:22" x14ac:dyDescent="0.2">
      <c r="A68" s="7">
        <v>37073</v>
      </c>
      <c r="B68" s="7">
        <v>36982</v>
      </c>
      <c r="C68">
        <v>10597.822</v>
      </c>
      <c r="E68" s="7">
        <v>19207</v>
      </c>
      <c r="F68" s="7">
        <v>19176</v>
      </c>
      <c r="G68">
        <v>26.68</v>
      </c>
      <c r="I68" s="1">
        <v>33420</v>
      </c>
      <c r="J68" s="1">
        <v>33420</v>
      </c>
      <c r="K68" s="5">
        <v>8.7999999999999995E-2</v>
      </c>
      <c r="L68" s="5">
        <v>9.4388189999999997E-2</v>
      </c>
      <c r="M68" s="5">
        <v>6.8787000000000001E-2</v>
      </c>
      <c r="N68" s="5">
        <v>8.7545639999999994E-2</v>
      </c>
      <c r="P68" s="7">
        <v>37347</v>
      </c>
      <c r="Q68" s="3">
        <f t="shared" ref="Q68:Q131" si="2">(VLOOKUP(P68,A:C,3,0)/VLOOKUP(P67,A:C,3,0))-1</f>
        <v>1.2068897912196341E-2</v>
      </c>
      <c r="R68" s="3">
        <f t="shared" ref="R68:R131" si="3">VLOOKUP(P68,E:G,3,0)/VLOOKUP(P67,E:G,3,0)-1</f>
        <v>6.2006764374296086E-3</v>
      </c>
      <c r="T68" s="7">
        <v>30864</v>
      </c>
      <c r="U68" s="7">
        <v>30773</v>
      </c>
      <c r="V68">
        <v>0</v>
      </c>
    </row>
    <row r="69" spans="1:22" x14ac:dyDescent="0.2">
      <c r="A69" s="7">
        <v>37165</v>
      </c>
      <c r="B69" s="7">
        <v>37073</v>
      </c>
      <c r="C69">
        <v>10596.294</v>
      </c>
      <c r="E69" s="7">
        <v>19238</v>
      </c>
      <c r="F69" s="7">
        <v>19207</v>
      </c>
      <c r="G69">
        <v>26.69</v>
      </c>
      <c r="I69" s="1">
        <v>33451</v>
      </c>
      <c r="J69" s="1">
        <v>33451</v>
      </c>
      <c r="K69" s="5">
        <v>8.7999999999999995E-2</v>
      </c>
      <c r="L69" s="5">
        <v>9.4388189999999997E-2</v>
      </c>
      <c r="M69" s="5">
        <v>6.8787000000000001E-2</v>
      </c>
      <c r="N69" s="5">
        <v>8.7545639999999994E-2</v>
      </c>
      <c r="P69" s="7">
        <v>37438</v>
      </c>
      <c r="Q69" s="3">
        <f t="shared" si="2"/>
        <v>9.663125760500213E-3</v>
      </c>
      <c r="R69" s="3">
        <f t="shared" si="3"/>
        <v>6.1624649859943759E-3</v>
      </c>
      <c r="T69" s="7">
        <v>30956</v>
      </c>
      <c r="U69" s="7">
        <v>30864</v>
      </c>
      <c r="V69">
        <v>0</v>
      </c>
    </row>
    <row r="70" spans="1:22" x14ac:dyDescent="0.2">
      <c r="A70" s="7">
        <v>37257</v>
      </c>
      <c r="B70" s="7">
        <v>37165</v>
      </c>
      <c r="C70">
        <v>10660.294</v>
      </c>
      <c r="E70" s="7">
        <v>19268</v>
      </c>
      <c r="F70" s="7">
        <v>19238</v>
      </c>
      <c r="G70">
        <v>26.63</v>
      </c>
      <c r="I70" s="1">
        <v>33482</v>
      </c>
      <c r="J70" s="1">
        <v>33482</v>
      </c>
      <c r="K70" s="5">
        <v>8.7999999999999995E-2</v>
      </c>
      <c r="L70" s="5">
        <v>9.4388189999999997E-2</v>
      </c>
      <c r="M70" s="5">
        <v>6.8787000000000001E-2</v>
      </c>
      <c r="N70" s="5">
        <v>8.7545639999999994E-2</v>
      </c>
      <c r="P70" s="7">
        <v>37530</v>
      </c>
      <c r="Q70" s="3">
        <f t="shared" si="2"/>
        <v>9.0739118424902898E-3</v>
      </c>
      <c r="R70" s="3">
        <f t="shared" si="3"/>
        <v>6.6815144766148027E-3</v>
      </c>
      <c r="T70" s="7">
        <v>31048</v>
      </c>
      <c r="U70" s="7">
        <v>30956</v>
      </c>
      <c r="V70">
        <v>0</v>
      </c>
    </row>
    <row r="71" spans="1:22" x14ac:dyDescent="0.2">
      <c r="A71" s="7">
        <v>37347</v>
      </c>
      <c r="B71" s="7">
        <v>37257</v>
      </c>
      <c r="C71">
        <v>10788.951999999999</v>
      </c>
      <c r="E71" s="7">
        <v>19299</v>
      </c>
      <c r="F71" s="7">
        <v>19268</v>
      </c>
      <c r="G71">
        <v>26.69</v>
      </c>
      <c r="I71" s="1">
        <v>33512</v>
      </c>
      <c r="J71" s="1">
        <v>33512</v>
      </c>
      <c r="K71" s="5">
        <v>8.7999999999999995E-2</v>
      </c>
      <c r="L71" s="5">
        <v>9.4388189999999997E-2</v>
      </c>
      <c r="M71" s="5">
        <v>6.8787000000000001E-2</v>
      </c>
      <c r="N71" s="5">
        <v>8.7545639999999994E-2</v>
      </c>
      <c r="P71" s="7">
        <v>37622</v>
      </c>
      <c r="Q71" s="3">
        <f t="shared" si="2"/>
        <v>7.2244934089189528E-3</v>
      </c>
      <c r="R71" s="3">
        <f t="shared" si="3"/>
        <v>5.530973451327359E-3</v>
      </c>
      <c r="T71" s="7">
        <v>31138</v>
      </c>
      <c r="U71" s="7">
        <v>31048</v>
      </c>
      <c r="V71">
        <v>0</v>
      </c>
    </row>
    <row r="72" spans="1:22" x14ac:dyDescent="0.2">
      <c r="A72" s="7">
        <v>37438</v>
      </c>
      <c r="B72" s="7">
        <v>37347</v>
      </c>
      <c r="C72">
        <v>10893.207</v>
      </c>
      <c r="E72" s="7">
        <v>19329</v>
      </c>
      <c r="F72" s="7">
        <v>19299</v>
      </c>
      <c r="G72">
        <v>26.69</v>
      </c>
      <c r="I72" s="1">
        <v>33543</v>
      </c>
      <c r="J72" s="1">
        <v>33543</v>
      </c>
      <c r="K72" s="5">
        <v>8.7999999999999995E-2</v>
      </c>
      <c r="L72" s="5">
        <v>9.4388189999999997E-2</v>
      </c>
      <c r="M72" s="5">
        <v>6.8787000000000001E-2</v>
      </c>
      <c r="N72" s="5">
        <v>8.7545639999999994E-2</v>
      </c>
      <c r="P72" s="7">
        <v>37712</v>
      </c>
      <c r="Q72" s="3">
        <f t="shared" si="2"/>
        <v>1.0120071755647775E-2</v>
      </c>
      <c r="R72" s="3">
        <f t="shared" si="3"/>
        <v>1.1551155115511413E-2</v>
      </c>
      <c r="T72" s="7">
        <v>31229</v>
      </c>
      <c r="U72" s="7">
        <v>31138</v>
      </c>
      <c r="V72">
        <v>0</v>
      </c>
    </row>
    <row r="73" spans="1:22" x14ac:dyDescent="0.2">
      <c r="A73" s="7">
        <v>37530</v>
      </c>
      <c r="B73" s="7">
        <v>37438</v>
      </c>
      <c r="C73">
        <v>10992.050999999999</v>
      </c>
      <c r="E73" s="7">
        <v>19360</v>
      </c>
      <c r="F73" s="7">
        <v>19329</v>
      </c>
      <c r="G73">
        <v>26.71</v>
      </c>
      <c r="I73" s="1">
        <v>33573</v>
      </c>
      <c r="J73" s="1">
        <v>33573</v>
      </c>
      <c r="K73" s="5">
        <v>8.7999999999999995E-2</v>
      </c>
      <c r="L73" s="5">
        <v>9.4388189999999997E-2</v>
      </c>
      <c r="M73" s="5">
        <v>6.8787000000000001E-2</v>
      </c>
      <c r="N73" s="5">
        <v>8.7545639999999994E-2</v>
      </c>
      <c r="P73" s="7">
        <v>37803</v>
      </c>
      <c r="Q73" s="3">
        <f t="shared" si="2"/>
        <v>1.1567748828699376E-2</v>
      </c>
      <c r="R73" s="3">
        <f t="shared" si="3"/>
        <v>-4.3501903208266191E-3</v>
      </c>
      <c r="T73" s="7">
        <v>31321</v>
      </c>
      <c r="U73" s="7">
        <v>31229</v>
      </c>
      <c r="V73">
        <v>0</v>
      </c>
    </row>
    <row r="74" spans="1:22" x14ac:dyDescent="0.2">
      <c r="A74" s="7">
        <v>37622</v>
      </c>
      <c r="B74" s="7">
        <v>37530</v>
      </c>
      <c r="C74">
        <v>11071.463</v>
      </c>
      <c r="E74" s="7">
        <v>19391</v>
      </c>
      <c r="F74" s="7">
        <v>19360</v>
      </c>
      <c r="G74">
        <v>26.64</v>
      </c>
      <c r="I74" s="1">
        <v>33604</v>
      </c>
      <c r="J74" s="1">
        <v>33604</v>
      </c>
      <c r="K74" s="5">
        <v>8.8999999999999996E-2</v>
      </c>
      <c r="L74" s="5">
        <v>9.6388189999999999E-2</v>
      </c>
      <c r="M74" s="5">
        <v>7.3787000000000005E-2</v>
      </c>
      <c r="N74" s="5">
        <v>9.1545639999999998E-2</v>
      </c>
      <c r="P74" s="7">
        <v>37895</v>
      </c>
      <c r="Q74" s="3">
        <f t="shared" si="2"/>
        <v>2.2492160480867884E-2</v>
      </c>
      <c r="R74" s="3">
        <f t="shared" si="3"/>
        <v>1.0922992900054718E-2</v>
      </c>
      <c r="T74" s="7">
        <v>31413</v>
      </c>
      <c r="U74" s="7">
        <v>31321</v>
      </c>
      <c r="V74">
        <v>0</v>
      </c>
    </row>
    <row r="75" spans="1:22" x14ac:dyDescent="0.2">
      <c r="A75" s="7">
        <v>37712</v>
      </c>
      <c r="B75" s="7">
        <v>37622</v>
      </c>
      <c r="C75">
        <v>11183.507</v>
      </c>
      <c r="E75" s="7">
        <v>19419</v>
      </c>
      <c r="F75" s="7">
        <v>19391</v>
      </c>
      <c r="G75">
        <v>26.59</v>
      </c>
      <c r="I75" s="1">
        <v>33635</v>
      </c>
      <c r="J75" s="1">
        <v>33635</v>
      </c>
      <c r="K75" s="5">
        <v>8.8999999999999996E-2</v>
      </c>
      <c r="L75" s="5">
        <v>9.6388189999999999E-2</v>
      </c>
      <c r="M75" s="5">
        <v>7.3787000000000005E-2</v>
      </c>
      <c r="N75" s="5">
        <v>9.1545639999999998E-2</v>
      </c>
      <c r="P75" s="7">
        <v>37987</v>
      </c>
      <c r="Q75" s="3">
        <f t="shared" si="2"/>
        <v>1.7458572534395644E-2</v>
      </c>
      <c r="R75" s="3">
        <f t="shared" si="3"/>
        <v>2.160994057266441E-3</v>
      </c>
      <c r="T75" s="7">
        <v>31503</v>
      </c>
      <c r="U75" s="7">
        <v>31413</v>
      </c>
      <c r="V75">
        <v>0</v>
      </c>
    </row>
    <row r="76" spans="1:22" x14ac:dyDescent="0.2">
      <c r="A76" s="7">
        <v>37803</v>
      </c>
      <c r="B76" s="7">
        <v>37712</v>
      </c>
      <c r="C76">
        <v>11312.875</v>
      </c>
      <c r="E76" s="7">
        <v>19450</v>
      </c>
      <c r="F76" s="7">
        <v>19419</v>
      </c>
      <c r="G76">
        <v>26.63</v>
      </c>
      <c r="I76" s="1">
        <v>33664</v>
      </c>
      <c r="J76" s="1">
        <v>33664</v>
      </c>
      <c r="K76" s="5">
        <v>8.8999999999999996E-2</v>
      </c>
      <c r="L76" s="5">
        <v>9.6388189999999999E-2</v>
      </c>
      <c r="M76" s="5">
        <v>7.3787000000000005E-2</v>
      </c>
      <c r="N76" s="5">
        <v>9.1545639999999998E-2</v>
      </c>
      <c r="P76" s="7">
        <v>38078</v>
      </c>
      <c r="Q76" s="3">
        <f t="shared" si="2"/>
        <v>1.2821010639992636E-2</v>
      </c>
      <c r="R76" s="3">
        <f t="shared" si="3"/>
        <v>8.6253369272237812E-3</v>
      </c>
      <c r="T76" s="7">
        <v>31594</v>
      </c>
      <c r="U76" s="7">
        <v>31503</v>
      </c>
      <c r="V76">
        <v>0</v>
      </c>
    </row>
    <row r="77" spans="1:22" x14ac:dyDescent="0.2">
      <c r="A77" s="7">
        <v>37895</v>
      </c>
      <c r="B77" s="7">
        <v>37803</v>
      </c>
      <c r="C77">
        <v>11567.325999999999</v>
      </c>
      <c r="E77" s="7">
        <v>19480</v>
      </c>
      <c r="F77" s="7">
        <v>19450</v>
      </c>
      <c r="G77">
        <v>26.69</v>
      </c>
      <c r="I77" s="1">
        <v>33695</v>
      </c>
      <c r="J77" s="1">
        <v>33695</v>
      </c>
      <c r="K77" s="5">
        <v>8.8999999999999996E-2</v>
      </c>
      <c r="L77" s="5">
        <v>9.6388189999999999E-2</v>
      </c>
      <c r="M77" s="5">
        <v>7.3787000000000005E-2</v>
      </c>
      <c r="N77" s="5">
        <v>9.1545639999999998E-2</v>
      </c>
      <c r="P77" s="7">
        <v>38169</v>
      </c>
      <c r="Q77" s="3">
        <f t="shared" si="2"/>
        <v>1.584021166142846E-2</v>
      </c>
      <c r="R77" s="3">
        <f t="shared" si="3"/>
        <v>9.6205237840727431E-3</v>
      </c>
      <c r="T77" s="7">
        <v>31686</v>
      </c>
      <c r="U77" s="7">
        <v>31594</v>
      </c>
      <c r="V77">
        <v>0</v>
      </c>
    </row>
    <row r="78" spans="1:22" x14ac:dyDescent="0.2">
      <c r="A78" s="7">
        <v>37987</v>
      </c>
      <c r="B78" s="7">
        <v>37895</v>
      </c>
      <c r="C78">
        <v>11769.275</v>
      </c>
      <c r="E78" s="7">
        <v>19511</v>
      </c>
      <c r="F78" s="7">
        <v>19480</v>
      </c>
      <c r="G78">
        <v>26.7</v>
      </c>
      <c r="I78" s="1">
        <v>33725</v>
      </c>
      <c r="J78" s="1">
        <v>33725</v>
      </c>
      <c r="K78" s="5">
        <v>8.8999999999999996E-2</v>
      </c>
      <c r="L78" s="5">
        <v>9.6388189999999999E-2</v>
      </c>
      <c r="M78" s="5">
        <v>7.3787000000000005E-2</v>
      </c>
      <c r="N78" s="5">
        <v>9.1545639999999998E-2</v>
      </c>
      <c r="P78" s="7">
        <v>38261</v>
      </c>
      <c r="Q78" s="3">
        <f t="shared" si="2"/>
        <v>1.6050310401687584E-2</v>
      </c>
      <c r="R78" s="3">
        <f t="shared" si="3"/>
        <v>4.7644256220222836E-3</v>
      </c>
      <c r="T78" s="7">
        <v>31778</v>
      </c>
      <c r="U78" s="7">
        <v>31686</v>
      </c>
      <c r="V78">
        <v>0</v>
      </c>
    </row>
    <row r="79" spans="1:22" x14ac:dyDescent="0.2">
      <c r="A79" s="7">
        <v>38078</v>
      </c>
      <c r="B79" s="7">
        <v>37987</v>
      </c>
      <c r="C79">
        <v>11920.169</v>
      </c>
      <c r="E79" s="7">
        <v>19541</v>
      </c>
      <c r="F79" s="7">
        <v>19511</v>
      </c>
      <c r="G79">
        <v>26.77</v>
      </c>
      <c r="I79" s="1">
        <v>33756</v>
      </c>
      <c r="J79" s="1">
        <v>33756</v>
      </c>
      <c r="K79" s="5">
        <v>8.8999999999999996E-2</v>
      </c>
      <c r="L79" s="5">
        <v>9.6388189999999999E-2</v>
      </c>
      <c r="M79" s="5">
        <v>7.3787000000000005E-2</v>
      </c>
      <c r="N79" s="5">
        <v>9.1545639999999998E-2</v>
      </c>
      <c r="P79" s="7">
        <v>38353</v>
      </c>
      <c r="Q79" s="3">
        <f t="shared" si="2"/>
        <v>1.7806953233837186E-2</v>
      </c>
      <c r="R79" s="3">
        <f t="shared" si="3"/>
        <v>1.0010537407797671E-2</v>
      </c>
      <c r="T79" s="7">
        <v>31868</v>
      </c>
      <c r="U79" s="7">
        <v>31778</v>
      </c>
      <c r="V79">
        <v>0</v>
      </c>
    </row>
    <row r="80" spans="1:22" x14ac:dyDescent="0.2">
      <c r="A80" s="7">
        <v>38169</v>
      </c>
      <c r="B80" s="7">
        <v>38078</v>
      </c>
      <c r="C80">
        <v>12108.986999999999</v>
      </c>
      <c r="E80" s="7">
        <v>19572</v>
      </c>
      <c r="F80" s="7">
        <v>19541</v>
      </c>
      <c r="G80">
        <v>26.79</v>
      </c>
      <c r="I80" s="1">
        <v>33786</v>
      </c>
      <c r="J80" s="1">
        <v>33786</v>
      </c>
      <c r="K80" s="5">
        <v>9.1999999999999998E-2</v>
      </c>
      <c r="L80" s="5">
        <v>9.6388189999999999E-2</v>
      </c>
      <c r="M80" s="5">
        <v>7.3787000000000005E-2</v>
      </c>
      <c r="N80" s="5">
        <v>9.454564E-2</v>
      </c>
      <c r="P80" s="7">
        <v>38443</v>
      </c>
      <c r="Q80" s="3">
        <f t="shared" si="2"/>
        <v>1.9078732753440297E-2</v>
      </c>
      <c r="R80" s="3">
        <f t="shared" si="3"/>
        <v>7.3030777256128943E-3</v>
      </c>
      <c r="T80" s="7">
        <v>31959</v>
      </c>
      <c r="U80" s="7">
        <v>31868</v>
      </c>
      <c r="V80">
        <v>0</v>
      </c>
    </row>
    <row r="81" spans="1:22" x14ac:dyDescent="0.2">
      <c r="A81" s="7">
        <v>38261</v>
      </c>
      <c r="B81" s="7">
        <v>38169</v>
      </c>
      <c r="C81">
        <v>12303.34</v>
      </c>
      <c r="E81" s="7">
        <v>19603</v>
      </c>
      <c r="F81" s="7">
        <v>19572</v>
      </c>
      <c r="G81">
        <v>26.85</v>
      </c>
      <c r="I81" s="1">
        <v>33817</v>
      </c>
      <c r="J81" s="1">
        <v>33817</v>
      </c>
      <c r="K81" s="5">
        <v>9.1999999999999998E-2</v>
      </c>
      <c r="L81" s="5">
        <v>9.6388189999999999E-2</v>
      </c>
      <c r="M81" s="5">
        <v>7.3787000000000005E-2</v>
      </c>
      <c r="N81" s="5">
        <v>9.454564E-2</v>
      </c>
      <c r="P81" s="7">
        <v>38534</v>
      </c>
      <c r="Q81" s="3">
        <f t="shared" si="2"/>
        <v>1.1651208646868305E-2</v>
      </c>
      <c r="R81" s="3">
        <f t="shared" si="3"/>
        <v>3.1071983428274663E-3</v>
      </c>
      <c r="T81" s="7">
        <v>32051</v>
      </c>
      <c r="U81" s="7">
        <v>31959</v>
      </c>
      <c r="V81">
        <v>0</v>
      </c>
    </row>
    <row r="82" spans="1:22" x14ac:dyDescent="0.2">
      <c r="A82" s="7">
        <v>38353</v>
      </c>
      <c r="B82" s="7">
        <v>38261</v>
      </c>
      <c r="C82">
        <v>12522.424999999999</v>
      </c>
      <c r="E82" s="7">
        <v>19633</v>
      </c>
      <c r="F82" s="7">
        <v>19603</v>
      </c>
      <c r="G82">
        <v>26.89</v>
      </c>
      <c r="I82" s="1">
        <v>33848</v>
      </c>
      <c r="J82" s="1">
        <v>33848</v>
      </c>
      <c r="K82" s="5">
        <v>9.1999999999999998E-2</v>
      </c>
      <c r="L82" s="5">
        <v>9.6388189999999999E-2</v>
      </c>
      <c r="M82" s="5">
        <v>7.5786999999999993E-2</v>
      </c>
      <c r="N82" s="5">
        <v>9.454564E-2</v>
      </c>
      <c r="P82" s="7">
        <v>38626</v>
      </c>
      <c r="Q82" s="3">
        <f t="shared" si="2"/>
        <v>1.8036452610227904E-2</v>
      </c>
      <c r="R82" s="3">
        <f t="shared" si="3"/>
        <v>2.6329375322664106E-2</v>
      </c>
      <c r="T82" s="7">
        <v>32143</v>
      </c>
      <c r="U82" s="7">
        <v>32051</v>
      </c>
      <c r="V82">
        <v>0</v>
      </c>
    </row>
    <row r="83" spans="1:22" x14ac:dyDescent="0.2">
      <c r="A83" s="7">
        <v>38443</v>
      </c>
      <c r="B83" s="7">
        <v>38353</v>
      </c>
      <c r="C83">
        <v>12761.337</v>
      </c>
      <c r="E83" s="7">
        <v>19664</v>
      </c>
      <c r="F83" s="7">
        <v>19633</v>
      </c>
      <c r="G83">
        <v>26.95</v>
      </c>
      <c r="I83" s="1">
        <v>33878</v>
      </c>
      <c r="J83" s="1">
        <v>33878</v>
      </c>
      <c r="K83" s="5">
        <v>9.1999999999999998E-2</v>
      </c>
      <c r="L83" s="5">
        <v>9.6388189999999999E-2</v>
      </c>
      <c r="M83" s="5">
        <v>7.5786999999999993E-2</v>
      </c>
      <c r="N83" s="5">
        <v>9.454564E-2</v>
      </c>
      <c r="P83" s="7">
        <v>38718</v>
      </c>
      <c r="Q83" s="3">
        <f t="shared" si="2"/>
        <v>1.4414123913394139E-2</v>
      </c>
      <c r="R83" s="3">
        <f t="shared" si="3"/>
        <v>-3.5211267605634866E-3</v>
      </c>
      <c r="T83" s="7">
        <v>32234</v>
      </c>
      <c r="U83" s="7">
        <v>32143</v>
      </c>
      <c r="V83">
        <v>0</v>
      </c>
    </row>
    <row r="84" spans="1:22" x14ac:dyDescent="0.2">
      <c r="A84" s="7">
        <v>38534</v>
      </c>
      <c r="B84" s="7">
        <v>38443</v>
      </c>
      <c r="C84">
        <v>12910.022000000001</v>
      </c>
      <c r="E84" s="7">
        <v>19694</v>
      </c>
      <c r="F84" s="7">
        <v>19664</v>
      </c>
      <c r="G84">
        <v>26.85</v>
      </c>
      <c r="I84" s="1">
        <v>33909</v>
      </c>
      <c r="J84" s="1">
        <v>33909</v>
      </c>
      <c r="K84" s="5">
        <v>9.1999999999999998E-2</v>
      </c>
      <c r="L84" s="5">
        <v>9.6388189999999999E-2</v>
      </c>
      <c r="M84" s="5">
        <v>7.7786999999999995E-2</v>
      </c>
      <c r="N84" s="5">
        <v>9.454564E-2</v>
      </c>
      <c r="P84" s="7">
        <v>38808</v>
      </c>
      <c r="Q84" s="3">
        <f t="shared" si="2"/>
        <v>2.0372829446886787E-2</v>
      </c>
      <c r="R84" s="3">
        <f t="shared" si="3"/>
        <v>8.0767289247853924E-3</v>
      </c>
      <c r="T84" s="7">
        <v>32325</v>
      </c>
      <c r="U84" s="7">
        <v>32234</v>
      </c>
      <c r="V84">
        <v>0</v>
      </c>
    </row>
    <row r="85" spans="1:22" x14ac:dyDescent="0.2">
      <c r="A85" s="7">
        <v>38626</v>
      </c>
      <c r="B85" s="7">
        <v>38534</v>
      </c>
      <c r="C85">
        <v>13142.873</v>
      </c>
      <c r="E85" s="7">
        <v>19725</v>
      </c>
      <c r="F85" s="7">
        <v>19694</v>
      </c>
      <c r="G85">
        <v>26.87</v>
      </c>
      <c r="I85" s="1">
        <v>33939</v>
      </c>
      <c r="J85" s="1">
        <v>33939</v>
      </c>
      <c r="K85" s="5">
        <v>9.1999999999999998E-2</v>
      </c>
      <c r="L85" s="5">
        <v>9.6388189999999999E-2</v>
      </c>
      <c r="M85" s="5">
        <v>7.7786999999999995E-2</v>
      </c>
      <c r="N85" s="5">
        <v>9.454564E-2</v>
      </c>
      <c r="P85" s="7">
        <v>38899</v>
      </c>
      <c r="Q85" s="3">
        <f t="shared" si="2"/>
        <v>1.0722854927321279E-2</v>
      </c>
      <c r="R85" s="3">
        <f t="shared" si="3"/>
        <v>1.0515773660490835E-2</v>
      </c>
      <c r="T85" s="7">
        <v>32417</v>
      </c>
      <c r="U85" s="7">
        <v>32325</v>
      </c>
      <c r="V85">
        <v>0</v>
      </c>
    </row>
    <row r="86" spans="1:22" x14ac:dyDescent="0.2">
      <c r="A86" s="7">
        <v>38718</v>
      </c>
      <c r="B86" s="7">
        <v>38626</v>
      </c>
      <c r="C86">
        <v>13332.316000000001</v>
      </c>
      <c r="E86" s="7">
        <v>19756</v>
      </c>
      <c r="F86" s="7">
        <v>19725</v>
      </c>
      <c r="G86">
        <v>26.94</v>
      </c>
      <c r="I86" s="1">
        <v>33970</v>
      </c>
      <c r="J86" s="1">
        <v>33970</v>
      </c>
      <c r="K86" s="5">
        <v>9.4E-2</v>
      </c>
      <c r="L86" s="5">
        <v>9.838819E-2</v>
      </c>
      <c r="M86" s="5">
        <v>7.7786999999999995E-2</v>
      </c>
      <c r="N86" s="5">
        <v>9.5545640000000001E-2</v>
      </c>
      <c r="P86" s="7">
        <v>38991</v>
      </c>
      <c r="Q86" s="3">
        <f t="shared" si="2"/>
        <v>8.5574298284643024E-3</v>
      </c>
      <c r="R86" s="3">
        <f t="shared" si="3"/>
        <v>4.9554013875123815E-3</v>
      </c>
      <c r="T86" s="7">
        <v>32509</v>
      </c>
      <c r="U86" s="7">
        <v>32417</v>
      </c>
      <c r="V86">
        <v>0</v>
      </c>
    </row>
    <row r="87" spans="1:22" x14ac:dyDescent="0.2">
      <c r="A87" s="7">
        <v>38808</v>
      </c>
      <c r="B87" s="7">
        <v>38718</v>
      </c>
      <c r="C87">
        <v>13603.933000000001</v>
      </c>
      <c r="E87" s="7">
        <v>19784</v>
      </c>
      <c r="F87" s="7">
        <v>19756</v>
      </c>
      <c r="G87">
        <v>26.99</v>
      </c>
      <c r="I87" s="1">
        <v>34001</v>
      </c>
      <c r="J87" s="1">
        <v>34001</v>
      </c>
      <c r="K87" s="5">
        <v>9.4E-2</v>
      </c>
      <c r="L87" s="5">
        <v>9.838819E-2</v>
      </c>
      <c r="M87" s="5">
        <v>7.8286999999999995E-2</v>
      </c>
      <c r="N87" s="5">
        <v>9.5545640000000001E-2</v>
      </c>
      <c r="P87" s="7">
        <v>39083</v>
      </c>
      <c r="Q87" s="3">
        <f t="shared" si="2"/>
        <v>1.2241527275092423E-2</v>
      </c>
      <c r="R87" s="3">
        <f t="shared" si="3"/>
        <v>1.4792899408282434E-3</v>
      </c>
      <c r="T87" s="7">
        <v>32599</v>
      </c>
      <c r="U87" s="7">
        <v>32509</v>
      </c>
      <c r="V87">
        <v>0</v>
      </c>
    </row>
    <row r="88" spans="1:22" x14ac:dyDescent="0.2">
      <c r="A88" s="7">
        <v>38899</v>
      </c>
      <c r="B88" s="7">
        <v>38808</v>
      </c>
      <c r="C88">
        <v>13749.806</v>
      </c>
      <c r="E88" s="7">
        <v>19815</v>
      </c>
      <c r="F88" s="7">
        <v>19784</v>
      </c>
      <c r="G88">
        <v>26.93</v>
      </c>
      <c r="I88" s="1">
        <v>34029</v>
      </c>
      <c r="J88" s="1">
        <v>34029</v>
      </c>
      <c r="K88" s="5">
        <v>9.4E-2</v>
      </c>
      <c r="L88" s="5">
        <v>9.838819E-2</v>
      </c>
      <c r="M88" s="5">
        <v>7.8286999999999995E-2</v>
      </c>
      <c r="N88" s="5">
        <v>9.5545640000000001E-2</v>
      </c>
      <c r="P88" s="7">
        <v>39173</v>
      </c>
      <c r="Q88" s="3">
        <f t="shared" si="2"/>
        <v>1.2206184867838532E-2</v>
      </c>
      <c r="R88" s="3">
        <f t="shared" si="3"/>
        <v>1.0773018217626884E-2</v>
      </c>
      <c r="T88" s="7">
        <v>32690</v>
      </c>
      <c r="U88" s="7">
        <v>32599</v>
      </c>
      <c r="V88">
        <v>0</v>
      </c>
    </row>
    <row r="89" spans="1:22" x14ac:dyDescent="0.2">
      <c r="A89" s="7">
        <v>38991</v>
      </c>
      <c r="B89" s="7">
        <v>38899</v>
      </c>
      <c r="C89">
        <v>13867.468999999999</v>
      </c>
      <c r="E89" s="7">
        <v>19845</v>
      </c>
      <c r="F89" s="7">
        <v>19815</v>
      </c>
      <c r="G89">
        <v>26.86</v>
      </c>
      <c r="I89" s="1">
        <v>34060</v>
      </c>
      <c r="J89" s="1">
        <v>34060</v>
      </c>
      <c r="K89" s="5">
        <v>9.4E-2</v>
      </c>
      <c r="L89" s="5">
        <v>9.838819E-2</v>
      </c>
      <c r="M89" s="5">
        <v>7.8286999999999995E-2</v>
      </c>
      <c r="N89" s="5">
        <v>9.5545640000000001E-2</v>
      </c>
      <c r="P89" s="7">
        <v>39264</v>
      </c>
      <c r="Q89" s="3">
        <f t="shared" si="2"/>
        <v>1.223163289702156E-2</v>
      </c>
      <c r="R89" s="3">
        <f t="shared" si="3"/>
        <v>9.4793655742175797E-3</v>
      </c>
      <c r="T89" s="7">
        <v>32782</v>
      </c>
      <c r="U89" s="7">
        <v>32690</v>
      </c>
      <c r="V89">
        <v>0</v>
      </c>
    </row>
    <row r="90" spans="1:22" x14ac:dyDescent="0.2">
      <c r="A90" s="7">
        <v>39083</v>
      </c>
      <c r="B90" s="7">
        <v>38991</v>
      </c>
      <c r="C90">
        <v>14037.227999999999</v>
      </c>
      <c r="E90" s="7">
        <v>19876</v>
      </c>
      <c r="F90" s="7">
        <v>19845</v>
      </c>
      <c r="G90">
        <v>26.93</v>
      </c>
      <c r="I90" s="1">
        <v>34090</v>
      </c>
      <c r="J90" s="1">
        <v>34090</v>
      </c>
      <c r="K90" s="5">
        <v>9.4E-2</v>
      </c>
      <c r="L90" s="5">
        <v>9.838819E-2</v>
      </c>
      <c r="M90" s="5">
        <v>7.8286999999999995E-2</v>
      </c>
      <c r="N90" s="5">
        <v>9.5545640000000001E-2</v>
      </c>
      <c r="P90" s="7">
        <v>39356</v>
      </c>
      <c r="Q90" s="3">
        <f t="shared" si="2"/>
        <v>1.0612998712381305E-2</v>
      </c>
      <c r="R90" s="3">
        <f t="shared" si="3"/>
        <v>6.3358329231688604E-3</v>
      </c>
      <c r="T90" s="7">
        <v>32874</v>
      </c>
      <c r="U90" s="7">
        <v>32782</v>
      </c>
      <c r="V90">
        <v>1</v>
      </c>
    </row>
    <row r="91" spans="1:22" x14ac:dyDescent="0.2">
      <c r="A91" s="7">
        <v>39173</v>
      </c>
      <c r="B91" s="7">
        <v>39083</v>
      </c>
      <c r="C91">
        <v>14208.569</v>
      </c>
      <c r="E91" s="7">
        <v>19906</v>
      </c>
      <c r="F91" s="7">
        <v>19876</v>
      </c>
      <c r="G91">
        <v>26.94</v>
      </c>
      <c r="I91" s="1">
        <v>34121</v>
      </c>
      <c r="J91" s="1">
        <v>34121</v>
      </c>
      <c r="K91" s="5">
        <v>9.4E-2</v>
      </c>
      <c r="L91" s="5">
        <v>9.838819E-2</v>
      </c>
      <c r="M91" s="5">
        <v>7.8286999999999995E-2</v>
      </c>
      <c r="N91" s="5">
        <v>9.5545640000000001E-2</v>
      </c>
      <c r="P91" s="7">
        <v>39448</v>
      </c>
      <c r="Q91" s="3">
        <f t="shared" si="2"/>
        <v>1.0078979687861089E-2</v>
      </c>
      <c r="R91" s="3">
        <f t="shared" si="3"/>
        <v>1.3896148110497775E-2</v>
      </c>
      <c r="T91" s="7">
        <v>32964</v>
      </c>
      <c r="U91" s="7">
        <v>32874</v>
      </c>
      <c r="V91">
        <v>1</v>
      </c>
    </row>
    <row r="92" spans="1:22" x14ac:dyDescent="0.2">
      <c r="A92" s="7">
        <v>39264</v>
      </c>
      <c r="B92" s="7">
        <v>39173</v>
      </c>
      <c r="C92">
        <v>14382.362999999999</v>
      </c>
      <c r="E92" s="7">
        <v>19937</v>
      </c>
      <c r="F92" s="7">
        <v>19906</v>
      </c>
      <c r="G92">
        <v>26.86</v>
      </c>
      <c r="I92" s="1">
        <v>34151</v>
      </c>
      <c r="J92" s="1">
        <v>34151</v>
      </c>
      <c r="K92" s="5">
        <v>9.2999999999999999E-2</v>
      </c>
      <c r="L92" s="5">
        <v>9.7388189999999999E-2</v>
      </c>
      <c r="M92" s="5">
        <v>7.8286999999999995E-2</v>
      </c>
      <c r="N92" s="5">
        <v>9.454564E-2</v>
      </c>
      <c r="P92" s="7">
        <v>39539</v>
      </c>
      <c r="Q92" s="3">
        <f t="shared" si="2"/>
        <v>-2.074855970108147E-3</v>
      </c>
      <c r="R92" s="3">
        <f t="shared" si="3"/>
        <v>9.4729125777388568E-3</v>
      </c>
      <c r="T92" s="7">
        <v>33055</v>
      </c>
      <c r="U92" s="7">
        <v>32964</v>
      </c>
      <c r="V92">
        <v>1</v>
      </c>
    </row>
    <row r="93" spans="1:22" x14ac:dyDescent="0.2">
      <c r="A93" s="7">
        <v>39356</v>
      </c>
      <c r="B93" s="7">
        <v>39264</v>
      </c>
      <c r="C93">
        <v>14535.003000000001</v>
      </c>
      <c r="E93" s="7">
        <v>19968</v>
      </c>
      <c r="F93" s="7">
        <v>19937</v>
      </c>
      <c r="G93">
        <v>26.85</v>
      </c>
      <c r="I93" s="1">
        <v>34182</v>
      </c>
      <c r="J93" s="1">
        <v>34182</v>
      </c>
      <c r="K93" s="5">
        <v>9.2999999999999999E-2</v>
      </c>
      <c r="L93" s="5">
        <v>9.7388189999999999E-2</v>
      </c>
      <c r="M93" s="5">
        <v>7.8286999999999995E-2</v>
      </c>
      <c r="N93" s="5">
        <v>9.454564E-2</v>
      </c>
      <c r="P93" s="7">
        <v>39630</v>
      </c>
      <c r="Q93" s="3">
        <f t="shared" si="2"/>
        <v>1.0550241522120141E-2</v>
      </c>
      <c r="R93" s="3">
        <f t="shared" si="3"/>
        <v>1.8810202016416033E-2</v>
      </c>
      <c r="T93" s="7">
        <v>33147</v>
      </c>
      <c r="U93" s="7">
        <v>33055</v>
      </c>
      <c r="V93">
        <v>1</v>
      </c>
    </row>
    <row r="94" spans="1:22" x14ac:dyDescent="0.2">
      <c r="A94" s="7">
        <v>39448</v>
      </c>
      <c r="B94" s="7">
        <v>39356</v>
      </c>
      <c r="C94">
        <v>14681.501</v>
      </c>
      <c r="E94" s="7">
        <v>19998</v>
      </c>
      <c r="F94" s="7">
        <v>19968</v>
      </c>
      <c r="G94">
        <v>26.81</v>
      </c>
      <c r="I94" s="1">
        <v>34213</v>
      </c>
      <c r="J94" s="1">
        <v>34213</v>
      </c>
      <c r="K94" s="5">
        <v>9.2999999999999999E-2</v>
      </c>
      <c r="L94" s="5">
        <v>9.7388189999999999E-2</v>
      </c>
      <c r="M94" s="5">
        <v>7.8286999999999995E-2</v>
      </c>
      <c r="N94" s="5">
        <v>9.454564E-2</v>
      </c>
      <c r="P94" s="7">
        <v>39722</v>
      </c>
      <c r="Q94" s="3">
        <f t="shared" si="2"/>
        <v>1.997621037051367E-3</v>
      </c>
      <c r="R94" s="3">
        <f t="shared" si="3"/>
        <v>6.5022555561176087E-3</v>
      </c>
      <c r="T94" s="7">
        <v>33239</v>
      </c>
      <c r="U94" s="7">
        <v>33147</v>
      </c>
      <c r="V94">
        <v>1</v>
      </c>
    </row>
    <row r="95" spans="1:22" x14ac:dyDescent="0.2">
      <c r="A95" s="7">
        <v>39539</v>
      </c>
      <c r="B95" s="7">
        <v>39448</v>
      </c>
      <c r="C95">
        <v>14651.039000000001</v>
      </c>
      <c r="E95" s="7">
        <v>20029</v>
      </c>
      <c r="F95" s="7">
        <v>19998</v>
      </c>
      <c r="G95">
        <v>26.72</v>
      </c>
      <c r="I95" s="1">
        <v>34243</v>
      </c>
      <c r="J95" s="1">
        <v>34243</v>
      </c>
      <c r="K95" s="5">
        <v>9.2999999999999999E-2</v>
      </c>
      <c r="L95" s="5">
        <v>9.7388189999999999E-2</v>
      </c>
      <c r="M95" s="5">
        <v>7.8286999999999995E-2</v>
      </c>
      <c r="N95" s="5">
        <v>9.454564E-2</v>
      </c>
      <c r="P95" s="7">
        <v>39814</v>
      </c>
      <c r="Q95" s="3">
        <f t="shared" si="2"/>
        <v>-1.8580419646884172E-2</v>
      </c>
      <c r="R95" s="3">
        <f t="shared" si="3"/>
        <v>-3.41698762318563E-2</v>
      </c>
      <c r="T95" s="7">
        <v>33329</v>
      </c>
      <c r="U95" s="7">
        <v>33239</v>
      </c>
      <c r="V95">
        <v>1</v>
      </c>
    </row>
    <row r="96" spans="1:22" x14ac:dyDescent="0.2">
      <c r="A96" s="7">
        <v>39630</v>
      </c>
      <c r="B96" s="7">
        <v>39539</v>
      </c>
      <c r="C96">
        <v>14805.611000000001</v>
      </c>
      <c r="E96" s="7">
        <v>20059</v>
      </c>
      <c r="F96" s="7">
        <v>20029</v>
      </c>
      <c r="G96">
        <v>26.78</v>
      </c>
      <c r="I96" s="1">
        <v>34274</v>
      </c>
      <c r="J96" s="1">
        <v>34274</v>
      </c>
      <c r="K96" s="5">
        <v>9.2999999999999999E-2</v>
      </c>
      <c r="L96" s="5">
        <v>9.7388189999999999E-2</v>
      </c>
      <c r="M96" s="5">
        <v>7.8286999999999995E-2</v>
      </c>
      <c r="N96" s="5">
        <v>9.454564E-2</v>
      </c>
      <c r="P96" s="7">
        <v>39904</v>
      </c>
      <c r="Q96" s="3">
        <f t="shared" si="2"/>
        <v>-1.1332498554384562E-2</v>
      </c>
      <c r="R96" s="3">
        <f t="shared" si="3"/>
        <v>5.1892638530166568E-3</v>
      </c>
      <c r="T96" s="7">
        <v>33420</v>
      </c>
      <c r="U96" s="7">
        <v>33329</v>
      </c>
      <c r="V96">
        <v>0</v>
      </c>
    </row>
    <row r="97" spans="1:22" x14ac:dyDescent="0.2">
      <c r="A97" s="7">
        <v>39722</v>
      </c>
      <c r="B97" s="7">
        <v>39630</v>
      </c>
      <c r="C97">
        <v>14835.187</v>
      </c>
      <c r="E97" s="7">
        <v>20090</v>
      </c>
      <c r="F97" s="7">
        <v>20059</v>
      </c>
      <c r="G97">
        <v>26.77</v>
      </c>
      <c r="I97" s="1">
        <v>34304</v>
      </c>
      <c r="J97" s="1">
        <v>34304</v>
      </c>
      <c r="K97" s="5">
        <v>9.2999999999999999E-2</v>
      </c>
      <c r="L97" s="5">
        <v>9.7388189999999999E-2</v>
      </c>
      <c r="M97" s="5">
        <v>7.8286999999999995E-2</v>
      </c>
      <c r="N97" s="5">
        <v>9.454564E-2</v>
      </c>
      <c r="P97" s="7">
        <v>39995</v>
      </c>
      <c r="Q97" s="3">
        <f t="shared" si="2"/>
        <v>-2.8967219322706406E-3</v>
      </c>
      <c r="R97" s="3">
        <f t="shared" si="3"/>
        <v>1.0800254123626285E-2</v>
      </c>
      <c r="T97" s="7">
        <v>33512</v>
      </c>
      <c r="U97" s="7">
        <v>33420</v>
      </c>
      <c r="V97">
        <v>0</v>
      </c>
    </row>
    <row r="98" spans="1:22" x14ac:dyDescent="0.2">
      <c r="A98" s="7">
        <v>39814</v>
      </c>
      <c r="B98" s="7">
        <v>39722</v>
      </c>
      <c r="C98">
        <v>14559.543</v>
      </c>
      <c r="E98" s="7">
        <v>20121</v>
      </c>
      <c r="F98" s="7">
        <v>20090</v>
      </c>
      <c r="G98">
        <v>26.77</v>
      </c>
      <c r="I98" s="1">
        <v>34335</v>
      </c>
      <c r="J98" s="1">
        <v>34335</v>
      </c>
      <c r="K98" s="5">
        <v>9.2999999999999999E-2</v>
      </c>
      <c r="L98" s="5">
        <v>9.838819E-2</v>
      </c>
      <c r="M98" s="5">
        <v>7.3787000000000005E-2</v>
      </c>
      <c r="N98" s="5">
        <v>9.3545639999999999E-2</v>
      </c>
      <c r="P98" s="7">
        <v>40087</v>
      </c>
      <c r="Q98" s="3">
        <f t="shared" si="2"/>
        <v>4.7002511696283555E-3</v>
      </c>
      <c r="R98" s="3">
        <f t="shared" si="3"/>
        <v>4.9862656548256279E-3</v>
      </c>
      <c r="T98" s="7">
        <v>33604</v>
      </c>
      <c r="U98" s="7">
        <v>33512</v>
      </c>
      <c r="V98">
        <v>0</v>
      </c>
    </row>
    <row r="99" spans="1:22" x14ac:dyDescent="0.2">
      <c r="A99" s="7">
        <v>39904</v>
      </c>
      <c r="B99" s="7">
        <v>39814</v>
      </c>
      <c r="C99">
        <v>14394.547</v>
      </c>
      <c r="E99" s="7">
        <v>20149</v>
      </c>
      <c r="F99" s="7">
        <v>20121</v>
      </c>
      <c r="G99">
        <v>26.82</v>
      </c>
      <c r="I99" s="1">
        <v>34366</v>
      </c>
      <c r="J99" s="1">
        <v>34366</v>
      </c>
      <c r="K99" s="5">
        <v>9.1999999999999998E-2</v>
      </c>
      <c r="L99" s="5">
        <v>9.838819E-2</v>
      </c>
      <c r="M99" s="5">
        <v>7.3787000000000005E-2</v>
      </c>
      <c r="N99" s="5">
        <v>9.3545639999999999E-2</v>
      </c>
      <c r="P99" s="7">
        <v>40179</v>
      </c>
      <c r="Q99" s="3">
        <f t="shared" si="2"/>
        <v>1.4403918583731024E-2</v>
      </c>
      <c r="R99" s="3">
        <f t="shared" si="3"/>
        <v>6.8840596494967876E-3</v>
      </c>
      <c r="T99" s="7">
        <v>33695</v>
      </c>
      <c r="U99" s="7">
        <v>33604</v>
      </c>
      <c r="V99">
        <v>0</v>
      </c>
    </row>
    <row r="100" spans="1:22" x14ac:dyDescent="0.2">
      <c r="A100" s="7">
        <v>39995</v>
      </c>
      <c r="B100" s="7">
        <v>39904</v>
      </c>
      <c r="C100">
        <v>14352.85</v>
      </c>
      <c r="E100" s="7">
        <v>20180</v>
      </c>
      <c r="F100" s="7">
        <v>20149</v>
      </c>
      <c r="G100">
        <v>26.79</v>
      </c>
      <c r="I100" s="1">
        <v>34394</v>
      </c>
      <c r="J100" s="1">
        <v>34394</v>
      </c>
      <c r="K100" s="5">
        <v>9.1999999999999998E-2</v>
      </c>
      <c r="L100" s="5">
        <v>9.838819E-2</v>
      </c>
      <c r="M100" s="5">
        <v>7.3787000000000005E-2</v>
      </c>
      <c r="N100" s="5">
        <v>9.3545639999999999E-2</v>
      </c>
      <c r="P100" s="7">
        <v>40269</v>
      </c>
      <c r="Q100" s="3">
        <f t="shared" si="2"/>
        <v>6.3801521750617152E-3</v>
      </c>
      <c r="R100" s="3">
        <f t="shared" si="3"/>
        <v>2.7605626026661056E-5</v>
      </c>
      <c r="T100" s="7">
        <v>33786</v>
      </c>
      <c r="U100" s="7">
        <v>33695</v>
      </c>
      <c r="V100">
        <v>0</v>
      </c>
    </row>
    <row r="101" spans="1:22" x14ac:dyDescent="0.2">
      <c r="A101" s="7">
        <v>40087</v>
      </c>
      <c r="B101" s="7">
        <v>39995</v>
      </c>
      <c r="C101">
        <v>14420.312</v>
      </c>
      <c r="E101" s="7">
        <v>20210</v>
      </c>
      <c r="F101" s="7">
        <v>20180</v>
      </c>
      <c r="G101">
        <v>26.79</v>
      </c>
      <c r="I101" s="1">
        <v>34425</v>
      </c>
      <c r="J101" s="1">
        <v>34425</v>
      </c>
      <c r="K101" s="5">
        <v>9.1999999999999998E-2</v>
      </c>
      <c r="L101" s="5">
        <v>9.838819E-2</v>
      </c>
      <c r="M101" s="5">
        <v>7.3787000000000005E-2</v>
      </c>
      <c r="N101" s="5">
        <v>9.3545639999999999E-2</v>
      </c>
      <c r="P101" s="7">
        <v>40360</v>
      </c>
      <c r="Q101" s="3">
        <f t="shared" si="2"/>
        <v>1.3908235318092377E-2</v>
      </c>
      <c r="R101" s="3">
        <f t="shared" si="3"/>
        <v>-7.0852484207717392E-4</v>
      </c>
      <c r="T101" s="7">
        <v>33878</v>
      </c>
      <c r="U101" s="7">
        <v>33786</v>
      </c>
      <c r="V101">
        <v>0</v>
      </c>
    </row>
    <row r="102" spans="1:22" x14ac:dyDescent="0.2">
      <c r="A102" s="7">
        <v>40179</v>
      </c>
      <c r="B102" s="7">
        <v>40087</v>
      </c>
      <c r="C102">
        <v>14628.021000000001</v>
      </c>
      <c r="E102" s="7">
        <v>20241</v>
      </c>
      <c r="F102" s="7">
        <v>20210</v>
      </c>
      <c r="G102">
        <v>26.77</v>
      </c>
      <c r="I102" s="1">
        <v>34455</v>
      </c>
      <c r="J102" s="1">
        <v>34455</v>
      </c>
      <c r="K102" s="5">
        <v>9.1999999999999998E-2</v>
      </c>
      <c r="L102" s="5">
        <v>9.838819E-2</v>
      </c>
      <c r="M102" s="5">
        <v>7.3787000000000005E-2</v>
      </c>
      <c r="N102" s="5">
        <v>9.3545639999999999E-2</v>
      </c>
      <c r="P102" s="7">
        <v>40452</v>
      </c>
      <c r="Q102" s="3">
        <f t="shared" si="2"/>
        <v>1.0305372509278765E-2</v>
      </c>
      <c r="R102" s="3">
        <f t="shared" si="3"/>
        <v>4.9539822927360255E-3</v>
      </c>
      <c r="T102" s="7">
        <v>33970</v>
      </c>
      <c r="U102" s="7">
        <v>33878</v>
      </c>
      <c r="V102">
        <v>0</v>
      </c>
    </row>
    <row r="103" spans="1:22" x14ac:dyDescent="0.2">
      <c r="A103" s="7">
        <v>40269</v>
      </c>
      <c r="B103" s="7">
        <v>40179</v>
      </c>
      <c r="C103">
        <v>14721.35</v>
      </c>
      <c r="E103" s="7">
        <v>20271</v>
      </c>
      <c r="F103" s="7">
        <v>20241</v>
      </c>
      <c r="G103">
        <v>26.71</v>
      </c>
      <c r="I103" s="1">
        <v>34486</v>
      </c>
      <c r="J103" s="1">
        <v>34486</v>
      </c>
      <c r="K103" s="5">
        <v>9.1999999999999998E-2</v>
      </c>
      <c r="L103" s="5">
        <v>9.838819E-2</v>
      </c>
      <c r="M103" s="5">
        <v>7.3787000000000005E-2</v>
      </c>
      <c r="N103" s="5">
        <v>9.3545639999999999E-2</v>
      </c>
      <c r="P103" s="7">
        <v>40544</v>
      </c>
      <c r="Q103" s="3">
        <f t="shared" si="2"/>
        <v>1.0671544147093259E-2</v>
      </c>
      <c r="R103" s="3">
        <f t="shared" si="3"/>
        <v>1.0065284618027803E-2</v>
      </c>
      <c r="T103" s="7">
        <v>34060</v>
      </c>
      <c r="U103" s="7">
        <v>33970</v>
      </c>
      <c r="V103">
        <v>0</v>
      </c>
    </row>
    <row r="104" spans="1:22" x14ac:dyDescent="0.2">
      <c r="A104" s="7">
        <v>40360</v>
      </c>
      <c r="B104" s="7">
        <v>40269</v>
      </c>
      <c r="C104">
        <v>14926.098</v>
      </c>
      <c r="E104" s="7">
        <v>20302</v>
      </c>
      <c r="F104" s="7">
        <v>20271</v>
      </c>
      <c r="G104">
        <v>26.76</v>
      </c>
      <c r="I104" s="1">
        <v>34516</v>
      </c>
      <c r="J104" s="1">
        <v>34516</v>
      </c>
      <c r="K104" s="5">
        <v>9.1999999999999998E-2</v>
      </c>
      <c r="L104" s="5">
        <v>9.7388189999999999E-2</v>
      </c>
      <c r="M104" s="5">
        <v>7.3787000000000005E-2</v>
      </c>
      <c r="N104" s="5">
        <v>9.3545639999999999E-2</v>
      </c>
      <c r="P104" s="7">
        <v>40634</v>
      </c>
      <c r="Q104" s="3">
        <f t="shared" si="2"/>
        <v>2.9516083854415065E-3</v>
      </c>
      <c r="R104" s="3">
        <f t="shared" si="3"/>
        <v>1.1674951921332388E-2</v>
      </c>
      <c r="T104" s="7">
        <v>34151</v>
      </c>
      <c r="U104" s="7">
        <v>34060</v>
      </c>
      <c r="V104">
        <v>0</v>
      </c>
    </row>
    <row r="105" spans="1:22" x14ac:dyDescent="0.2">
      <c r="A105" s="7">
        <v>40452</v>
      </c>
      <c r="B105" s="7">
        <v>40360</v>
      </c>
      <c r="C105">
        <v>15079.916999999999</v>
      </c>
      <c r="E105" s="7">
        <v>20333</v>
      </c>
      <c r="F105" s="7">
        <v>20302</v>
      </c>
      <c r="G105">
        <v>26.72</v>
      </c>
      <c r="I105" s="1">
        <v>34547</v>
      </c>
      <c r="J105" s="1">
        <v>34547</v>
      </c>
      <c r="K105" s="5">
        <v>9.1999999999999998E-2</v>
      </c>
      <c r="L105" s="5">
        <v>9.7388189999999999E-2</v>
      </c>
      <c r="M105" s="5">
        <v>7.3787000000000005E-2</v>
      </c>
      <c r="N105" s="5">
        <v>9.3545639999999999E-2</v>
      </c>
      <c r="P105" s="7">
        <v>40725</v>
      </c>
      <c r="Q105" s="3">
        <f t="shared" si="2"/>
        <v>1.3761832201697022E-2</v>
      </c>
      <c r="R105" s="3">
        <f t="shared" si="3"/>
        <v>7.8907489934811892E-3</v>
      </c>
      <c r="T105" s="7">
        <v>34243</v>
      </c>
      <c r="U105" s="7">
        <v>34151</v>
      </c>
      <c r="V105">
        <v>0</v>
      </c>
    </row>
    <row r="106" spans="1:22" x14ac:dyDescent="0.2">
      <c r="A106" s="7">
        <v>40544</v>
      </c>
      <c r="B106" s="7">
        <v>40452</v>
      </c>
      <c r="C106">
        <v>15240.843000000001</v>
      </c>
      <c r="E106" s="7">
        <v>20363</v>
      </c>
      <c r="F106" s="7">
        <v>20333</v>
      </c>
      <c r="G106">
        <v>26.85</v>
      </c>
      <c r="I106" s="1">
        <v>34578</v>
      </c>
      <c r="J106" s="1">
        <v>34578</v>
      </c>
      <c r="K106" s="5">
        <v>8.6300000000000002E-2</v>
      </c>
      <c r="L106" s="5">
        <v>9.7388189999999999E-2</v>
      </c>
      <c r="M106" s="5">
        <v>7.2787000000000004E-2</v>
      </c>
      <c r="N106" s="5">
        <v>9.3545639999999999E-2</v>
      </c>
      <c r="P106" s="7">
        <v>40817</v>
      </c>
      <c r="Q106" s="3">
        <f t="shared" si="2"/>
        <v>6.1731952288397451E-3</v>
      </c>
      <c r="R106" s="3">
        <f t="shared" si="3"/>
        <v>7.9668692116758866E-3</v>
      </c>
      <c r="T106" s="7">
        <v>34335</v>
      </c>
      <c r="U106" s="7">
        <v>34243</v>
      </c>
      <c r="V106">
        <v>0</v>
      </c>
    </row>
    <row r="107" spans="1:22" x14ac:dyDescent="0.2">
      <c r="A107" s="7">
        <v>40634</v>
      </c>
      <c r="B107" s="7">
        <v>40544</v>
      </c>
      <c r="C107">
        <v>15285.828</v>
      </c>
      <c r="E107" s="7">
        <v>20394</v>
      </c>
      <c r="F107" s="7">
        <v>20363</v>
      </c>
      <c r="G107">
        <v>26.82</v>
      </c>
      <c r="I107" s="1">
        <v>34608</v>
      </c>
      <c r="J107" s="1">
        <v>34608</v>
      </c>
      <c r="K107" s="5">
        <v>8.5999999999999993E-2</v>
      </c>
      <c r="L107" s="5">
        <v>9.7388189999999999E-2</v>
      </c>
      <c r="M107" s="5">
        <v>7.2787000000000004E-2</v>
      </c>
      <c r="N107" s="5">
        <v>9.3545639999999999E-2</v>
      </c>
      <c r="P107" s="7">
        <v>40909</v>
      </c>
      <c r="Q107" s="3">
        <f t="shared" si="2"/>
        <v>1.3122881505401862E-2</v>
      </c>
      <c r="R107" s="3">
        <f t="shared" si="3"/>
        <v>2.76261380336007E-3</v>
      </c>
      <c r="T107" s="7">
        <v>34425</v>
      </c>
      <c r="U107" s="7">
        <v>34335</v>
      </c>
      <c r="V107">
        <v>0</v>
      </c>
    </row>
    <row r="108" spans="1:22" x14ac:dyDescent="0.2">
      <c r="A108" s="7">
        <v>40725</v>
      </c>
      <c r="B108" s="7">
        <v>40634</v>
      </c>
      <c r="C108">
        <v>15496.189</v>
      </c>
      <c r="E108" s="7">
        <v>20424</v>
      </c>
      <c r="F108" s="7">
        <v>20394</v>
      </c>
      <c r="G108">
        <v>26.88</v>
      </c>
      <c r="I108" s="1">
        <v>34639</v>
      </c>
      <c r="J108" s="1">
        <v>34639</v>
      </c>
      <c r="K108" s="5">
        <v>8.5999999999999993E-2</v>
      </c>
      <c r="L108" s="5">
        <v>9.7388189999999999E-2</v>
      </c>
      <c r="M108" s="5">
        <v>7.2787000000000004E-2</v>
      </c>
      <c r="N108" s="5">
        <v>9.3545639999999999E-2</v>
      </c>
      <c r="P108" s="7">
        <v>41000</v>
      </c>
      <c r="Q108" s="3">
        <f t="shared" si="2"/>
        <v>1.4135951979114436E-2</v>
      </c>
      <c r="R108" s="3">
        <f t="shared" si="3"/>
        <v>6.9711252822115544E-3</v>
      </c>
      <c r="T108" s="7">
        <v>34516</v>
      </c>
      <c r="U108" s="7">
        <v>34425</v>
      </c>
      <c r="V108">
        <v>0</v>
      </c>
    </row>
    <row r="109" spans="1:22" x14ac:dyDescent="0.2">
      <c r="A109" s="7">
        <v>40817</v>
      </c>
      <c r="B109" s="7">
        <v>40725</v>
      </c>
      <c r="C109">
        <v>15591.85</v>
      </c>
      <c r="E109" s="7">
        <v>20455</v>
      </c>
      <c r="F109" s="7">
        <v>20424</v>
      </c>
      <c r="G109">
        <v>26.87</v>
      </c>
      <c r="I109" s="1">
        <v>34669</v>
      </c>
      <c r="J109" s="1">
        <v>34669</v>
      </c>
      <c r="K109" s="5">
        <v>8.5999999999999993E-2</v>
      </c>
      <c r="L109" s="5">
        <v>9.7388189999999999E-2</v>
      </c>
      <c r="M109" s="5">
        <v>7.2787000000000004E-2</v>
      </c>
      <c r="N109" s="5">
        <v>9.3545639999999999E-2</v>
      </c>
      <c r="P109" s="7">
        <v>41091</v>
      </c>
      <c r="Q109" s="3">
        <f t="shared" si="2"/>
        <v>8.2709738811286293E-3</v>
      </c>
      <c r="R109" s="3">
        <f t="shared" si="3"/>
        <v>-1.2368502711892493E-3</v>
      </c>
      <c r="T109" s="7">
        <v>34608</v>
      </c>
      <c r="U109" s="7">
        <v>34516</v>
      </c>
      <c r="V109">
        <v>0</v>
      </c>
    </row>
    <row r="110" spans="1:22" x14ac:dyDescent="0.2">
      <c r="A110" s="7">
        <v>40909</v>
      </c>
      <c r="B110" s="7">
        <v>40817</v>
      </c>
      <c r="C110">
        <v>15796.46</v>
      </c>
      <c r="E110" s="7">
        <v>20486</v>
      </c>
      <c r="F110" s="7">
        <v>20455</v>
      </c>
      <c r="G110">
        <v>26.83</v>
      </c>
      <c r="I110" s="1">
        <v>34700</v>
      </c>
      <c r="J110" s="1">
        <v>34700</v>
      </c>
      <c r="K110" s="5">
        <v>8.5999999999999993E-2</v>
      </c>
      <c r="L110" s="5">
        <v>9.6388189999999999E-2</v>
      </c>
      <c r="M110" s="5">
        <v>7.2787000000000004E-2</v>
      </c>
      <c r="N110" s="5">
        <v>9.1545639999999998E-2</v>
      </c>
      <c r="P110" s="7">
        <v>41183</v>
      </c>
      <c r="Q110" s="3">
        <f t="shared" si="2"/>
        <v>6.4940769577899182E-3</v>
      </c>
      <c r="R110" s="3">
        <f t="shared" si="3"/>
        <v>1.0900386830267284E-2</v>
      </c>
      <c r="T110" s="7">
        <v>34700</v>
      </c>
      <c r="U110" s="7">
        <v>34608</v>
      </c>
      <c r="V110">
        <v>0</v>
      </c>
    </row>
    <row r="111" spans="1:22" x14ac:dyDescent="0.2">
      <c r="A111" s="7">
        <v>41000</v>
      </c>
      <c r="B111" s="7">
        <v>40909</v>
      </c>
      <c r="C111">
        <v>16019.758</v>
      </c>
      <c r="E111" s="7">
        <v>20515</v>
      </c>
      <c r="F111" s="7">
        <v>20486</v>
      </c>
      <c r="G111">
        <v>26.86</v>
      </c>
      <c r="I111" s="1">
        <v>34731</v>
      </c>
      <c r="J111" s="1">
        <v>34731</v>
      </c>
      <c r="K111" s="5">
        <v>0.09</v>
      </c>
      <c r="L111" s="5">
        <v>9.6388189999999999E-2</v>
      </c>
      <c r="M111" s="5">
        <v>7.2787000000000004E-2</v>
      </c>
      <c r="N111" s="5">
        <v>9.1545639999999998E-2</v>
      </c>
      <c r="P111" s="7">
        <v>41275</v>
      </c>
      <c r="Q111" s="3">
        <f t="shared" si="2"/>
        <v>6.2564467784054223E-3</v>
      </c>
      <c r="R111" s="3">
        <f t="shared" si="3"/>
        <v>8.9171698807444244E-4</v>
      </c>
      <c r="T111" s="7">
        <v>34790</v>
      </c>
      <c r="U111" s="7">
        <v>34700</v>
      </c>
      <c r="V111">
        <v>0</v>
      </c>
    </row>
    <row r="112" spans="1:22" x14ac:dyDescent="0.2">
      <c r="A112" s="7">
        <v>41091</v>
      </c>
      <c r="B112" s="7">
        <v>41000</v>
      </c>
      <c r="C112">
        <v>16152.257</v>
      </c>
      <c r="E112" s="7">
        <v>20546</v>
      </c>
      <c r="F112" s="7">
        <v>20515</v>
      </c>
      <c r="G112">
        <v>26.89</v>
      </c>
      <c r="I112" s="1">
        <v>34759</v>
      </c>
      <c r="J112" s="1">
        <v>34759</v>
      </c>
      <c r="K112" s="5">
        <v>0.09</v>
      </c>
      <c r="L112" s="5">
        <v>9.6388189999999999E-2</v>
      </c>
      <c r="M112" s="5">
        <v>7.2787000000000004E-2</v>
      </c>
      <c r="N112" s="5">
        <v>9.1545639999999998E-2</v>
      </c>
      <c r="P112" s="7">
        <v>41365</v>
      </c>
      <c r="Q112" s="3">
        <f t="shared" si="2"/>
        <v>1.2881579850628988E-2</v>
      </c>
      <c r="R112" s="3">
        <f t="shared" si="3"/>
        <v>4.5886835538295756E-3</v>
      </c>
      <c r="T112" s="7">
        <v>34881</v>
      </c>
      <c r="U112" s="7">
        <v>34790</v>
      </c>
      <c r="V112">
        <v>0</v>
      </c>
    </row>
    <row r="113" spans="1:22" x14ac:dyDescent="0.2">
      <c r="A113" s="7">
        <v>41183</v>
      </c>
      <c r="B113" s="7">
        <v>41091</v>
      </c>
      <c r="C113">
        <v>16257.151</v>
      </c>
      <c r="E113" s="7">
        <v>20576</v>
      </c>
      <c r="F113" s="7">
        <v>20546</v>
      </c>
      <c r="G113">
        <v>26.93</v>
      </c>
      <c r="I113" s="1">
        <v>34790</v>
      </c>
      <c r="J113" s="1">
        <v>34790</v>
      </c>
      <c r="K113" s="5">
        <v>0.09</v>
      </c>
      <c r="L113" s="5">
        <v>9.5388189999999998E-2</v>
      </c>
      <c r="M113" s="5">
        <v>7.2787000000000004E-2</v>
      </c>
      <c r="N113" s="5">
        <v>9.2545639999999998E-2</v>
      </c>
      <c r="P113" s="7">
        <v>41456</v>
      </c>
      <c r="Q113" s="3">
        <f t="shared" si="2"/>
        <v>4.1241211083604679E-3</v>
      </c>
      <c r="R113" s="3">
        <f t="shared" si="3"/>
        <v>7.0173323804678667E-4</v>
      </c>
      <c r="T113" s="7">
        <v>34973</v>
      </c>
      <c r="U113" s="7">
        <v>34881</v>
      </c>
      <c r="V113">
        <v>0</v>
      </c>
    </row>
    <row r="114" spans="1:22" x14ac:dyDescent="0.2">
      <c r="A114" s="7">
        <v>41275</v>
      </c>
      <c r="B114" s="7">
        <v>41183</v>
      </c>
      <c r="C114">
        <v>16358.862999999999</v>
      </c>
      <c r="E114" s="7">
        <v>20607</v>
      </c>
      <c r="F114" s="7">
        <v>20576</v>
      </c>
      <c r="G114">
        <v>27.03</v>
      </c>
      <c r="I114" s="1">
        <v>34820</v>
      </c>
      <c r="J114" s="1">
        <v>34820</v>
      </c>
      <c r="K114" s="5">
        <v>0.09</v>
      </c>
      <c r="L114" s="5">
        <v>9.5388189999999998E-2</v>
      </c>
      <c r="M114" s="5">
        <v>7.5786999999999993E-2</v>
      </c>
      <c r="N114" s="5">
        <v>9.2545639999999998E-2</v>
      </c>
      <c r="P114" s="7">
        <v>41548</v>
      </c>
      <c r="Q114" s="3">
        <f t="shared" si="2"/>
        <v>1.2671170673556276E-2</v>
      </c>
      <c r="R114" s="3">
        <f t="shared" si="3"/>
        <v>4.7280001720837461E-3</v>
      </c>
      <c r="T114" s="7">
        <v>35065</v>
      </c>
      <c r="U114" s="7">
        <v>34973</v>
      </c>
      <c r="V114">
        <v>0</v>
      </c>
    </row>
    <row r="115" spans="1:22" x14ac:dyDescent="0.2">
      <c r="A115" s="7">
        <v>41365</v>
      </c>
      <c r="B115" s="7">
        <v>41275</v>
      </c>
      <c r="C115">
        <v>16569.591</v>
      </c>
      <c r="E115" s="7">
        <v>20637</v>
      </c>
      <c r="F115" s="7">
        <v>20607</v>
      </c>
      <c r="G115">
        <v>27.15</v>
      </c>
      <c r="I115" s="1">
        <v>34851</v>
      </c>
      <c r="J115" s="1">
        <v>34851</v>
      </c>
      <c r="K115" s="5">
        <v>0.09</v>
      </c>
      <c r="L115" s="5">
        <v>9.5388189999999998E-2</v>
      </c>
      <c r="M115" s="5">
        <v>7.8786999999999996E-2</v>
      </c>
      <c r="N115" s="5">
        <v>9.2545639999999998E-2</v>
      </c>
      <c r="P115" s="7">
        <v>41640</v>
      </c>
      <c r="Q115" s="3">
        <f t="shared" si="2"/>
        <v>1.3911360060699929E-2</v>
      </c>
      <c r="R115" s="3">
        <f t="shared" si="3"/>
        <v>5.0311718562667807E-3</v>
      </c>
      <c r="T115" s="7">
        <v>35156</v>
      </c>
      <c r="U115" s="7">
        <v>35065</v>
      </c>
      <c r="V115">
        <v>0</v>
      </c>
    </row>
    <row r="116" spans="1:22" x14ac:dyDescent="0.2">
      <c r="A116" s="7">
        <v>41456</v>
      </c>
      <c r="B116" s="7">
        <v>41365</v>
      </c>
      <c r="C116">
        <v>16637.925999999999</v>
      </c>
      <c r="E116" s="7">
        <v>20668</v>
      </c>
      <c r="F116" s="7">
        <v>20637</v>
      </c>
      <c r="G116">
        <v>27.29</v>
      </c>
      <c r="I116" s="1">
        <v>34881</v>
      </c>
      <c r="J116" s="1">
        <v>34881</v>
      </c>
      <c r="K116" s="5">
        <v>8.9700000000000002E-2</v>
      </c>
      <c r="L116" s="5">
        <v>9.5388189999999998E-2</v>
      </c>
      <c r="M116" s="5">
        <v>7.8786999999999996E-2</v>
      </c>
      <c r="N116" s="5">
        <v>9.3545639999999999E-2</v>
      </c>
      <c r="P116" s="7">
        <v>41730</v>
      </c>
      <c r="Q116" s="3">
        <f t="shared" si="2"/>
        <v>1.2537509943286729E-3</v>
      </c>
      <c r="R116" s="3">
        <f t="shared" si="3"/>
        <v>5.5768812920982125E-3</v>
      </c>
      <c r="T116" s="7">
        <v>35247</v>
      </c>
      <c r="U116" s="7">
        <v>35156</v>
      </c>
      <c r="V116">
        <v>0</v>
      </c>
    </row>
    <row r="117" spans="1:22" x14ac:dyDescent="0.2">
      <c r="A117" s="7">
        <v>41548</v>
      </c>
      <c r="B117" s="7">
        <v>41456</v>
      </c>
      <c r="C117">
        <v>16848.748</v>
      </c>
      <c r="E117" s="7">
        <v>20699</v>
      </c>
      <c r="F117" s="7">
        <v>20668</v>
      </c>
      <c r="G117">
        <v>27.31</v>
      </c>
      <c r="I117" s="1">
        <v>34912</v>
      </c>
      <c r="J117" s="1">
        <v>34912</v>
      </c>
      <c r="K117" s="5">
        <v>9.2399999999999996E-2</v>
      </c>
      <c r="L117" s="5">
        <v>9.5388189999999998E-2</v>
      </c>
      <c r="M117" s="5">
        <v>7.8786999999999996E-2</v>
      </c>
      <c r="N117" s="5">
        <v>9.3545639999999999E-2</v>
      </c>
      <c r="P117" s="7">
        <v>41821</v>
      </c>
      <c r="Q117" s="3">
        <f t="shared" si="2"/>
        <v>1.9196874750614601E-2</v>
      </c>
      <c r="R117" s="3">
        <f t="shared" si="3"/>
        <v>5.0968529157557896E-3</v>
      </c>
      <c r="T117" s="7">
        <v>35339</v>
      </c>
      <c r="U117" s="7">
        <v>35247</v>
      </c>
      <c r="V117">
        <v>0</v>
      </c>
    </row>
    <row r="118" spans="1:22" x14ac:dyDescent="0.2">
      <c r="A118" s="7">
        <v>41640</v>
      </c>
      <c r="B118" s="7">
        <v>41548</v>
      </c>
      <c r="C118">
        <v>17083.136999999999</v>
      </c>
      <c r="E118" s="7">
        <v>20729</v>
      </c>
      <c r="F118" s="7">
        <v>20699</v>
      </c>
      <c r="G118">
        <v>27.35</v>
      </c>
      <c r="I118" s="1">
        <v>34943</v>
      </c>
      <c r="J118" s="1">
        <v>34943</v>
      </c>
      <c r="K118" s="5">
        <v>9.2399999999999996E-2</v>
      </c>
      <c r="L118" s="5">
        <v>9.5388189999999998E-2</v>
      </c>
      <c r="M118" s="5">
        <v>7.8786999999999996E-2</v>
      </c>
      <c r="N118" s="5">
        <v>9.3545639999999999E-2</v>
      </c>
      <c r="P118" s="7">
        <v>41913</v>
      </c>
      <c r="Q118" s="3">
        <f t="shared" si="2"/>
        <v>1.6563385950101539E-2</v>
      </c>
      <c r="R118" s="3">
        <f t="shared" si="3"/>
        <v>1.0369639718250667E-3</v>
      </c>
      <c r="T118" s="7">
        <v>35431</v>
      </c>
      <c r="U118" s="7">
        <v>35339</v>
      </c>
      <c r="V118">
        <v>0</v>
      </c>
    </row>
    <row r="119" spans="1:22" x14ac:dyDescent="0.2">
      <c r="A119" s="7">
        <v>41730</v>
      </c>
      <c r="B119" s="7">
        <v>41640</v>
      </c>
      <c r="C119">
        <v>17104.555</v>
      </c>
      <c r="E119" s="7">
        <v>20760</v>
      </c>
      <c r="F119" s="7">
        <v>20729</v>
      </c>
      <c r="G119">
        <v>27.51</v>
      </c>
      <c r="I119" s="1">
        <v>34973</v>
      </c>
      <c r="J119" s="1">
        <v>34973</v>
      </c>
      <c r="K119" s="5">
        <v>9.2399999999999996E-2</v>
      </c>
      <c r="L119" s="5">
        <v>9.4388189999999997E-2</v>
      </c>
      <c r="M119" s="5">
        <v>7.8786999999999996E-2</v>
      </c>
      <c r="N119" s="5">
        <v>9.2545639999999998E-2</v>
      </c>
      <c r="P119" s="7">
        <v>42005</v>
      </c>
      <c r="Q119" s="3">
        <f t="shared" si="2"/>
        <v>7.2371900663690258E-3</v>
      </c>
      <c r="R119" s="3">
        <f t="shared" si="3"/>
        <v>-5.158394286604584E-3</v>
      </c>
      <c r="T119" s="7">
        <v>35521</v>
      </c>
      <c r="U119" s="7">
        <v>35431</v>
      </c>
      <c r="V119">
        <v>0</v>
      </c>
    </row>
    <row r="120" spans="1:22" x14ac:dyDescent="0.2">
      <c r="A120" s="7">
        <v>41821</v>
      </c>
      <c r="B120" s="7">
        <v>41730</v>
      </c>
      <c r="C120">
        <v>17432.909</v>
      </c>
      <c r="E120" s="7">
        <v>20790</v>
      </c>
      <c r="F120" s="7">
        <v>20760</v>
      </c>
      <c r="G120">
        <v>27.51</v>
      </c>
      <c r="I120" s="1">
        <v>35004</v>
      </c>
      <c r="J120" s="1">
        <v>35004</v>
      </c>
      <c r="K120" s="5">
        <v>9.2399999999999996E-2</v>
      </c>
      <c r="L120" s="5">
        <v>9.4388189999999997E-2</v>
      </c>
      <c r="M120" s="5">
        <v>7.8786999999999996E-2</v>
      </c>
      <c r="N120" s="5">
        <v>9.2545639999999998E-2</v>
      </c>
      <c r="P120" s="7">
        <v>42095</v>
      </c>
      <c r="Q120" s="3">
        <f t="shared" si="2"/>
        <v>8.5987538762095639E-3</v>
      </c>
      <c r="R120" s="3">
        <f t="shared" si="3"/>
        <v>-1.168244078357028E-3</v>
      </c>
      <c r="T120" s="7">
        <v>35612</v>
      </c>
      <c r="U120" s="7">
        <v>35521</v>
      </c>
      <c r="V120">
        <v>0</v>
      </c>
    </row>
    <row r="121" spans="1:22" x14ac:dyDescent="0.2">
      <c r="A121" s="7">
        <v>41913</v>
      </c>
      <c r="B121" s="7">
        <v>41821</v>
      </c>
      <c r="C121">
        <v>17721.656999999999</v>
      </c>
      <c r="E121" s="7">
        <v>20821</v>
      </c>
      <c r="F121" s="7">
        <v>20790</v>
      </c>
      <c r="G121">
        <v>27.63</v>
      </c>
      <c r="I121" s="1">
        <v>35034</v>
      </c>
      <c r="J121" s="1">
        <v>35034</v>
      </c>
      <c r="K121" s="5">
        <v>9.2200000000000004E-2</v>
      </c>
      <c r="L121" s="5">
        <v>9.4388189999999997E-2</v>
      </c>
      <c r="M121" s="5">
        <v>7.8786999999999996E-2</v>
      </c>
      <c r="N121" s="5">
        <v>9.2545639999999998E-2</v>
      </c>
      <c r="P121" s="7">
        <v>42186</v>
      </c>
      <c r="Q121" s="3">
        <f t="shared" si="2"/>
        <v>1.2229801716886923E-2</v>
      </c>
      <c r="R121" s="3">
        <f t="shared" si="3"/>
        <v>7.1236057904193739E-3</v>
      </c>
      <c r="T121" s="7">
        <v>35704</v>
      </c>
      <c r="U121" s="7">
        <v>35612</v>
      </c>
      <c r="V121">
        <v>0</v>
      </c>
    </row>
    <row r="122" spans="1:22" x14ac:dyDescent="0.2">
      <c r="A122" s="7">
        <v>42005</v>
      </c>
      <c r="B122" s="7">
        <v>41913</v>
      </c>
      <c r="C122">
        <v>17849.912</v>
      </c>
      <c r="E122" s="7">
        <v>20852</v>
      </c>
      <c r="F122" s="7">
        <v>20821</v>
      </c>
      <c r="G122">
        <v>27.67</v>
      </c>
      <c r="I122" s="1">
        <v>35065</v>
      </c>
      <c r="J122" s="1">
        <v>35065</v>
      </c>
      <c r="K122" s="5">
        <v>9.2200000000000004E-2</v>
      </c>
      <c r="L122" s="5">
        <v>9.4388189999999997E-2</v>
      </c>
      <c r="M122" s="5">
        <v>7.8786999999999996E-2</v>
      </c>
      <c r="N122" s="5">
        <v>9.6145640000000004E-2</v>
      </c>
      <c r="P122" s="7">
        <v>42278</v>
      </c>
      <c r="Q122" s="3">
        <f t="shared" si="2"/>
        <v>6.7960313170130071E-3</v>
      </c>
      <c r="R122" s="3">
        <f t="shared" si="3"/>
        <v>-6.6903141923035925E-4</v>
      </c>
      <c r="T122" s="7">
        <v>35796</v>
      </c>
      <c r="U122" s="7">
        <v>35704</v>
      </c>
      <c r="V122">
        <v>0</v>
      </c>
    </row>
    <row r="123" spans="1:22" x14ac:dyDescent="0.2">
      <c r="A123" s="7">
        <v>42095</v>
      </c>
      <c r="B123" s="7">
        <v>42005</v>
      </c>
      <c r="C123">
        <v>18003.399000000001</v>
      </c>
      <c r="E123" s="7">
        <v>20880</v>
      </c>
      <c r="F123" s="7">
        <v>20852</v>
      </c>
      <c r="G123">
        <v>27.8</v>
      </c>
      <c r="I123" s="1">
        <v>35096</v>
      </c>
      <c r="J123" s="1">
        <v>35096</v>
      </c>
      <c r="K123" s="5">
        <v>9.2200000000000004E-2</v>
      </c>
      <c r="L123" s="5">
        <v>9.4388189999999997E-2</v>
      </c>
      <c r="M123" s="5">
        <v>7.8786999999999996E-2</v>
      </c>
      <c r="N123" s="5">
        <v>9.6145640000000004E-2</v>
      </c>
      <c r="P123" s="7">
        <v>42370</v>
      </c>
      <c r="Q123" s="3">
        <f t="shared" si="2"/>
        <v>1.7102127410248968E-3</v>
      </c>
      <c r="R123" s="3">
        <f t="shared" si="3"/>
        <v>1.1073777463388446E-3</v>
      </c>
      <c r="T123" s="7">
        <v>35886</v>
      </c>
      <c r="U123" s="7">
        <v>35796</v>
      </c>
      <c r="V123">
        <v>0</v>
      </c>
    </row>
    <row r="124" spans="1:22" x14ac:dyDescent="0.2">
      <c r="A124" s="7">
        <v>42186</v>
      </c>
      <c r="B124" s="7">
        <v>42095</v>
      </c>
      <c r="C124">
        <v>18223.577000000001</v>
      </c>
      <c r="E124" s="7">
        <v>20911</v>
      </c>
      <c r="F124" s="7">
        <v>20880</v>
      </c>
      <c r="G124">
        <v>27.86</v>
      </c>
      <c r="I124" s="1">
        <v>35125</v>
      </c>
      <c r="J124" s="1">
        <v>35125</v>
      </c>
      <c r="K124" s="5">
        <v>9.2200000000000004E-2</v>
      </c>
      <c r="L124" s="5">
        <v>9.4388189999999997E-2</v>
      </c>
      <c r="M124" s="5">
        <v>7.8786999999999996E-2</v>
      </c>
      <c r="N124" s="5">
        <v>9.6145640000000004E-2</v>
      </c>
      <c r="P124" s="7">
        <v>42461</v>
      </c>
      <c r="Q124" s="3">
        <f t="shared" si="2"/>
        <v>4.970563099239822E-3</v>
      </c>
      <c r="R124" s="3">
        <f t="shared" si="3"/>
        <v>1.3416834552344437E-3</v>
      </c>
      <c r="T124" s="7">
        <v>35977</v>
      </c>
      <c r="U124" s="7">
        <v>35886</v>
      </c>
      <c r="V124">
        <v>0</v>
      </c>
    </row>
    <row r="125" spans="1:22" x14ac:dyDescent="0.2">
      <c r="A125" s="7">
        <v>42278</v>
      </c>
      <c r="B125" s="7">
        <v>42186</v>
      </c>
      <c r="C125">
        <v>18347.424999999999</v>
      </c>
      <c r="E125" s="7">
        <v>20941</v>
      </c>
      <c r="F125" s="7">
        <v>20911</v>
      </c>
      <c r="G125">
        <v>27.93</v>
      </c>
      <c r="I125" s="1">
        <v>35156</v>
      </c>
      <c r="J125" s="1">
        <v>35156</v>
      </c>
      <c r="K125" s="5">
        <v>9.2200000000000004E-2</v>
      </c>
      <c r="L125" s="5">
        <v>9.4388189999999997E-2</v>
      </c>
      <c r="M125" s="5">
        <v>8.2786999999999999E-2</v>
      </c>
      <c r="N125" s="5">
        <v>9.5345639999999995E-2</v>
      </c>
      <c r="P125" s="7">
        <v>42552</v>
      </c>
      <c r="Q125" s="3">
        <f t="shared" si="2"/>
        <v>1.0073060563213332E-2</v>
      </c>
      <c r="R125" s="3">
        <f t="shared" si="3"/>
        <v>8.9969758064516459E-3</v>
      </c>
      <c r="T125" s="7">
        <v>36069</v>
      </c>
      <c r="U125" s="7">
        <v>35977</v>
      </c>
      <c r="V125">
        <v>0</v>
      </c>
    </row>
    <row r="126" spans="1:22" x14ac:dyDescent="0.2">
      <c r="A126" s="7">
        <v>42370</v>
      </c>
      <c r="B126" s="7">
        <v>42278</v>
      </c>
      <c r="C126">
        <v>18378.803</v>
      </c>
      <c r="E126" s="7">
        <v>20972</v>
      </c>
      <c r="F126" s="7">
        <v>20941</v>
      </c>
      <c r="G126">
        <v>28</v>
      </c>
      <c r="I126" s="1">
        <v>35186</v>
      </c>
      <c r="J126" s="1">
        <v>35186</v>
      </c>
      <c r="K126" s="5">
        <v>9.2200000000000004E-2</v>
      </c>
      <c r="L126" s="5">
        <v>9.4388189999999997E-2</v>
      </c>
      <c r="M126" s="5">
        <v>8.2786999999999999E-2</v>
      </c>
      <c r="N126" s="5">
        <v>9.5345639999999995E-2</v>
      </c>
      <c r="P126" s="7">
        <v>42644</v>
      </c>
      <c r="Q126" s="3">
        <f t="shared" si="2"/>
        <v>8.8523889127087863E-3</v>
      </c>
      <c r="R126" s="3">
        <f t="shared" si="3"/>
        <v>3.9713265229661676E-3</v>
      </c>
      <c r="T126" s="7">
        <v>36161</v>
      </c>
      <c r="U126" s="7">
        <v>36069</v>
      </c>
      <c r="V126">
        <v>0</v>
      </c>
    </row>
    <row r="127" spans="1:22" x14ac:dyDescent="0.2">
      <c r="A127" s="7">
        <v>42461</v>
      </c>
      <c r="B127" s="7">
        <v>42370</v>
      </c>
      <c r="C127">
        <v>18470.155999999999</v>
      </c>
      <c r="E127" s="7">
        <v>21002</v>
      </c>
      <c r="F127" s="7">
        <v>20972</v>
      </c>
      <c r="G127">
        <v>28.11</v>
      </c>
      <c r="I127" s="1">
        <v>35217</v>
      </c>
      <c r="J127" s="1">
        <v>35217</v>
      </c>
      <c r="K127" s="5">
        <v>9.2200000000000004E-2</v>
      </c>
      <c r="L127" s="5">
        <v>9.4388189999999997E-2</v>
      </c>
      <c r="M127" s="5">
        <v>8.2786999999999999E-2</v>
      </c>
      <c r="N127" s="5">
        <v>9.5345639999999995E-2</v>
      </c>
      <c r="P127" s="7">
        <v>42736</v>
      </c>
      <c r="Q127" s="3">
        <f t="shared" si="2"/>
        <v>1.1222409603897532E-2</v>
      </c>
      <c r="R127" s="3">
        <f t="shared" si="3"/>
        <v>6.0578166981790638E-3</v>
      </c>
      <c r="T127" s="7">
        <v>36251</v>
      </c>
      <c r="U127" s="7">
        <v>36161</v>
      </c>
      <c r="V127">
        <v>0</v>
      </c>
    </row>
    <row r="128" spans="1:22" x14ac:dyDescent="0.2">
      <c r="A128" s="7">
        <v>42552</v>
      </c>
      <c r="B128" s="7">
        <v>42461</v>
      </c>
      <c r="C128">
        <v>18656.206999999999</v>
      </c>
      <c r="E128" s="7">
        <v>21033</v>
      </c>
      <c r="F128" s="7">
        <v>21002</v>
      </c>
      <c r="G128">
        <v>28.19</v>
      </c>
      <c r="I128" s="1">
        <v>35247</v>
      </c>
      <c r="J128" s="1">
        <v>35247</v>
      </c>
      <c r="K128" s="5">
        <v>9.4600000000000004E-2</v>
      </c>
      <c r="L128" s="5">
        <v>9.3388189999999996E-2</v>
      </c>
      <c r="M128" s="5">
        <v>8.2786999999999999E-2</v>
      </c>
      <c r="N128" s="5">
        <v>9.4745640000000006E-2</v>
      </c>
      <c r="P128" s="7">
        <v>42826</v>
      </c>
      <c r="Q128" s="3">
        <f t="shared" si="2"/>
        <v>1.0763385731203945E-2</v>
      </c>
      <c r="R128" s="3">
        <f t="shared" si="3"/>
        <v>4.6530413745635713E-3</v>
      </c>
      <c r="T128" s="7">
        <v>36342</v>
      </c>
      <c r="U128" s="7">
        <v>36251</v>
      </c>
      <c r="V128">
        <v>0</v>
      </c>
    </row>
    <row r="129" spans="1:22" x14ac:dyDescent="0.2">
      <c r="A129" s="7">
        <v>42644</v>
      </c>
      <c r="B129" s="7">
        <v>42552</v>
      </c>
      <c r="C129">
        <v>18821.359</v>
      </c>
      <c r="E129" s="7">
        <v>21064</v>
      </c>
      <c r="F129" s="7">
        <v>21033</v>
      </c>
      <c r="G129">
        <v>28.28</v>
      </c>
      <c r="I129" s="1">
        <v>35278</v>
      </c>
      <c r="J129" s="1">
        <v>35278</v>
      </c>
      <c r="K129" s="5">
        <v>9.4600000000000004E-2</v>
      </c>
      <c r="L129" s="5">
        <v>9.3388189999999996E-2</v>
      </c>
      <c r="M129" s="5">
        <v>8.2786999999999999E-2</v>
      </c>
      <c r="N129" s="5">
        <v>9.4745640000000006E-2</v>
      </c>
      <c r="P129" s="7">
        <v>42917</v>
      </c>
      <c r="Q129" s="3">
        <f t="shared" si="2"/>
        <v>7.3708891024193424E-3</v>
      </c>
      <c r="R129" s="3">
        <f t="shared" si="3"/>
        <v>1.8542372603234103E-3</v>
      </c>
      <c r="T129" s="7">
        <v>36434</v>
      </c>
      <c r="U129" s="7">
        <v>36342</v>
      </c>
      <c r="V129">
        <v>0</v>
      </c>
    </row>
    <row r="130" spans="1:22" x14ac:dyDescent="0.2">
      <c r="A130" s="7">
        <v>42736</v>
      </c>
      <c r="B130" s="7">
        <v>42644</v>
      </c>
      <c r="C130">
        <v>19032.580000000002</v>
      </c>
      <c r="E130" s="7">
        <v>21094</v>
      </c>
      <c r="F130" s="7">
        <v>21064</v>
      </c>
      <c r="G130">
        <v>28.32</v>
      </c>
      <c r="I130" s="1">
        <v>35309</v>
      </c>
      <c r="J130" s="1">
        <v>35309</v>
      </c>
      <c r="K130" s="5">
        <v>9.4600000000000004E-2</v>
      </c>
      <c r="L130" s="5">
        <v>9.3388189999999996E-2</v>
      </c>
      <c r="M130" s="5">
        <v>8.2786999999999999E-2</v>
      </c>
      <c r="N130" s="5">
        <v>9.4745640000000006E-2</v>
      </c>
      <c r="P130" s="7">
        <v>43009</v>
      </c>
      <c r="Q130" s="3">
        <f t="shared" si="2"/>
        <v>1.2284078130650355E-2</v>
      </c>
      <c r="R130" s="3">
        <f t="shared" si="3"/>
        <v>9.552940405703092E-3</v>
      </c>
      <c r="T130" s="7">
        <v>36526</v>
      </c>
      <c r="U130" s="7">
        <v>36434</v>
      </c>
      <c r="V130">
        <v>0</v>
      </c>
    </row>
    <row r="131" spans="1:22" x14ac:dyDescent="0.2">
      <c r="A131" s="7">
        <v>42826</v>
      </c>
      <c r="B131" s="7">
        <v>42736</v>
      </c>
      <c r="C131">
        <v>19237.435000000001</v>
      </c>
      <c r="E131" s="7">
        <v>21125</v>
      </c>
      <c r="F131" s="7">
        <v>21094</v>
      </c>
      <c r="G131">
        <v>28.32</v>
      </c>
      <c r="I131" s="1">
        <v>35339</v>
      </c>
      <c r="J131" s="1">
        <v>35339</v>
      </c>
      <c r="K131" s="5">
        <v>9.5399999999999999E-2</v>
      </c>
      <c r="L131" s="5">
        <v>9.3388189999999996E-2</v>
      </c>
      <c r="M131" s="5">
        <v>8.2786999999999999E-2</v>
      </c>
      <c r="N131" s="5">
        <v>9.3745640000000005E-2</v>
      </c>
      <c r="P131" s="7">
        <v>43101</v>
      </c>
      <c r="Q131" s="3">
        <f t="shared" si="2"/>
        <v>1.6346551062511816E-2</v>
      </c>
      <c r="R131" s="3">
        <f t="shared" si="3"/>
        <v>4.8063078227222888E-3</v>
      </c>
      <c r="T131" s="7">
        <v>36617</v>
      </c>
      <c r="U131" s="7">
        <v>36526</v>
      </c>
      <c r="V131">
        <v>0</v>
      </c>
    </row>
    <row r="132" spans="1:22" x14ac:dyDescent="0.2">
      <c r="A132" s="7">
        <v>42917</v>
      </c>
      <c r="B132" s="7">
        <v>42826</v>
      </c>
      <c r="C132">
        <v>19379.232</v>
      </c>
      <c r="E132" s="7">
        <v>21155</v>
      </c>
      <c r="F132" s="7">
        <v>21125</v>
      </c>
      <c r="G132">
        <v>28.41</v>
      </c>
      <c r="I132" s="1">
        <v>35370</v>
      </c>
      <c r="J132" s="1">
        <v>35370</v>
      </c>
      <c r="K132" s="5">
        <v>9.5399999999999999E-2</v>
      </c>
      <c r="L132" s="5">
        <v>9.3388189999999996E-2</v>
      </c>
      <c r="M132" s="5">
        <v>8.3787E-2</v>
      </c>
      <c r="N132" s="5">
        <v>9.3745640000000005E-2</v>
      </c>
      <c r="P132" s="7">
        <v>43191</v>
      </c>
      <c r="Q132" s="3">
        <f t="shared" ref="Q132:Q144" si="4">(VLOOKUP(P132,A:C,3,0)/VLOOKUP(P131,A:C,3,0))-1</f>
        <v>1.5259934026359723E-2</v>
      </c>
      <c r="R132" s="3">
        <f t="shared" ref="R132:R144" si="5">VLOOKUP(P132,E:G,3,0)/VLOOKUP(P131,E:G,3,0)-1</f>
        <v>7.1891045306293755E-3</v>
      </c>
      <c r="T132" s="7">
        <v>36708</v>
      </c>
      <c r="U132" s="7">
        <v>36617</v>
      </c>
      <c r="V132">
        <v>0</v>
      </c>
    </row>
    <row r="133" spans="1:22" x14ac:dyDescent="0.2">
      <c r="A133" s="7">
        <v>43009</v>
      </c>
      <c r="B133" s="7">
        <v>42917</v>
      </c>
      <c r="C133">
        <v>19617.288</v>
      </c>
      <c r="E133" s="7">
        <v>21186</v>
      </c>
      <c r="F133" s="7">
        <v>21155</v>
      </c>
      <c r="G133">
        <v>28.47</v>
      </c>
      <c r="I133" s="1">
        <v>35400</v>
      </c>
      <c r="J133" s="1">
        <v>35400</v>
      </c>
      <c r="K133" s="5">
        <v>9.5399999999999999E-2</v>
      </c>
      <c r="L133" s="5">
        <v>9.3388189999999996E-2</v>
      </c>
      <c r="M133" s="5">
        <v>8.4787000000000001E-2</v>
      </c>
      <c r="N133" s="5">
        <v>9.3745640000000005E-2</v>
      </c>
      <c r="P133" s="7">
        <v>43282</v>
      </c>
      <c r="Q133" s="3">
        <f t="shared" si="4"/>
        <v>1.5336167509336196E-2</v>
      </c>
      <c r="R133" s="3">
        <f t="shared" si="5"/>
        <v>6.5526597386149632E-3</v>
      </c>
      <c r="T133" s="7">
        <v>36800</v>
      </c>
      <c r="U133" s="7">
        <v>36708</v>
      </c>
      <c r="V133">
        <v>0</v>
      </c>
    </row>
    <row r="134" spans="1:22" x14ac:dyDescent="0.2">
      <c r="A134" s="7">
        <v>43101</v>
      </c>
      <c r="B134" s="7">
        <v>43009</v>
      </c>
      <c r="C134">
        <v>19937.963</v>
      </c>
      <c r="E134" s="7">
        <v>21217</v>
      </c>
      <c r="F134" s="7">
        <v>21186</v>
      </c>
      <c r="G134">
        <v>28.64</v>
      </c>
      <c r="I134" s="1">
        <v>35431</v>
      </c>
      <c r="J134" s="1">
        <v>35431</v>
      </c>
      <c r="K134" s="5">
        <v>9.3338039999999997E-2</v>
      </c>
      <c r="L134" s="5">
        <v>9.3388189999999996E-2</v>
      </c>
      <c r="M134" s="5">
        <v>8.7502979999999994E-2</v>
      </c>
      <c r="N134" s="5">
        <v>9.3745640000000005E-2</v>
      </c>
      <c r="P134" s="7">
        <v>43374</v>
      </c>
      <c r="Q134" s="3">
        <f t="shared" si="4"/>
        <v>9.2479545098145266E-3</v>
      </c>
      <c r="R134" s="3">
        <f t="shared" si="5"/>
        <v>4.1050837739695645E-3</v>
      </c>
      <c r="T134" s="7">
        <v>36892</v>
      </c>
      <c r="U134" s="7">
        <v>36800</v>
      </c>
      <c r="V134">
        <v>0</v>
      </c>
    </row>
    <row r="135" spans="1:22" x14ac:dyDescent="0.2">
      <c r="A135" s="7">
        <v>43191</v>
      </c>
      <c r="B135" s="7">
        <v>43101</v>
      </c>
      <c r="C135">
        <v>20242.215</v>
      </c>
      <c r="E135" s="7">
        <v>21245</v>
      </c>
      <c r="F135" s="7">
        <v>21217</v>
      </c>
      <c r="G135">
        <v>28.7</v>
      </c>
      <c r="I135" s="1">
        <v>35462</v>
      </c>
      <c r="J135" s="1">
        <v>35462</v>
      </c>
      <c r="K135" s="5">
        <v>9.3338039999999997E-2</v>
      </c>
      <c r="L135" s="5">
        <v>9.3388189999999996E-2</v>
      </c>
      <c r="M135" s="5">
        <v>8.7502979999999994E-2</v>
      </c>
      <c r="N135" s="5">
        <v>9.3745640000000005E-2</v>
      </c>
      <c r="P135" s="7">
        <v>43466</v>
      </c>
      <c r="Q135" s="3">
        <f t="shared" si="4"/>
        <v>8.0572835109449237E-3</v>
      </c>
      <c r="R135" s="3">
        <f t="shared" si="5"/>
        <v>1.2292660488613105E-3</v>
      </c>
      <c r="T135" s="7">
        <v>36982</v>
      </c>
      <c r="U135" s="7">
        <v>36892</v>
      </c>
      <c r="V135">
        <v>1</v>
      </c>
    </row>
    <row r="136" spans="1:22" x14ac:dyDescent="0.2">
      <c r="A136" s="7">
        <v>43282</v>
      </c>
      <c r="B136" s="7">
        <v>43191</v>
      </c>
      <c r="C136">
        <v>20552.652999999998</v>
      </c>
      <c r="E136" s="7">
        <v>21276</v>
      </c>
      <c r="F136" s="7">
        <v>21245</v>
      </c>
      <c r="G136">
        <v>28.87</v>
      </c>
      <c r="I136" s="1">
        <v>35490</v>
      </c>
      <c r="J136" s="1">
        <v>35490</v>
      </c>
      <c r="K136" s="5">
        <v>9.3338039999999997E-2</v>
      </c>
      <c r="L136" s="5">
        <v>9.3388189999999996E-2</v>
      </c>
      <c r="M136" s="5">
        <v>8.7502979999999994E-2</v>
      </c>
      <c r="N136" s="5">
        <v>9.3745640000000005E-2</v>
      </c>
      <c r="P136" s="7">
        <v>43556</v>
      </c>
      <c r="Q136" s="3">
        <f t="shared" si="4"/>
        <v>9.8257983927483306E-3</v>
      </c>
      <c r="R136" s="3">
        <f t="shared" si="5"/>
        <v>6.5506766524219273E-3</v>
      </c>
      <c r="T136" s="7">
        <v>37073</v>
      </c>
      <c r="U136" s="7">
        <v>36982</v>
      </c>
      <c r="V136">
        <v>1</v>
      </c>
    </row>
    <row r="137" spans="1:22" x14ac:dyDescent="0.2">
      <c r="A137" s="7">
        <v>43374</v>
      </c>
      <c r="B137" s="7">
        <v>43282</v>
      </c>
      <c r="C137">
        <v>20742.723000000002</v>
      </c>
      <c r="E137" s="7">
        <v>21306</v>
      </c>
      <c r="F137" s="7">
        <v>21276</v>
      </c>
      <c r="G137">
        <v>28.94</v>
      </c>
      <c r="I137" s="1">
        <v>35521</v>
      </c>
      <c r="J137" s="1">
        <v>35521</v>
      </c>
      <c r="K137" s="5">
        <v>9.2543920000000002E-2</v>
      </c>
      <c r="L137" s="5">
        <v>9.2388189999999995E-2</v>
      </c>
      <c r="M137" s="5">
        <v>8.8469649999999997E-2</v>
      </c>
      <c r="N137" s="5">
        <v>9.3108360000000001E-2</v>
      </c>
      <c r="P137" s="7">
        <v>43647</v>
      </c>
      <c r="Q137" s="3">
        <f t="shared" si="4"/>
        <v>1.0161726735800958E-2</v>
      </c>
      <c r="R137" s="3">
        <f t="shared" si="5"/>
        <v>5.0207163570690216E-3</v>
      </c>
      <c r="T137" s="7">
        <v>37165</v>
      </c>
      <c r="U137" s="7">
        <v>37073</v>
      </c>
      <c r="V137">
        <v>1</v>
      </c>
    </row>
    <row r="138" spans="1:22" x14ac:dyDescent="0.2">
      <c r="A138" s="7">
        <v>43466</v>
      </c>
      <c r="B138" s="7">
        <v>43374</v>
      </c>
      <c r="C138">
        <v>20909.852999999999</v>
      </c>
      <c r="E138" s="7">
        <v>21337</v>
      </c>
      <c r="F138" s="7">
        <v>21306</v>
      </c>
      <c r="G138">
        <v>28.94</v>
      </c>
      <c r="I138" s="1">
        <v>35551</v>
      </c>
      <c r="J138" s="1">
        <v>35551</v>
      </c>
      <c r="K138" s="5">
        <v>9.2543920000000002E-2</v>
      </c>
      <c r="L138" s="5">
        <v>9.2388189999999995E-2</v>
      </c>
      <c r="M138" s="5">
        <v>8.8469649999999997E-2</v>
      </c>
      <c r="N138" s="5">
        <v>9.3108360000000001E-2</v>
      </c>
      <c r="P138" s="7">
        <v>43739</v>
      </c>
      <c r="Q138" s="3">
        <f t="shared" si="4"/>
        <v>9.8663485026191378E-3</v>
      </c>
      <c r="R138" s="3">
        <f t="shared" si="5"/>
        <v>4.341817299146733E-3</v>
      </c>
      <c r="T138" s="7">
        <v>37257</v>
      </c>
      <c r="U138" s="7">
        <v>37165</v>
      </c>
      <c r="V138">
        <v>0</v>
      </c>
    </row>
    <row r="139" spans="1:22" x14ac:dyDescent="0.2">
      <c r="A139" s="7">
        <v>43556</v>
      </c>
      <c r="B139" s="7">
        <v>43466</v>
      </c>
      <c r="C139">
        <v>21115.309000000001</v>
      </c>
      <c r="E139" s="7">
        <v>21367</v>
      </c>
      <c r="F139" s="7">
        <v>21337</v>
      </c>
      <c r="G139">
        <v>28.91</v>
      </c>
      <c r="I139" s="1">
        <v>35582</v>
      </c>
      <c r="J139" s="1">
        <v>35582</v>
      </c>
      <c r="K139" s="5">
        <v>9.2543920000000002E-2</v>
      </c>
      <c r="L139" s="5">
        <v>9.2388189999999995E-2</v>
      </c>
      <c r="M139" s="5">
        <v>8.8469649999999997E-2</v>
      </c>
      <c r="N139" s="5">
        <v>9.3108360000000001E-2</v>
      </c>
      <c r="P139" s="7">
        <v>43831</v>
      </c>
      <c r="Q139" s="3">
        <f t="shared" si="4"/>
        <v>9.6130861535284051E-3</v>
      </c>
      <c r="R139" s="3">
        <f t="shared" si="5"/>
        <v>6.5138072443202688E-3</v>
      </c>
      <c r="T139" s="7">
        <v>37347</v>
      </c>
      <c r="U139" s="7">
        <v>37257</v>
      </c>
      <c r="V139">
        <v>0</v>
      </c>
    </row>
    <row r="140" spans="1:22" x14ac:dyDescent="0.2">
      <c r="A140" s="7">
        <v>43647</v>
      </c>
      <c r="B140" s="7">
        <v>43556</v>
      </c>
      <c r="C140">
        <v>21329.877</v>
      </c>
      <c r="E140" s="7">
        <v>21398</v>
      </c>
      <c r="F140" s="7">
        <v>21367</v>
      </c>
      <c r="G140">
        <v>28.89</v>
      </c>
      <c r="I140" s="1">
        <v>35612</v>
      </c>
      <c r="J140" s="1">
        <v>35612</v>
      </c>
      <c r="K140" s="5">
        <v>9.2085410000000006E-2</v>
      </c>
      <c r="L140" s="5">
        <v>9.2388189999999995E-2</v>
      </c>
      <c r="M140" s="5">
        <v>8.8469649999999997E-2</v>
      </c>
      <c r="N140" s="5">
        <v>9.2608360000000001E-2</v>
      </c>
      <c r="P140" s="7">
        <v>43922</v>
      </c>
      <c r="Q140" s="3">
        <f t="shared" si="4"/>
        <v>-8.5644744377189053E-3</v>
      </c>
      <c r="R140" s="3">
        <f t="shared" si="5"/>
        <v>-8.2880524238682085E-4</v>
      </c>
      <c r="T140" s="7">
        <v>37438</v>
      </c>
      <c r="U140" s="7">
        <v>37347</v>
      </c>
      <c r="V140">
        <v>0</v>
      </c>
    </row>
    <row r="141" spans="1:22" x14ac:dyDescent="0.2">
      <c r="A141" s="7">
        <v>43739</v>
      </c>
      <c r="B141" s="7">
        <v>43647</v>
      </c>
      <c r="C141">
        <v>21540.325000000001</v>
      </c>
      <c r="E141" s="7">
        <v>21429</v>
      </c>
      <c r="F141" s="7">
        <v>21398</v>
      </c>
      <c r="G141">
        <v>28.94</v>
      </c>
      <c r="I141" s="1">
        <v>35643</v>
      </c>
      <c r="J141" s="1">
        <v>35643</v>
      </c>
      <c r="K141" s="5">
        <v>9.2085410000000006E-2</v>
      </c>
      <c r="L141" s="5">
        <v>9.2388189999999995E-2</v>
      </c>
      <c r="M141" s="5">
        <v>8.8469649999999997E-2</v>
      </c>
      <c r="N141" s="5">
        <v>9.2608360000000001E-2</v>
      </c>
      <c r="P141" s="7">
        <v>44013</v>
      </c>
      <c r="Q141" s="3">
        <f t="shared" si="4"/>
        <v>-9.4662206852801134E-2</v>
      </c>
      <c r="R141" s="3">
        <f t="shared" si="5"/>
        <v>-2.7404269174267082E-3</v>
      </c>
      <c r="T141" s="7">
        <v>37530</v>
      </c>
      <c r="U141" s="7">
        <v>37438</v>
      </c>
      <c r="V141">
        <v>0</v>
      </c>
    </row>
    <row r="142" spans="1:22" x14ac:dyDescent="0.2">
      <c r="A142" s="7">
        <v>43831</v>
      </c>
      <c r="B142" s="7">
        <v>43739</v>
      </c>
      <c r="C142">
        <v>21747.394</v>
      </c>
      <c r="E142" s="7">
        <v>21459</v>
      </c>
      <c r="F142" s="7">
        <v>21429</v>
      </c>
      <c r="G142">
        <v>28.91</v>
      </c>
      <c r="I142" s="1">
        <v>35674</v>
      </c>
      <c r="J142" s="1">
        <v>35674</v>
      </c>
      <c r="K142" s="5">
        <v>9.2085410000000006E-2</v>
      </c>
      <c r="L142" s="5">
        <v>9.2388189999999995E-2</v>
      </c>
      <c r="M142" s="5">
        <v>8.8469649999999997E-2</v>
      </c>
      <c r="N142" s="5">
        <v>9.2608360000000001E-2</v>
      </c>
      <c r="P142" s="7">
        <v>44105</v>
      </c>
      <c r="Q142" s="3">
        <f t="shared" si="4"/>
        <v>8.4535264496918394E-2</v>
      </c>
      <c r="R142" s="3">
        <f t="shared" si="5"/>
        <v>1.1143414618978387E-2</v>
      </c>
      <c r="T142" s="7">
        <v>37622</v>
      </c>
      <c r="U142" s="7">
        <v>37530</v>
      </c>
      <c r="V142">
        <v>0</v>
      </c>
    </row>
    <row r="143" spans="1:22" x14ac:dyDescent="0.2">
      <c r="A143" s="7">
        <v>43922</v>
      </c>
      <c r="B143" s="7">
        <v>43831</v>
      </c>
      <c r="C143">
        <v>21561.138999999999</v>
      </c>
      <c r="E143" s="7">
        <v>21490</v>
      </c>
      <c r="F143" s="7">
        <v>21459</v>
      </c>
      <c r="G143">
        <v>28.91</v>
      </c>
      <c r="I143" s="1">
        <v>35704</v>
      </c>
      <c r="J143" s="1">
        <v>35704</v>
      </c>
      <c r="K143" s="5">
        <v>9.2448290000000002E-2</v>
      </c>
      <c r="L143" s="5">
        <v>9.2388189999999995E-2</v>
      </c>
      <c r="M143" s="5">
        <v>8.5911580000000001E-2</v>
      </c>
      <c r="N143" s="5">
        <v>9.2773830000000002E-2</v>
      </c>
      <c r="P143" s="7">
        <v>44197</v>
      </c>
      <c r="Q143" s="3">
        <f t="shared" si="4"/>
        <v>1.5327120338482381E-2</v>
      </c>
      <c r="R143" s="3">
        <f t="shared" si="5"/>
        <v>5.4238148138181508E-3</v>
      </c>
      <c r="T143" s="7">
        <v>37712</v>
      </c>
      <c r="U143" s="7">
        <v>37622</v>
      </c>
      <c r="V143">
        <v>0</v>
      </c>
    </row>
    <row r="144" spans="1:22" x14ac:dyDescent="0.2">
      <c r="A144" s="7">
        <v>44013</v>
      </c>
      <c r="B144" s="7">
        <v>43922</v>
      </c>
      <c r="C144">
        <v>19520.114000000001</v>
      </c>
      <c r="E144" s="7">
        <v>21520</v>
      </c>
      <c r="F144" s="7">
        <v>21490</v>
      </c>
      <c r="G144">
        <v>28.95</v>
      </c>
      <c r="I144" s="1">
        <v>35735</v>
      </c>
      <c r="J144" s="1">
        <v>35735</v>
      </c>
      <c r="K144" s="5">
        <v>9.2448290000000002E-2</v>
      </c>
      <c r="L144" s="5">
        <v>9.2388189999999995E-2</v>
      </c>
      <c r="M144" s="5">
        <v>8.5911580000000001E-2</v>
      </c>
      <c r="N144" s="5">
        <v>9.2773830000000002E-2</v>
      </c>
      <c r="P144" s="7">
        <v>44287</v>
      </c>
      <c r="Q144" s="3">
        <f t="shared" si="4"/>
        <v>2.5781341483175568E-2</v>
      </c>
      <c r="R144" s="3">
        <f t="shared" si="5"/>
        <v>1.2360452668603861E-2</v>
      </c>
      <c r="T144" s="7">
        <v>37803</v>
      </c>
      <c r="U144" s="7">
        <v>37712</v>
      </c>
      <c r="V144">
        <v>0</v>
      </c>
    </row>
    <row r="145" spans="1:22" x14ac:dyDescent="0.2">
      <c r="A145" s="7">
        <v>44105</v>
      </c>
      <c r="B145" s="7">
        <v>44013</v>
      </c>
      <c r="C145">
        <v>21170.252</v>
      </c>
      <c r="E145" s="7">
        <v>21551</v>
      </c>
      <c r="F145" s="7">
        <v>21520</v>
      </c>
      <c r="G145">
        <v>28.97</v>
      </c>
      <c r="I145" s="1">
        <v>35765</v>
      </c>
      <c r="J145" s="1">
        <v>35765</v>
      </c>
      <c r="K145" s="5">
        <v>9.2448290000000002E-2</v>
      </c>
      <c r="L145" s="5">
        <v>9.2388189999999995E-2</v>
      </c>
      <c r="M145" s="5">
        <v>8.5911580000000001E-2</v>
      </c>
      <c r="N145" s="5">
        <v>9.2773830000000002E-2</v>
      </c>
      <c r="T145" s="7">
        <v>37895</v>
      </c>
      <c r="U145" s="7">
        <v>37803</v>
      </c>
      <c r="V145">
        <v>0</v>
      </c>
    </row>
    <row r="146" spans="1:22" x14ac:dyDescent="0.2">
      <c r="A146" s="7">
        <v>44197</v>
      </c>
      <c r="B146" s="7">
        <v>44105</v>
      </c>
      <c r="C146">
        <v>21494.731</v>
      </c>
      <c r="E146" s="7">
        <v>21582</v>
      </c>
      <c r="F146" s="7">
        <v>21551</v>
      </c>
      <c r="G146">
        <v>29.01</v>
      </c>
      <c r="I146" s="1">
        <v>35796</v>
      </c>
      <c r="J146" s="1">
        <v>35796</v>
      </c>
      <c r="K146" s="5">
        <v>9.1587180000000004E-2</v>
      </c>
      <c r="L146" s="5">
        <v>9.1388189999999994E-2</v>
      </c>
      <c r="M146" s="5">
        <v>8.5624080000000005E-2</v>
      </c>
      <c r="N146" s="5">
        <v>9.1892009999999996E-2</v>
      </c>
      <c r="T146" s="7">
        <v>37987</v>
      </c>
      <c r="U146" s="7">
        <v>37895</v>
      </c>
      <c r="V146">
        <v>0</v>
      </c>
    </row>
    <row r="147" spans="1:22" x14ac:dyDescent="0.2">
      <c r="A147" s="7">
        <v>44287</v>
      </c>
      <c r="B147" s="7">
        <v>44197</v>
      </c>
      <c r="C147">
        <v>22048.894</v>
      </c>
      <c r="E147" s="7">
        <v>21610</v>
      </c>
      <c r="F147" s="7">
        <v>21582</v>
      </c>
      <c r="G147">
        <v>29</v>
      </c>
      <c r="I147" s="1">
        <v>35827</v>
      </c>
      <c r="J147" s="1">
        <v>35827</v>
      </c>
      <c r="K147" s="5">
        <v>9.1587180000000004E-2</v>
      </c>
      <c r="L147" s="5">
        <v>9.1388189999999994E-2</v>
      </c>
      <c r="M147" s="5">
        <v>8.5624080000000005E-2</v>
      </c>
      <c r="N147" s="5">
        <v>9.1892009999999996E-2</v>
      </c>
      <c r="T147" s="7">
        <v>38078</v>
      </c>
      <c r="U147" s="7">
        <v>37987</v>
      </c>
      <c r="V147">
        <v>0</v>
      </c>
    </row>
    <row r="148" spans="1:22" x14ac:dyDescent="0.2">
      <c r="E148" s="7">
        <v>21641</v>
      </c>
      <c r="F148" s="7">
        <v>21610</v>
      </c>
      <c r="G148">
        <v>28.97</v>
      </c>
      <c r="I148" s="1">
        <v>35855</v>
      </c>
      <c r="J148" s="1">
        <v>35855</v>
      </c>
      <c r="K148" s="5">
        <v>9.1587180000000004E-2</v>
      </c>
      <c r="L148" s="5">
        <v>9.1388189999999994E-2</v>
      </c>
      <c r="M148" s="5">
        <v>8.5624080000000005E-2</v>
      </c>
      <c r="N148" s="5">
        <v>9.1892009999999996E-2</v>
      </c>
      <c r="T148" s="7">
        <v>38169</v>
      </c>
      <c r="U148" s="7">
        <v>38078</v>
      </c>
      <c r="V148">
        <v>0</v>
      </c>
    </row>
    <row r="149" spans="1:22" x14ac:dyDescent="0.2">
      <c r="E149" s="7">
        <v>21671</v>
      </c>
      <c r="F149" s="7">
        <v>21641</v>
      </c>
      <c r="G149">
        <v>28.98</v>
      </c>
      <c r="I149" s="1">
        <v>35886</v>
      </c>
      <c r="J149" s="1">
        <v>35886</v>
      </c>
      <c r="K149" s="5">
        <v>8.7322339999999998E-2</v>
      </c>
      <c r="L149" s="5">
        <v>9.0388189999999993E-2</v>
      </c>
      <c r="M149" s="5">
        <v>8.1021460000000003E-2</v>
      </c>
      <c r="N149" s="5">
        <v>8.3899249999999995E-2</v>
      </c>
      <c r="T149" s="7">
        <v>38261</v>
      </c>
      <c r="U149" s="7">
        <v>38169</v>
      </c>
      <c r="V149">
        <v>0</v>
      </c>
    </row>
    <row r="150" spans="1:22" x14ac:dyDescent="0.2">
      <c r="E150" s="7">
        <v>21702</v>
      </c>
      <c r="F150" s="7">
        <v>21671</v>
      </c>
      <c r="G150">
        <v>29.04</v>
      </c>
      <c r="I150" s="1">
        <v>35916</v>
      </c>
      <c r="J150" s="1">
        <v>35916</v>
      </c>
      <c r="K150" s="5">
        <v>8.7322339999999998E-2</v>
      </c>
      <c r="L150" s="5">
        <v>9.0388189999999993E-2</v>
      </c>
      <c r="M150" s="5">
        <v>8.1021460000000003E-2</v>
      </c>
      <c r="N150" s="5">
        <v>8.3899249999999995E-2</v>
      </c>
      <c r="T150" s="7">
        <v>38353</v>
      </c>
      <c r="U150" s="7">
        <v>38261</v>
      </c>
      <c r="V150">
        <v>0</v>
      </c>
    </row>
    <row r="151" spans="1:22" x14ac:dyDescent="0.2">
      <c r="E151" s="7">
        <v>21732</v>
      </c>
      <c r="F151" s="7">
        <v>21702</v>
      </c>
      <c r="G151">
        <v>29.11</v>
      </c>
      <c r="I151" s="1">
        <v>35947</v>
      </c>
      <c r="J151" s="1">
        <v>35947</v>
      </c>
      <c r="K151" s="5">
        <v>8.7322339999999998E-2</v>
      </c>
      <c r="L151" s="5">
        <v>9.0388189999999993E-2</v>
      </c>
      <c r="M151" s="5">
        <v>8.1021460000000003E-2</v>
      </c>
      <c r="N151" s="5">
        <v>8.3899249999999995E-2</v>
      </c>
      <c r="T151" s="7">
        <v>38443</v>
      </c>
      <c r="U151" s="7">
        <v>38353</v>
      </c>
      <c r="V151">
        <v>0</v>
      </c>
    </row>
    <row r="152" spans="1:22" x14ac:dyDescent="0.2">
      <c r="E152" s="7">
        <v>21763</v>
      </c>
      <c r="F152" s="7">
        <v>21732</v>
      </c>
      <c r="G152">
        <v>29.15</v>
      </c>
      <c r="I152" s="1">
        <v>35977</v>
      </c>
      <c r="J152" s="1">
        <v>35977</v>
      </c>
      <c r="K152" s="5">
        <v>8.7818660000000007E-2</v>
      </c>
      <c r="L152" s="5">
        <v>8.9674920000000005E-2</v>
      </c>
      <c r="M152" s="5">
        <v>8.0481460000000005E-2</v>
      </c>
      <c r="N152" s="5">
        <v>8.2883659999999998E-2</v>
      </c>
      <c r="T152" s="7">
        <v>38534</v>
      </c>
      <c r="U152" s="7">
        <v>38443</v>
      </c>
      <c r="V152">
        <v>0</v>
      </c>
    </row>
    <row r="153" spans="1:22" x14ac:dyDescent="0.2">
      <c r="E153" s="7">
        <v>21794</v>
      </c>
      <c r="F153" s="7">
        <v>21763</v>
      </c>
      <c r="G153">
        <v>29.18</v>
      </c>
      <c r="I153" s="1">
        <v>36008</v>
      </c>
      <c r="J153" s="1">
        <v>36008</v>
      </c>
      <c r="K153" s="5">
        <v>8.7818660000000007E-2</v>
      </c>
      <c r="L153" s="5">
        <v>8.9674920000000005E-2</v>
      </c>
      <c r="M153" s="5">
        <v>8.0481460000000005E-2</v>
      </c>
      <c r="N153" s="5">
        <v>8.2883659999999998E-2</v>
      </c>
      <c r="T153" s="7">
        <v>38626</v>
      </c>
      <c r="U153" s="7">
        <v>38534</v>
      </c>
      <c r="V153">
        <v>0</v>
      </c>
    </row>
    <row r="154" spans="1:22" x14ac:dyDescent="0.2">
      <c r="E154" s="7">
        <v>21824</v>
      </c>
      <c r="F154" s="7">
        <v>21794</v>
      </c>
      <c r="G154">
        <v>29.25</v>
      </c>
      <c r="I154" s="1">
        <v>36039</v>
      </c>
      <c r="J154" s="1">
        <v>36039</v>
      </c>
      <c r="K154" s="5">
        <v>8.7818660000000007E-2</v>
      </c>
      <c r="L154" s="5">
        <v>8.9674920000000005E-2</v>
      </c>
      <c r="M154" s="5">
        <v>8.0481460000000005E-2</v>
      </c>
      <c r="N154" s="5">
        <v>8.2883659999999998E-2</v>
      </c>
      <c r="T154" s="7">
        <v>38718</v>
      </c>
      <c r="U154" s="7">
        <v>38626</v>
      </c>
      <c r="V154">
        <v>0</v>
      </c>
    </row>
    <row r="155" spans="1:22" x14ac:dyDescent="0.2">
      <c r="E155" s="7">
        <v>21855</v>
      </c>
      <c r="F155" s="7">
        <v>21824</v>
      </c>
      <c r="G155">
        <v>29.35</v>
      </c>
      <c r="I155" s="1">
        <v>36069</v>
      </c>
      <c r="J155" s="1">
        <v>36069</v>
      </c>
      <c r="K155" s="5">
        <v>9.0370140000000002E-2</v>
      </c>
      <c r="L155" s="5">
        <v>9.1044920000000001E-2</v>
      </c>
      <c r="M155" s="5">
        <v>8.0299750000000003E-2</v>
      </c>
      <c r="N155" s="5">
        <v>9.0267829999999993E-2</v>
      </c>
      <c r="T155" s="7">
        <v>38808</v>
      </c>
      <c r="U155" s="7">
        <v>38718</v>
      </c>
      <c r="V155">
        <v>0</v>
      </c>
    </row>
    <row r="156" spans="1:22" x14ac:dyDescent="0.2">
      <c r="E156" s="7">
        <v>21885</v>
      </c>
      <c r="F156" s="7">
        <v>21855</v>
      </c>
      <c r="G156">
        <v>29.35</v>
      </c>
      <c r="I156" s="1">
        <v>36100</v>
      </c>
      <c r="J156" s="1">
        <v>36100</v>
      </c>
      <c r="K156" s="5">
        <v>9.0370140000000002E-2</v>
      </c>
      <c r="L156" s="5">
        <v>9.1044920000000001E-2</v>
      </c>
      <c r="M156" s="5">
        <v>8.0299750000000003E-2</v>
      </c>
      <c r="N156" s="5">
        <v>9.0267829999999993E-2</v>
      </c>
      <c r="T156" s="7">
        <v>38899</v>
      </c>
      <c r="U156" s="7">
        <v>38808</v>
      </c>
      <c r="V156">
        <v>0</v>
      </c>
    </row>
    <row r="157" spans="1:22" x14ac:dyDescent="0.2">
      <c r="E157" s="7">
        <v>21916</v>
      </c>
      <c r="F157" s="7">
        <v>21885</v>
      </c>
      <c r="G157">
        <v>29.41</v>
      </c>
      <c r="I157" s="1">
        <v>36130</v>
      </c>
      <c r="J157" s="1">
        <v>36130</v>
      </c>
      <c r="K157" s="5">
        <v>9.0370140000000002E-2</v>
      </c>
      <c r="L157" s="5">
        <v>9.1044920000000001E-2</v>
      </c>
      <c r="M157" s="5">
        <v>8.0299750000000003E-2</v>
      </c>
      <c r="N157" s="5">
        <v>9.0267829999999993E-2</v>
      </c>
      <c r="T157" s="7">
        <v>38991</v>
      </c>
      <c r="U157" s="7">
        <v>38899</v>
      </c>
      <c r="V157">
        <v>0</v>
      </c>
    </row>
    <row r="158" spans="1:22" x14ac:dyDescent="0.2">
      <c r="E158" s="7">
        <v>21947</v>
      </c>
      <c r="F158" s="7">
        <v>21916</v>
      </c>
      <c r="G158">
        <v>29.37</v>
      </c>
      <c r="I158" s="1">
        <v>36161</v>
      </c>
      <c r="J158" s="1">
        <v>36161</v>
      </c>
      <c r="K158" s="5">
        <v>8.9955380000000001E-2</v>
      </c>
      <c r="L158" s="5">
        <v>9.1044920000000001E-2</v>
      </c>
      <c r="M158" s="5">
        <v>8.0509750000000005E-2</v>
      </c>
      <c r="N158" s="5">
        <v>9.0213979999999999E-2</v>
      </c>
      <c r="T158" s="7">
        <v>39083</v>
      </c>
      <c r="U158" s="7">
        <v>38991</v>
      </c>
      <c r="V158">
        <v>0</v>
      </c>
    </row>
    <row r="159" spans="1:22" x14ac:dyDescent="0.2">
      <c r="E159" s="7">
        <v>21976</v>
      </c>
      <c r="F159" s="7">
        <v>21947</v>
      </c>
      <c r="G159">
        <v>29.41</v>
      </c>
      <c r="I159" s="1">
        <v>36192</v>
      </c>
      <c r="J159" s="1">
        <v>36192</v>
      </c>
      <c r="K159" s="5">
        <v>8.9955380000000001E-2</v>
      </c>
      <c r="L159" s="5">
        <v>9.1044920000000001E-2</v>
      </c>
      <c r="M159" s="5">
        <v>8.0509750000000005E-2</v>
      </c>
      <c r="N159" s="5">
        <v>9.0213979999999999E-2</v>
      </c>
      <c r="T159" s="7">
        <v>39173</v>
      </c>
      <c r="U159" s="7">
        <v>39083</v>
      </c>
      <c r="V159">
        <v>0</v>
      </c>
    </row>
    <row r="160" spans="1:22" x14ac:dyDescent="0.2">
      <c r="E160" s="7">
        <v>22007</v>
      </c>
      <c r="F160" s="7">
        <v>21976</v>
      </c>
      <c r="G160">
        <v>29.41</v>
      </c>
      <c r="I160" s="1">
        <v>36220</v>
      </c>
      <c r="J160" s="1">
        <v>36220</v>
      </c>
      <c r="K160" s="5">
        <v>8.9955380000000001E-2</v>
      </c>
      <c r="L160" s="5">
        <v>9.1044920000000001E-2</v>
      </c>
      <c r="M160" s="5">
        <v>8.0509750000000005E-2</v>
      </c>
      <c r="N160" s="5">
        <v>9.0213979999999999E-2</v>
      </c>
      <c r="T160" s="7">
        <v>39264</v>
      </c>
      <c r="U160" s="7">
        <v>39173</v>
      </c>
      <c r="V160">
        <v>0</v>
      </c>
    </row>
    <row r="161" spans="5:22" x14ac:dyDescent="0.2">
      <c r="E161" s="7">
        <v>22037</v>
      </c>
      <c r="F161" s="7">
        <v>22007</v>
      </c>
      <c r="G161">
        <v>29.54</v>
      </c>
      <c r="I161" s="1">
        <v>36251</v>
      </c>
      <c r="J161" s="1">
        <v>36251</v>
      </c>
      <c r="K161" s="5">
        <v>8.7207439999999997E-2</v>
      </c>
      <c r="L161" s="5">
        <v>8.9788010000000001E-2</v>
      </c>
      <c r="M161" s="5">
        <v>8.2846740000000002E-2</v>
      </c>
      <c r="N161" s="5">
        <v>8.9242409999999994E-2</v>
      </c>
      <c r="T161" s="7">
        <v>39356</v>
      </c>
      <c r="U161" s="7">
        <v>39264</v>
      </c>
      <c r="V161">
        <v>0</v>
      </c>
    </row>
    <row r="162" spans="5:22" x14ac:dyDescent="0.2">
      <c r="E162" s="7">
        <v>22068</v>
      </c>
      <c r="F162" s="7">
        <v>22037</v>
      </c>
      <c r="G162">
        <v>29.57</v>
      </c>
      <c r="I162" s="1">
        <v>36281</v>
      </c>
      <c r="J162" s="1">
        <v>36281</v>
      </c>
      <c r="K162" s="5">
        <v>8.7207439999999997E-2</v>
      </c>
      <c r="L162" s="5">
        <v>8.9788010000000001E-2</v>
      </c>
      <c r="M162" s="5">
        <v>8.2846740000000002E-2</v>
      </c>
      <c r="N162" s="5">
        <v>8.9242409999999994E-2</v>
      </c>
      <c r="T162" s="7">
        <v>39448</v>
      </c>
      <c r="U162" s="7">
        <v>39356</v>
      </c>
      <c r="V162">
        <v>1</v>
      </c>
    </row>
    <row r="163" spans="5:22" x14ac:dyDescent="0.2">
      <c r="E163" s="7">
        <v>22098</v>
      </c>
      <c r="F163" s="7">
        <v>22068</v>
      </c>
      <c r="G163">
        <v>29.61</v>
      </c>
      <c r="I163" s="1">
        <v>36312</v>
      </c>
      <c r="J163" s="1">
        <v>36312</v>
      </c>
      <c r="K163" s="5">
        <v>8.7207439999999997E-2</v>
      </c>
      <c r="L163" s="5">
        <v>8.9788010000000001E-2</v>
      </c>
      <c r="M163" s="5">
        <v>8.2846740000000002E-2</v>
      </c>
      <c r="N163" s="5">
        <v>8.9242409999999994E-2</v>
      </c>
      <c r="T163" s="7">
        <v>39539</v>
      </c>
      <c r="U163" s="7">
        <v>39448</v>
      </c>
      <c r="V163">
        <v>1</v>
      </c>
    </row>
    <row r="164" spans="5:22" x14ac:dyDescent="0.2">
      <c r="E164" s="7">
        <v>22129</v>
      </c>
      <c r="F164" s="7">
        <v>22098</v>
      </c>
      <c r="G164">
        <v>29.55</v>
      </c>
      <c r="I164" s="1">
        <v>36342</v>
      </c>
      <c r="J164" s="1">
        <v>36342</v>
      </c>
      <c r="K164" s="5">
        <v>8.8350849999999995E-2</v>
      </c>
      <c r="L164" s="5">
        <v>8.9428010000000002E-2</v>
      </c>
      <c r="M164" s="5">
        <v>8.3646739999999997E-2</v>
      </c>
      <c r="N164" s="5">
        <v>8.8096259999999996E-2</v>
      </c>
      <c r="T164" s="7">
        <v>39630</v>
      </c>
      <c r="U164" s="7">
        <v>39539</v>
      </c>
      <c r="V164">
        <v>1</v>
      </c>
    </row>
    <row r="165" spans="5:22" x14ac:dyDescent="0.2">
      <c r="E165" s="7">
        <v>22160</v>
      </c>
      <c r="F165" s="7">
        <v>22129</v>
      </c>
      <c r="G165">
        <v>29.61</v>
      </c>
      <c r="I165" s="1">
        <v>36373</v>
      </c>
      <c r="J165" s="1">
        <v>36373</v>
      </c>
      <c r="K165" s="5">
        <v>8.8350849999999995E-2</v>
      </c>
      <c r="L165" s="5">
        <v>8.9428010000000002E-2</v>
      </c>
      <c r="M165" s="5">
        <v>8.3646739999999997E-2</v>
      </c>
      <c r="N165" s="5">
        <v>8.8096259999999996E-2</v>
      </c>
      <c r="T165" s="7">
        <v>39722</v>
      </c>
      <c r="U165" s="7">
        <v>39630</v>
      </c>
      <c r="V165">
        <v>1</v>
      </c>
    </row>
    <row r="166" spans="5:22" x14ac:dyDescent="0.2">
      <c r="E166" s="7">
        <v>22190</v>
      </c>
      <c r="F166" s="7">
        <v>22160</v>
      </c>
      <c r="G166">
        <v>29.61</v>
      </c>
      <c r="I166" s="1">
        <v>36404</v>
      </c>
      <c r="J166" s="1">
        <v>36404</v>
      </c>
      <c r="K166" s="5">
        <v>8.8350849999999995E-2</v>
      </c>
      <c r="L166" s="5">
        <v>8.9428010000000002E-2</v>
      </c>
      <c r="M166" s="5">
        <v>8.3646739999999997E-2</v>
      </c>
      <c r="N166" s="5">
        <v>8.8096259999999996E-2</v>
      </c>
      <c r="T166" s="7">
        <v>39814</v>
      </c>
      <c r="U166" s="7">
        <v>39722</v>
      </c>
      <c r="V166">
        <v>1</v>
      </c>
    </row>
    <row r="167" spans="5:22" x14ac:dyDescent="0.2">
      <c r="E167" s="7">
        <v>22221</v>
      </c>
      <c r="F167" s="7">
        <v>22190</v>
      </c>
      <c r="G167">
        <v>29.75</v>
      </c>
      <c r="I167" s="1">
        <v>36434</v>
      </c>
      <c r="J167" s="1">
        <v>36434</v>
      </c>
      <c r="K167" s="5">
        <v>8.7917200000000001E-2</v>
      </c>
      <c r="L167" s="5">
        <v>8.8618420000000003E-2</v>
      </c>
      <c r="M167" s="5">
        <v>8.300689E-2</v>
      </c>
      <c r="N167" s="5">
        <v>8.8228089999999995E-2</v>
      </c>
      <c r="T167" s="7">
        <v>39904</v>
      </c>
      <c r="U167" s="7">
        <v>39814</v>
      </c>
      <c r="V167">
        <v>1</v>
      </c>
    </row>
    <row r="168" spans="5:22" x14ac:dyDescent="0.2">
      <c r="E168" s="7">
        <v>22251</v>
      </c>
      <c r="F168" s="7">
        <v>22221</v>
      </c>
      <c r="G168">
        <v>29.78</v>
      </c>
      <c r="I168" s="1">
        <v>36465</v>
      </c>
      <c r="J168" s="1">
        <v>36465</v>
      </c>
      <c r="K168" s="5">
        <v>8.7917200000000001E-2</v>
      </c>
      <c r="L168" s="5">
        <v>8.8618420000000003E-2</v>
      </c>
      <c r="M168" s="5">
        <v>8.300689E-2</v>
      </c>
      <c r="N168" s="5">
        <v>8.8228089999999995E-2</v>
      </c>
      <c r="T168" s="7">
        <v>39995</v>
      </c>
      <c r="U168" s="7">
        <v>39904</v>
      </c>
      <c r="V168">
        <v>1</v>
      </c>
    </row>
    <row r="169" spans="5:22" x14ac:dyDescent="0.2">
      <c r="E169" s="7">
        <v>22282</v>
      </c>
      <c r="F169" s="7">
        <v>22251</v>
      </c>
      <c r="G169">
        <v>29.81</v>
      </c>
      <c r="I169" s="1">
        <v>36495</v>
      </c>
      <c r="J169" s="1">
        <v>36495</v>
      </c>
      <c r="K169" s="5">
        <v>8.7917200000000001E-2</v>
      </c>
      <c r="L169" s="5">
        <v>8.8618420000000003E-2</v>
      </c>
      <c r="M169" s="5">
        <v>8.300689E-2</v>
      </c>
      <c r="N169" s="5">
        <v>8.8228089999999995E-2</v>
      </c>
      <c r="T169" s="7">
        <v>40087</v>
      </c>
      <c r="U169" s="7">
        <v>39995</v>
      </c>
      <c r="V169">
        <v>0</v>
      </c>
    </row>
    <row r="170" spans="5:22" x14ac:dyDescent="0.2">
      <c r="E170" s="7">
        <v>22313</v>
      </c>
      <c r="F170" s="7">
        <v>22282</v>
      </c>
      <c r="G170">
        <v>29.84</v>
      </c>
      <c r="I170" s="1">
        <v>36526</v>
      </c>
      <c r="J170" s="1">
        <v>36526</v>
      </c>
      <c r="K170" s="5">
        <v>8.7801820000000003E-2</v>
      </c>
      <c r="L170" s="5">
        <v>8.9218420000000007E-2</v>
      </c>
      <c r="M170" s="5">
        <v>8.3386890000000005E-2</v>
      </c>
      <c r="N170" s="5">
        <v>8.9966550000000006E-2</v>
      </c>
      <c r="T170" s="7">
        <v>40179</v>
      </c>
      <c r="U170" s="7">
        <v>40087</v>
      </c>
      <c r="V170">
        <v>0</v>
      </c>
    </row>
    <row r="171" spans="5:22" x14ac:dyDescent="0.2">
      <c r="E171" s="7">
        <v>22341</v>
      </c>
      <c r="F171" s="7">
        <v>22313</v>
      </c>
      <c r="G171">
        <v>29.84</v>
      </c>
      <c r="I171" s="1">
        <v>36557</v>
      </c>
      <c r="J171" s="1">
        <v>36557</v>
      </c>
      <c r="K171" s="5">
        <v>8.7801820000000003E-2</v>
      </c>
      <c r="L171" s="5">
        <v>8.9218420000000007E-2</v>
      </c>
      <c r="M171" s="5">
        <v>8.3386890000000005E-2</v>
      </c>
      <c r="N171" s="5">
        <v>8.9966550000000006E-2</v>
      </c>
      <c r="T171" s="7">
        <v>40269</v>
      </c>
      <c r="U171" s="7">
        <v>40179</v>
      </c>
      <c r="V171">
        <v>0</v>
      </c>
    </row>
    <row r="172" spans="5:22" x14ac:dyDescent="0.2">
      <c r="E172" s="7">
        <v>22372</v>
      </c>
      <c r="F172" s="7">
        <v>22341</v>
      </c>
      <c r="G172">
        <v>29.84</v>
      </c>
      <c r="I172" s="1">
        <v>36586</v>
      </c>
      <c r="J172" s="1">
        <v>36586</v>
      </c>
      <c r="K172" s="5">
        <v>8.7801820000000003E-2</v>
      </c>
      <c r="L172" s="5">
        <v>8.9218420000000007E-2</v>
      </c>
      <c r="M172" s="5">
        <v>8.3386890000000005E-2</v>
      </c>
      <c r="N172" s="5">
        <v>8.9966550000000006E-2</v>
      </c>
      <c r="T172" s="7">
        <v>40360</v>
      </c>
      <c r="U172" s="7">
        <v>40269</v>
      </c>
      <c r="V172">
        <v>0</v>
      </c>
    </row>
    <row r="173" spans="5:22" x14ac:dyDescent="0.2">
      <c r="E173" s="7">
        <v>22402</v>
      </c>
      <c r="F173" s="7">
        <v>22372</v>
      </c>
      <c r="G173">
        <v>29.81</v>
      </c>
      <c r="I173" s="1">
        <v>36617</v>
      </c>
      <c r="J173" s="1">
        <v>36617</v>
      </c>
      <c r="K173" s="5">
        <v>8.9513510000000004E-2</v>
      </c>
      <c r="L173" s="5">
        <v>8.9705320000000005E-2</v>
      </c>
      <c r="M173" s="5">
        <v>8.3393320000000007E-2</v>
      </c>
      <c r="N173" s="5">
        <v>8.9340820000000001E-2</v>
      </c>
      <c r="T173" s="7">
        <v>40452</v>
      </c>
      <c r="U173" s="7">
        <v>40360</v>
      </c>
      <c r="V173">
        <v>0</v>
      </c>
    </row>
    <row r="174" spans="5:22" x14ac:dyDescent="0.2">
      <c r="E174" s="7">
        <v>22433</v>
      </c>
      <c r="F174" s="7">
        <v>22402</v>
      </c>
      <c r="G174">
        <v>29.84</v>
      </c>
      <c r="I174" s="1">
        <v>36647</v>
      </c>
      <c r="J174" s="1">
        <v>36647</v>
      </c>
      <c r="K174" s="5">
        <v>8.9513510000000004E-2</v>
      </c>
      <c r="L174" s="5">
        <v>8.9705320000000005E-2</v>
      </c>
      <c r="M174" s="5">
        <v>8.3393320000000007E-2</v>
      </c>
      <c r="N174" s="5">
        <v>8.9340820000000001E-2</v>
      </c>
      <c r="T174" s="7">
        <v>40544</v>
      </c>
      <c r="U174" s="7">
        <v>40452</v>
      </c>
      <c r="V174">
        <v>0</v>
      </c>
    </row>
    <row r="175" spans="5:22" x14ac:dyDescent="0.2">
      <c r="E175" s="7">
        <v>22463</v>
      </c>
      <c r="F175" s="7">
        <v>22433</v>
      </c>
      <c r="G175">
        <v>29.84</v>
      </c>
      <c r="I175" s="1">
        <v>36678</v>
      </c>
      <c r="J175" s="1">
        <v>36678</v>
      </c>
      <c r="K175" s="5">
        <v>8.9513510000000004E-2</v>
      </c>
      <c r="L175" s="5">
        <v>8.9705320000000005E-2</v>
      </c>
      <c r="M175" s="5">
        <v>8.3393320000000007E-2</v>
      </c>
      <c r="N175" s="5">
        <v>8.9340820000000001E-2</v>
      </c>
      <c r="T175" s="7">
        <v>40634</v>
      </c>
      <c r="U175" s="7">
        <v>40544</v>
      </c>
      <c r="V175">
        <v>0</v>
      </c>
    </row>
    <row r="176" spans="5:22" x14ac:dyDescent="0.2">
      <c r="E176" s="7">
        <v>22494</v>
      </c>
      <c r="F176" s="7">
        <v>22463</v>
      </c>
      <c r="G176">
        <v>29.92</v>
      </c>
      <c r="I176" s="1">
        <v>36708</v>
      </c>
      <c r="J176" s="1">
        <v>36708</v>
      </c>
      <c r="K176" s="5">
        <v>8.9342080000000004E-2</v>
      </c>
      <c r="L176" s="5">
        <v>9.2455319999999994E-2</v>
      </c>
      <c r="M176" s="5">
        <v>8.6793319999999993E-2</v>
      </c>
      <c r="N176" s="5">
        <v>9.0020950000000002E-2</v>
      </c>
      <c r="T176" s="7">
        <v>40725</v>
      </c>
      <c r="U176" s="7">
        <v>40634</v>
      </c>
      <c r="V176">
        <v>0</v>
      </c>
    </row>
    <row r="177" spans="5:22" x14ac:dyDescent="0.2">
      <c r="E177" s="7">
        <v>22525</v>
      </c>
      <c r="F177" s="7">
        <v>22494</v>
      </c>
      <c r="G177">
        <v>29.94</v>
      </c>
      <c r="I177" s="1">
        <v>36739</v>
      </c>
      <c r="J177" s="1">
        <v>36739</v>
      </c>
      <c r="K177" s="5">
        <v>8.9342080000000004E-2</v>
      </c>
      <c r="L177" s="5">
        <v>9.2455319999999994E-2</v>
      </c>
      <c r="M177" s="5">
        <v>8.6793319999999993E-2</v>
      </c>
      <c r="N177" s="5">
        <v>9.0020950000000002E-2</v>
      </c>
      <c r="T177" s="7">
        <v>40817</v>
      </c>
      <c r="U177" s="7">
        <v>40725</v>
      </c>
      <c r="V177">
        <v>0</v>
      </c>
    </row>
    <row r="178" spans="5:22" x14ac:dyDescent="0.2">
      <c r="E178" s="7">
        <v>22555</v>
      </c>
      <c r="F178" s="7">
        <v>22525</v>
      </c>
      <c r="G178">
        <v>29.98</v>
      </c>
      <c r="I178" s="1">
        <v>36770</v>
      </c>
      <c r="J178" s="1">
        <v>36770</v>
      </c>
      <c r="K178" s="5">
        <v>8.9342080000000004E-2</v>
      </c>
      <c r="L178" s="5">
        <v>9.2455319999999994E-2</v>
      </c>
      <c r="M178" s="5">
        <v>8.6793319999999993E-2</v>
      </c>
      <c r="N178" s="5">
        <v>9.0020950000000002E-2</v>
      </c>
      <c r="T178" s="7">
        <v>40909</v>
      </c>
      <c r="U178" s="7">
        <v>40817</v>
      </c>
      <c r="V178">
        <v>0</v>
      </c>
    </row>
    <row r="179" spans="5:22" x14ac:dyDescent="0.2">
      <c r="E179" s="7">
        <v>22586</v>
      </c>
      <c r="F179" s="7">
        <v>22555</v>
      </c>
      <c r="G179">
        <v>29.98</v>
      </c>
      <c r="I179" s="1">
        <v>36800</v>
      </c>
      <c r="J179" s="1">
        <v>36800</v>
      </c>
      <c r="K179" s="5">
        <v>8.9594579999999993E-2</v>
      </c>
      <c r="L179" s="5">
        <v>9.40801E-2</v>
      </c>
      <c r="M179" s="5">
        <v>8.6152549999999994E-2</v>
      </c>
      <c r="N179" s="5">
        <v>8.8938069999999994E-2</v>
      </c>
      <c r="T179" s="7">
        <v>41000</v>
      </c>
      <c r="U179" s="7">
        <v>40909</v>
      </c>
      <c r="V179">
        <v>0</v>
      </c>
    </row>
    <row r="180" spans="5:22" x14ac:dyDescent="0.2">
      <c r="E180" s="7">
        <v>22616</v>
      </c>
      <c r="F180" s="7">
        <v>22586</v>
      </c>
      <c r="G180">
        <v>29.98</v>
      </c>
      <c r="I180" s="1">
        <v>36831</v>
      </c>
      <c r="J180" s="1">
        <v>36831</v>
      </c>
      <c r="K180" s="5">
        <v>8.9594579999999993E-2</v>
      </c>
      <c r="L180" s="5">
        <v>9.40801E-2</v>
      </c>
      <c r="M180" s="5">
        <v>8.6152549999999994E-2</v>
      </c>
      <c r="N180" s="5">
        <v>8.8938069999999994E-2</v>
      </c>
      <c r="T180" s="7">
        <v>41091</v>
      </c>
      <c r="U180" s="7">
        <v>41000</v>
      </c>
      <c r="V180">
        <v>0</v>
      </c>
    </row>
    <row r="181" spans="5:22" x14ac:dyDescent="0.2">
      <c r="E181" s="7">
        <v>22647</v>
      </c>
      <c r="F181" s="7">
        <v>22616</v>
      </c>
      <c r="G181">
        <v>30.01</v>
      </c>
      <c r="I181" s="1">
        <v>36861</v>
      </c>
      <c r="J181" s="1">
        <v>36861</v>
      </c>
      <c r="K181" s="5">
        <v>8.9594579999999993E-2</v>
      </c>
      <c r="L181" s="5">
        <v>9.40801E-2</v>
      </c>
      <c r="M181" s="5">
        <v>8.6152549999999994E-2</v>
      </c>
      <c r="N181" s="5">
        <v>8.8938069999999994E-2</v>
      </c>
      <c r="T181" s="7">
        <v>41183</v>
      </c>
      <c r="U181" s="7">
        <v>41091</v>
      </c>
      <c r="V181">
        <v>0</v>
      </c>
    </row>
    <row r="182" spans="5:22" x14ac:dyDescent="0.2">
      <c r="E182" s="7">
        <v>22678</v>
      </c>
      <c r="F182" s="7">
        <v>22647</v>
      </c>
      <c r="G182">
        <v>30.04</v>
      </c>
      <c r="I182" s="1">
        <v>36892</v>
      </c>
      <c r="J182" s="1">
        <v>36892</v>
      </c>
      <c r="K182" s="5">
        <v>8.8966009999999998E-2</v>
      </c>
      <c r="L182" s="5">
        <v>9.3405100000000005E-2</v>
      </c>
      <c r="M182" s="5">
        <v>8.6880330000000006E-2</v>
      </c>
      <c r="N182" s="5">
        <v>8.8504739999999998E-2</v>
      </c>
      <c r="T182" s="7">
        <v>41275</v>
      </c>
      <c r="U182" s="7">
        <v>41183</v>
      </c>
      <c r="V182">
        <v>0</v>
      </c>
    </row>
    <row r="183" spans="5:22" x14ac:dyDescent="0.2">
      <c r="E183" s="7">
        <v>22706</v>
      </c>
      <c r="F183" s="7">
        <v>22678</v>
      </c>
      <c r="G183">
        <v>30.11</v>
      </c>
      <c r="I183" s="1">
        <v>36923</v>
      </c>
      <c r="J183" s="1">
        <v>36923</v>
      </c>
      <c r="K183" s="5">
        <v>8.9116009999999996E-2</v>
      </c>
      <c r="L183" s="5">
        <v>9.3655100000000005E-2</v>
      </c>
      <c r="M183" s="5">
        <v>8.6880330000000006E-2</v>
      </c>
      <c r="N183" s="5">
        <v>8.8496400000000003E-2</v>
      </c>
      <c r="T183" s="7">
        <v>41365</v>
      </c>
      <c r="U183" s="7">
        <v>41275</v>
      </c>
      <c r="V183">
        <v>0</v>
      </c>
    </row>
    <row r="184" spans="5:22" x14ac:dyDescent="0.2">
      <c r="E184" s="7">
        <v>22737</v>
      </c>
      <c r="F184" s="7">
        <v>22706</v>
      </c>
      <c r="G184">
        <v>30.17</v>
      </c>
      <c r="I184" s="1">
        <v>36951</v>
      </c>
      <c r="J184" s="1">
        <v>36951</v>
      </c>
      <c r="K184" s="5">
        <v>8.9173150000000007E-2</v>
      </c>
      <c r="L184" s="5">
        <v>9.3655100000000005E-2</v>
      </c>
      <c r="M184" s="5">
        <v>8.6880330000000006E-2</v>
      </c>
      <c r="N184" s="5">
        <v>8.8496400000000003E-2</v>
      </c>
      <c r="T184" s="7">
        <v>41456</v>
      </c>
      <c r="U184" s="7">
        <v>41365</v>
      </c>
      <c r="V184">
        <v>0</v>
      </c>
    </row>
    <row r="185" spans="5:22" x14ac:dyDescent="0.2">
      <c r="E185" s="7">
        <v>22767</v>
      </c>
      <c r="F185" s="7">
        <v>22737</v>
      </c>
      <c r="G185">
        <v>30.21</v>
      </c>
      <c r="I185" s="1">
        <v>36982</v>
      </c>
      <c r="J185" s="1">
        <v>36982</v>
      </c>
      <c r="K185" s="5">
        <v>8.9667170000000004E-2</v>
      </c>
      <c r="L185" s="5">
        <v>9.2532500000000004E-2</v>
      </c>
      <c r="M185" s="5">
        <v>8.6573380000000005E-2</v>
      </c>
      <c r="N185" s="5">
        <v>9.0070769999999994E-2</v>
      </c>
      <c r="T185" s="7">
        <v>41548</v>
      </c>
      <c r="U185" s="7">
        <v>41456</v>
      </c>
      <c r="V185">
        <v>0</v>
      </c>
    </row>
    <row r="186" spans="5:22" x14ac:dyDescent="0.2">
      <c r="E186" s="7">
        <v>22798</v>
      </c>
      <c r="F186" s="7">
        <v>22767</v>
      </c>
      <c r="G186">
        <v>30.24</v>
      </c>
      <c r="I186" s="1">
        <v>37012</v>
      </c>
      <c r="J186" s="1">
        <v>37012</v>
      </c>
      <c r="K186" s="5">
        <v>8.9688599999999993E-2</v>
      </c>
      <c r="L186" s="5">
        <v>9.2907500000000004E-2</v>
      </c>
      <c r="M186" s="5">
        <v>8.6573380000000005E-2</v>
      </c>
      <c r="N186" s="5">
        <v>9.1070780000000004E-2</v>
      </c>
      <c r="T186" s="7">
        <v>41640</v>
      </c>
      <c r="U186" s="7">
        <v>41548</v>
      </c>
      <c r="V186">
        <v>0</v>
      </c>
    </row>
    <row r="187" spans="5:22" x14ac:dyDescent="0.2">
      <c r="E187" s="7">
        <v>22828</v>
      </c>
      <c r="F187" s="7">
        <v>22798</v>
      </c>
      <c r="G187">
        <v>30.21</v>
      </c>
      <c r="I187" s="1">
        <v>37043</v>
      </c>
      <c r="J187" s="1">
        <v>37043</v>
      </c>
      <c r="K187" s="5">
        <v>8.9681460000000005E-2</v>
      </c>
      <c r="L187" s="5">
        <v>9.2907500000000004E-2</v>
      </c>
      <c r="M187" s="5">
        <v>8.6573380000000005E-2</v>
      </c>
      <c r="N187" s="5">
        <v>9.1070780000000004E-2</v>
      </c>
      <c r="T187" s="7">
        <v>41730</v>
      </c>
      <c r="U187" s="7">
        <v>41640</v>
      </c>
      <c r="V187">
        <v>0</v>
      </c>
    </row>
    <row r="188" spans="5:22" x14ac:dyDescent="0.2">
      <c r="E188" s="7">
        <v>22859</v>
      </c>
      <c r="F188" s="7">
        <v>22828</v>
      </c>
      <c r="G188">
        <v>30.22</v>
      </c>
      <c r="I188" s="1">
        <v>37073</v>
      </c>
      <c r="J188" s="1">
        <v>37073</v>
      </c>
      <c r="K188" s="5">
        <v>8.9745740000000004E-2</v>
      </c>
      <c r="L188" s="5">
        <v>9.2907500000000004E-2</v>
      </c>
      <c r="M188" s="5">
        <v>8.637338E-2</v>
      </c>
      <c r="N188" s="5">
        <v>9.132759E-2</v>
      </c>
      <c r="T188" s="7">
        <v>41821</v>
      </c>
      <c r="U188" s="7">
        <v>41730</v>
      </c>
      <c r="V188">
        <v>0</v>
      </c>
    </row>
    <row r="189" spans="5:22" x14ac:dyDescent="0.2">
      <c r="E189" s="7">
        <v>22890</v>
      </c>
      <c r="F189" s="7">
        <v>22859</v>
      </c>
      <c r="G189">
        <v>30.28</v>
      </c>
      <c r="I189" s="1">
        <v>37104</v>
      </c>
      <c r="J189" s="1">
        <v>37104</v>
      </c>
      <c r="K189" s="5">
        <v>8.9745740000000004E-2</v>
      </c>
      <c r="L189" s="5">
        <v>9.3157500000000004E-2</v>
      </c>
      <c r="M189" s="5">
        <v>8.637338E-2</v>
      </c>
      <c r="N189" s="5">
        <v>9.2145779999999997E-2</v>
      </c>
      <c r="T189" s="7">
        <v>41913</v>
      </c>
      <c r="U189" s="7">
        <v>41821</v>
      </c>
      <c r="V189">
        <v>0</v>
      </c>
    </row>
    <row r="190" spans="5:22" x14ac:dyDescent="0.2">
      <c r="E190" s="7">
        <v>22920</v>
      </c>
      <c r="F190" s="7">
        <v>22890</v>
      </c>
      <c r="G190">
        <v>30.42</v>
      </c>
      <c r="I190" s="1">
        <v>37135</v>
      </c>
      <c r="J190" s="1">
        <v>37135</v>
      </c>
      <c r="K190" s="5">
        <v>8.9681460000000005E-2</v>
      </c>
      <c r="L190" s="5">
        <v>9.3767500000000004E-2</v>
      </c>
      <c r="M190" s="5">
        <v>8.6540049999999993E-2</v>
      </c>
      <c r="N190" s="5">
        <v>9.1991229999999993E-2</v>
      </c>
      <c r="T190" s="7">
        <v>42005</v>
      </c>
      <c r="U190" s="7">
        <v>41913</v>
      </c>
      <c r="V190">
        <v>0</v>
      </c>
    </row>
    <row r="191" spans="5:22" x14ac:dyDescent="0.2">
      <c r="E191" s="7">
        <v>22951</v>
      </c>
      <c r="F191" s="7">
        <v>22920</v>
      </c>
      <c r="G191">
        <v>30.38</v>
      </c>
      <c r="I191" s="1">
        <v>37165</v>
      </c>
      <c r="J191" s="1">
        <v>37165</v>
      </c>
      <c r="K191" s="5">
        <v>8.9290590000000003E-2</v>
      </c>
      <c r="L191" s="5">
        <v>9.5054369999999999E-2</v>
      </c>
      <c r="M191" s="5">
        <v>8.8860510000000004E-2</v>
      </c>
      <c r="N191" s="5">
        <v>9.2755530000000003E-2</v>
      </c>
      <c r="T191" s="7">
        <v>42095</v>
      </c>
      <c r="U191" s="7">
        <v>42005</v>
      </c>
      <c r="V191">
        <v>0</v>
      </c>
    </row>
    <row r="192" spans="5:22" x14ac:dyDescent="0.2">
      <c r="E192" s="7">
        <v>22981</v>
      </c>
      <c r="F192" s="7">
        <v>22951</v>
      </c>
      <c r="G192">
        <v>30.38</v>
      </c>
      <c r="I192" s="1">
        <v>37196</v>
      </c>
      <c r="J192" s="1">
        <v>37196</v>
      </c>
      <c r="K192" s="5">
        <v>8.9814770000000002E-2</v>
      </c>
      <c r="L192" s="5">
        <v>9.5237699999999995E-2</v>
      </c>
      <c r="M192" s="5">
        <v>8.8860510000000004E-2</v>
      </c>
      <c r="N192" s="5">
        <v>9.392826E-2</v>
      </c>
      <c r="T192" s="7">
        <v>42186</v>
      </c>
      <c r="U192" s="7">
        <v>42095</v>
      </c>
      <c r="V192">
        <v>0</v>
      </c>
    </row>
    <row r="193" spans="5:22" x14ac:dyDescent="0.2">
      <c r="E193" s="7">
        <v>23012</v>
      </c>
      <c r="F193" s="7">
        <v>22981</v>
      </c>
      <c r="G193">
        <v>30.38</v>
      </c>
      <c r="I193" s="1">
        <v>37226</v>
      </c>
      <c r="J193" s="1">
        <v>37226</v>
      </c>
      <c r="K193" s="5">
        <v>8.9884000000000006E-2</v>
      </c>
      <c r="L193" s="5">
        <v>9.5404370000000002E-2</v>
      </c>
      <c r="M193" s="5">
        <v>8.8471620000000001E-2</v>
      </c>
      <c r="N193" s="5">
        <v>9.392826E-2</v>
      </c>
      <c r="T193" s="7">
        <v>42278</v>
      </c>
      <c r="U193" s="7">
        <v>42186</v>
      </c>
      <c r="V193">
        <v>0</v>
      </c>
    </row>
    <row r="194" spans="5:22" x14ac:dyDescent="0.2">
      <c r="E194" s="7">
        <v>23043</v>
      </c>
      <c r="F194" s="7">
        <v>23012</v>
      </c>
      <c r="G194">
        <v>30.44</v>
      </c>
      <c r="I194" s="1">
        <v>37257</v>
      </c>
      <c r="J194" s="1">
        <v>37257</v>
      </c>
      <c r="K194" s="5">
        <v>8.9799379999999998E-2</v>
      </c>
      <c r="L194" s="5">
        <v>9.5404370000000002E-2</v>
      </c>
      <c r="M194" s="5">
        <v>8.8471620000000001E-2</v>
      </c>
      <c r="N194" s="5">
        <v>9.4137349999999995E-2</v>
      </c>
      <c r="T194" s="7">
        <v>42370</v>
      </c>
      <c r="U194" s="7">
        <v>42278</v>
      </c>
      <c r="V194">
        <v>0</v>
      </c>
    </row>
    <row r="195" spans="5:22" x14ac:dyDescent="0.2">
      <c r="E195" s="7">
        <v>23071</v>
      </c>
      <c r="F195" s="7">
        <v>23043</v>
      </c>
      <c r="G195">
        <v>30.48</v>
      </c>
      <c r="I195" s="1">
        <v>37288</v>
      </c>
      <c r="J195" s="1">
        <v>37288</v>
      </c>
      <c r="K195" s="5">
        <v>8.9868610000000002E-2</v>
      </c>
      <c r="L195" s="5">
        <v>9.5237699999999995E-2</v>
      </c>
      <c r="M195" s="5">
        <v>8.8027179999999997E-2</v>
      </c>
      <c r="N195" s="5">
        <v>9.4310080000000004E-2</v>
      </c>
      <c r="T195" s="7">
        <v>42461</v>
      </c>
      <c r="U195" s="7">
        <v>42370</v>
      </c>
      <c r="V195">
        <v>0</v>
      </c>
    </row>
    <row r="196" spans="5:22" x14ac:dyDescent="0.2">
      <c r="E196" s="7">
        <v>23102</v>
      </c>
      <c r="F196" s="7">
        <v>23071</v>
      </c>
      <c r="G196">
        <v>30.51</v>
      </c>
      <c r="I196" s="1">
        <v>37316</v>
      </c>
      <c r="J196" s="1">
        <v>37316</v>
      </c>
      <c r="K196" s="5">
        <v>8.970707E-2</v>
      </c>
      <c r="L196" s="5">
        <v>9.5237699999999995E-2</v>
      </c>
      <c r="M196" s="5">
        <v>8.8027179999999997E-2</v>
      </c>
      <c r="N196" s="5">
        <v>9.437371E-2</v>
      </c>
      <c r="T196" s="7">
        <v>42552</v>
      </c>
      <c r="U196" s="7">
        <v>42461</v>
      </c>
      <c r="V196">
        <v>0</v>
      </c>
    </row>
    <row r="197" spans="5:22" x14ac:dyDescent="0.2">
      <c r="E197" s="7">
        <v>23132</v>
      </c>
      <c r="F197" s="7">
        <v>23102</v>
      </c>
      <c r="G197">
        <v>30.48</v>
      </c>
      <c r="I197" s="1">
        <v>37347</v>
      </c>
      <c r="J197" s="1">
        <v>37347</v>
      </c>
      <c r="K197" s="5">
        <v>8.7844530000000004E-2</v>
      </c>
      <c r="L197" s="5">
        <v>9.532467E-2</v>
      </c>
      <c r="M197" s="5">
        <v>8.7823209999999999E-2</v>
      </c>
      <c r="N197" s="5">
        <v>9.5998890000000003E-2</v>
      </c>
      <c r="T197" s="7">
        <v>42644</v>
      </c>
      <c r="U197" s="7">
        <v>42552</v>
      </c>
      <c r="V197">
        <v>0</v>
      </c>
    </row>
    <row r="198" spans="5:22" x14ac:dyDescent="0.2">
      <c r="E198" s="7">
        <v>23163</v>
      </c>
      <c r="F198" s="7">
        <v>23132</v>
      </c>
      <c r="G198">
        <v>30.51</v>
      </c>
      <c r="I198" s="1">
        <v>37377</v>
      </c>
      <c r="J198" s="1">
        <v>37377</v>
      </c>
      <c r="K198" s="5">
        <v>8.7844530000000004E-2</v>
      </c>
      <c r="L198" s="5">
        <v>9.5158000000000006E-2</v>
      </c>
      <c r="M198" s="5">
        <v>8.7500980000000006E-2</v>
      </c>
      <c r="N198" s="5">
        <v>9.5889799999999997E-2</v>
      </c>
      <c r="T198" s="7">
        <v>42736</v>
      </c>
      <c r="U198" s="7">
        <v>42644</v>
      </c>
      <c r="V198">
        <v>0</v>
      </c>
    </row>
    <row r="199" spans="5:22" x14ac:dyDescent="0.2">
      <c r="E199" s="7">
        <v>23193</v>
      </c>
      <c r="F199" s="7">
        <v>23163</v>
      </c>
      <c r="G199">
        <v>30.61</v>
      </c>
      <c r="I199" s="1">
        <v>37408</v>
      </c>
      <c r="J199" s="1">
        <v>37408</v>
      </c>
      <c r="K199" s="5">
        <v>8.5021449999999998E-2</v>
      </c>
      <c r="L199" s="5">
        <v>9.2008000000000006E-2</v>
      </c>
      <c r="M199" s="5">
        <v>8.3745429999999996E-2</v>
      </c>
      <c r="N199" s="5">
        <v>9.3699649999999995E-2</v>
      </c>
      <c r="T199" s="7">
        <v>42826</v>
      </c>
      <c r="U199" s="7">
        <v>42736</v>
      </c>
      <c r="V199">
        <v>0</v>
      </c>
    </row>
    <row r="200" spans="5:22" x14ac:dyDescent="0.2">
      <c r="E200" s="7">
        <v>23224</v>
      </c>
      <c r="F200" s="7">
        <v>23193</v>
      </c>
      <c r="G200">
        <v>30.69</v>
      </c>
      <c r="I200" s="1">
        <v>37438</v>
      </c>
      <c r="J200" s="1">
        <v>37438</v>
      </c>
      <c r="K200" s="5">
        <v>8.5021449999999998E-2</v>
      </c>
      <c r="L200" s="5">
        <v>9.0724669999999993E-2</v>
      </c>
      <c r="M200" s="5">
        <v>8.2512100000000005E-2</v>
      </c>
      <c r="N200" s="5">
        <v>9.3699649999999995E-2</v>
      </c>
      <c r="T200" s="7">
        <v>42917</v>
      </c>
      <c r="U200" s="7">
        <v>42826</v>
      </c>
      <c r="V200">
        <v>0</v>
      </c>
    </row>
    <row r="201" spans="5:22" x14ac:dyDescent="0.2">
      <c r="E201" s="7">
        <v>23255</v>
      </c>
      <c r="F201" s="7">
        <v>23224</v>
      </c>
      <c r="G201">
        <v>30.75</v>
      </c>
      <c r="I201" s="1">
        <v>37469</v>
      </c>
      <c r="J201" s="1">
        <v>37469</v>
      </c>
      <c r="K201" s="5">
        <v>8.4990679999999999E-2</v>
      </c>
      <c r="L201" s="5">
        <v>9.0724669999999993E-2</v>
      </c>
      <c r="M201" s="5">
        <v>8.1632930000000006E-2</v>
      </c>
      <c r="N201" s="5">
        <v>9.2982990000000001E-2</v>
      </c>
      <c r="T201" s="7">
        <v>43009</v>
      </c>
      <c r="U201" s="7">
        <v>42917</v>
      </c>
      <c r="V201">
        <v>0</v>
      </c>
    </row>
    <row r="202" spans="5:22" x14ac:dyDescent="0.2">
      <c r="E202" s="7">
        <v>23285</v>
      </c>
      <c r="F202" s="7">
        <v>23255</v>
      </c>
      <c r="G202">
        <v>30.72</v>
      </c>
      <c r="I202" s="1">
        <v>37500</v>
      </c>
      <c r="J202" s="1">
        <v>37500</v>
      </c>
      <c r="K202" s="5">
        <v>8.5190680000000005E-2</v>
      </c>
      <c r="L202" s="5">
        <v>9.0724669999999993E-2</v>
      </c>
      <c r="M202" s="5">
        <v>8.1632930000000006E-2</v>
      </c>
      <c r="N202" s="5">
        <v>9.2907989999999996E-2</v>
      </c>
      <c r="T202" s="7">
        <v>43101</v>
      </c>
      <c r="U202" s="7">
        <v>43009</v>
      </c>
      <c r="V202">
        <v>0</v>
      </c>
    </row>
    <row r="203" spans="5:22" x14ac:dyDescent="0.2">
      <c r="E203" s="7">
        <v>23316</v>
      </c>
      <c r="F203" s="7">
        <v>23285</v>
      </c>
      <c r="G203">
        <v>30.75</v>
      </c>
      <c r="I203" s="1">
        <v>37530</v>
      </c>
      <c r="J203" s="1">
        <v>37530</v>
      </c>
      <c r="K203" s="5">
        <v>8.5027640000000002E-2</v>
      </c>
      <c r="L203" s="5">
        <v>8.9968880000000001E-2</v>
      </c>
      <c r="M203" s="5">
        <v>8.2797099999999998E-2</v>
      </c>
      <c r="N203" s="5">
        <v>9.3857189999999993E-2</v>
      </c>
      <c r="T203" s="7">
        <v>43191</v>
      </c>
      <c r="U203" s="7">
        <v>43101</v>
      </c>
      <c r="V203">
        <v>0</v>
      </c>
    </row>
    <row r="204" spans="5:22" x14ac:dyDescent="0.2">
      <c r="E204" s="7">
        <v>23346</v>
      </c>
      <c r="F204" s="7">
        <v>23316</v>
      </c>
      <c r="G204">
        <v>30.78</v>
      </c>
      <c r="I204" s="1">
        <v>37561</v>
      </c>
      <c r="J204" s="1">
        <v>37561</v>
      </c>
      <c r="K204" s="5">
        <v>8.3881479999999994E-2</v>
      </c>
      <c r="L204" s="5">
        <v>8.9968880000000001E-2</v>
      </c>
      <c r="M204" s="5">
        <v>8.2797099999999998E-2</v>
      </c>
      <c r="N204" s="5">
        <v>9.4280260000000005E-2</v>
      </c>
      <c r="T204" s="7">
        <v>43282</v>
      </c>
      <c r="U204" s="7">
        <v>43191</v>
      </c>
      <c r="V204">
        <v>0</v>
      </c>
    </row>
    <row r="205" spans="5:22" x14ac:dyDescent="0.2">
      <c r="E205" s="7">
        <v>23377</v>
      </c>
      <c r="F205" s="7">
        <v>23346</v>
      </c>
      <c r="G205">
        <v>30.88</v>
      </c>
      <c r="I205" s="1">
        <v>37591</v>
      </c>
      <c r="J205" s="1">
        <v>37591</v>
      </c>
      <c r="K205" s="5">
        <v>8.3873790000000004E-2</v>
      </c>
      <c r="L205" s="5">
        <v>8.9888880000000004E-2</v>
      </c>
      <c r="M205" s="5">
        <v>8.2997100000000004E-2</v>
      </c>
      <c r="N205" s="5">
        <v>9.6755900000000006E-2</v>
      </c>
      <c r="T205" s="7">
        <v>43374</v>
      </c>
      <c r="U205" s="7">
        <v>43282</v>
      </c>
      <c r="V205">
        <v>0</v>
      </c>
    </row>
    <row r="206" spans="5:22" x14ac:dyDescent="0.2">
      <c r="E206" s="7">
        <v>23408</v>
      </c>
      <c r="F206" s="7">
        <v>23377</v>
      </c>
      <c r="G206">
        <v>30.94</v>
      </c>
      <c r="I206" s="1">
        <v>37622</v>
      </c>
      <c r="J206" s="1">
        <v>37622</v>
      </c>
      <c r="K206" s="5">
        <v>8.3873790000000004E-2</v>
      </c>
      <c r="L206" s="5">
        <v>8.9888880000000004E-2</v>
      </c>
      <c r="M206" s="5">
        <v>8.2997100000000004E-2</v>
      </c>
      <c r="N206" s="5">
        <v>9.66809E-2</v>
      </c>
      <c r="T206" s="7">
        <v>43466</v>
      </c>
      <c r="U206" s="7">
        <v>43374</v>
      </c>
      <c r="V206">
        <v>0</v>
      </c>
    </row>
    <row r="207" spans="5:22" x14ac:dyDescent="0.2">
      <c r="E207" s="7">
        <v>23437</v>
      </c>
      <c r="F207" s="7">
        <v>23408</v>
      </c>
      <c r="G207">
        <v>30.91</v>
      </c>
      <c r="I207" s="1">
        <v>37653</v>
      </c>
      <c r="J207" s="1">
        <v>37653</v>
      </c>
      <c r="K207" s="5">
        <v>8.3927639999999998E-2</v>
      </c>
      <c r="L207" s="5">
        <v>8.9718880000000001E-2</v>
      </c>
      <c r="M207" s="5">
        <v>8.2997100000000004E-2</v>
      </c>
      <c r="N207" s="5">
        <v>9.6380259999999995E-2</v>
      </c>
      <c r="T207" s="7">
        <v>43556</v>
      </c>
      <c r="U207" s="7">
        <v>43466</v>
      </c>
      <c r="V207">
        <v>0</v>
      </c>
    </row>
    <row r="208" spans="5:22" x14ac:dyDescent="0.2">
      <c r="E208" s="7">
        <v>23468</v>
      </c>
      <c r="F208" s="7">
        <v>23437</v>
      </c>
      <c r="G208">
        <v>30.94</v>
      </c>
      <c r="I208" s="1">
        <v>37681</v>
      </c>
      <c r="J208" s="1">
        <v>37681</v>
      </c>
      <c r="K208" s="5">
        <v>8.3619940000000004E-2</v>
      </c>
      <c r="L208" s="5">
        <v>8.9718880000000001E-2</v>
      </c>
      <c r="M208" s="5">
        <v>8.2997100000000004E-2</v>
      </c>
      <c r="N208" s="5">
        <v>9.6087950000000005E-2</v>
      </c>
      <c r="T208" s="7">
        <v>43647</v>
      </c>
      <c r="U208" s="7">
        <v>43556</v>
      </c>
      <c r="V208">
        <v>0</v>
      </c>
    </row>
    <row r="209" spans="5:22" x14ac:dyDescent="0.2">
      <c r="E209" s="7">
        <v>23498</v>
      </c>
      <c r="F209" s="7">
        <v>23468</v>
      </c>
      <c r="G209">
        <v>30.95</v>
      </c>
      <c r="I209" s="1">
        <v>37712</v>
      </c>
      <c r="J209" s="1">
        <v>37712</v>
      </c>
      <c r="K209" s="5">
        <v>7.9794889999999993E-2</v>
      </c>
      <c r="L209" s="5">
        <v>8.5843799999999998E-2</v>
      </c>
      <c r="M209" s="5">
        <v>7.9669500000000004E-2</v>
      </c>
      <c r="N209" s="5">
        <v>9.2708830000000006E-2</v>
      </c>
      <c r="T209" s="7">
        <v>43739</v>
      </c>
      <c r="U209" s="7">
        <v>43647</v>
      </c>
      <c r="V209">
        <v>0</v>
      </c>
    </row>
    <row r="210" spans="5:22" x14ac:dyDescent="0.2">
      <c r="E210" s="7">
        <v>23529</v>
      </c>
      <c r="F210" s="7">
        <v>23498</v>
      </c>
      <c r="G210">
        <v>30.98</v>
      </c>
      <c r="I210" s="1">
        <v>37742</v>
      </c>
      <c r="J210" s="1">
        <v>37742</v>
      </c>
      <c r="K210" s="5">
        <v>7.8178730000000002E-2</v>
      </c>
      <c r="L210" s="5">
        <v>8.5893800000000006E-2</v>
      </c>
      <c r="M210" s="5">
        <v>7.9669500000000004E-2</v>
      </c>
      <c r="N210" s="5">
        <v>9.2401140000000007E-2</v>
      </c>
      <c r="T210" s="7">
        <v>43831</v>
      </c>
      <c r="U210" s="7">
        <v>43739</v>
      </c>
      <c r="V210">
        <v>0</v>
      </c>
    </row>
    <row r="211" spans="5:22" x14ac:dyDescent="0.2">
      <c r="E211" s="7">
        <v>23559</v>
      </c>
      <c r="F211" s="7">
        <v>23529</v>
      </c>
      <c r="G211">
        <v>31.01</v>
      </c>
      <c r="I211" s="1">
        <v>37773</v>
      </c>
      <c r="J211" s="1">
        <v>37773</v>
      </c>
      <c r="K211" s="5">
        <v>7.5024889999999997E-2</v>
      </c>
      <c r="L211" s="5">
        <v>8.3810469999999998E-2</v>
      </c>
      <c r="M211" s="5">
        <v>7.7169500000000002E-2</v>
      </c>
      <c r="N211" s="5">
        <v>8.8747290000000006E-2</v>
      </c>
      <c r="T211" s="7">
        <v>43922</v>
      </c>
      <c r="U211" s="7">
        <v>43831</v>
      </c>
      <c r="V211">
        <v>1</v>
      </c>
    </row>
    <row r="212" spans="5:22" x14ac:dyDescent="0.2">
      <c r="E212" s="7">
        <v>23590</v>
      </c>
      <c r="F212" s="7">
        <v>23559</v>
      </c>
      <c r="G212">
        <v>31.02</v>
      </c>
      <c r="I212" s="1">
        <v>37803</v>
      </c>
      <c r="J212" s="1">
        <v>37803</v>
      </c>
      <c r="K212" s="5">
        <v>7.5024889999999997E-2</v>
      </c>
      <c r="L212" s="5">
        <v>8.3810469999999998E-2</v>
      </c>
      <c r="M212" s="5">
        <v>7.7244499999999994E-2</v>
      </c>
      <c r="N212" s="5">
        <v>8.8546739999999999E-2</v>
      </c>
      <c r="T212" s="7">
        <v>44013</v>
      </c>
      <c r="U212" s="7">
        <v>43922</v>
      </c>
      <c r="V212">
        <v>1</v>
      </c>
    </row>
    <row r="213" spans="5:22" x14ac:dyDescent="0.2">
      <c r="E213" s="7">
        <v>23621</v>
      </c>
      <c r="F213" s="7">
        <v>23590</v>
      </c>
      <c r="G213">
        <v>31.05</v>
      </c>
      <c r="I213" s="1">
        <v>37834</v>
      </c>
      <c r="J213" s="1">
        <v>37834</v>
      </c>
      <c r="K213" s="5">
        <v>7.4971040000000003E-2</v>
      </c>
      <c r="L213" s="5">
        <v>8.3643800000000004E-2</v>
      </c>
      <c r="M213" s="5">
        <v>7.8302830000000004E-2</v>
      </c>
      <c r="N213" s="5">
        <v>8.8575319999999999E-2</v>
      </c>
      <c r="T213" s="7">
        <v>44105</v>
      </c>
      <c r="U213" s="7">
        <v>44013</v>
      </c>
      <c r="V213">
        <v>0</v>
      </c>
    </row>
    <row r="214" spans="5:22" x14ac:dyDescent="0.2">
      <c r="E214" s="7">
        <v>23651</v>
      </c>
      <c r="F214" s="7">
        <v>23621</v>
      </c>
      <c r="G214">
        <v>31.08</v>
      </c>
      <c r="I214" s="1">
        <v>37865</v>
      </c>
      <c r="J214" s="1">
        <v>37865</v>
      </c>
      <c r="K214" s="5">
        <v>7.4884270000000003E-2</v>
      </c>
      <c r="L214" s="5">
        <v>8.3810460000000003E-2</v>
      </c>
      <c r="M214" s="5">
        <v>7.8302830000000004E-2</v>
      </c>
      <c r="N214" s="5">
        <v>8.8039599999999996E-2</v>
      </c>
      <c r="T214" s="7">
        <v>44197</v>
      </c>
      <c r="U214" s="7">
        <v>44105</v>
      </c>
      <c r="V214">
        <v>0</v>
      </c>
    </row>
    <row r="215" spans="5:22" x14ac:dyDescent="0.2">
      <c r="E215" s="7">
        <v>23682</v>
      </c>
      <c r="F215" s="7">
        <v>23651</v>
      </c>
      <c r="G215">
        <v>31.12</v>
      </c>
      <c r="I215" s="1">
        <v>37895</v>
      </c>
      <c r="J215" s="1">
        <v>37895</v>
      </c>
      <c r="K215" s="5">
        <v>7.4691850000000004E-2</v>
      </c>
      <c r="L215" s="5">
        <v>8.3848560000000003E-2</v>
      </c>
      <c r="M215" s="5">
        <v>7.4667399999999995E-2</v>
      </c>
      <c r="N215" s="5">
        <v>8.905457E-2</v>
      </c>
    </row>
    <row r="216" spans="5:22" x14ac:dyDescent="0.2">
      <c r="E216" s="7">
        <v>23712</v>
      </c>
      <c r="F216" s="7">
        <v>23682</v>
      </c>
      <c r="G216">
        <v>31.21</v>
      </c>
      <c r="I216" s="1">
        <v>37926</v>
      </c>
      <c r="J216" s="1">
        <v>37926</v>
      </c>
      <c r="K216" s="5">
        <v>7.3999999999999996E-2</v>
      </c>
      <c r="L216" s="5">
        <v>8.4599999999999995E-2</v>
      </c>
      <c r="M216" s="5">
        <v>7.4596220000000005E-2</v>
      </c>
      <c r="N216" s="5">
        <v>8.8300000000000003E-2</v>
      </c>
    </row>
    <row r="217" spans="5:22" x14ac:dyDescent="0.2">
      <c r="E217" s="7">
        <v>23743</v>
      </c>
      <c r="F217" s="7">
        <v>23712</v>
      </c>
      <c r="G217">
        <v>31.25</v>
      </c>
      <c r="I217" s="1">
        <v>37956</v>
      </c>
      <c r="J217" s="1">
        <v>37956</v>
      </c>
      <c r="K217" s="5">
        <v>7.4005870000000001E-2</v>
      </c>
      <c r="L217" s="5">
        <v>8.3334110000000003E-2</v>
      </c>
      <c r="M217" s="5">
        <v>7.2295789999999999E-2</v>
      </c>
      <c r="N217" s="5">
        <v>8.6319209999999993E-2</v>
      </c>
    </row>
    <row r="218" spans="5:22" x14ac:dyDescent="0.2">
      <c r="E218" s="7">
        <v>23774</v>
      </c>
      <c r="F218" s="7">
        <v>23743</v>
      </c>
      <c r="G218">
        <v>31.28</v>
      </c>
      <c r="I218" s="1">
        <v>37987</v>
      </c>
      <c r="J218" s="1">
        <v>37987</v>
      </c>
      <c r="K218" s="5">
        <v>7.4065820000000004E-2</v>
      </c>
      <c r="L218" s="5">
        <v>8.3191349999999997E-2</v>
      </c>
      <c r="M218" s="5">
        <v>7.2274820000000004E-2</v>
      </c>
      <c r="N218" s="5">
        <v>8.6069999999999994E-2</v>
      </c>
    </row>
    <row r="219" spans="5:22" x14ac:dyDescent="0.2">
      <c r="E219" s="7">
        <v>23802</v>
      </c>
      <c r="F219" s="7">
        <v>23774</v>
      </c>
      <c r="G219">
        <v>31.28</v>
      </c>
      <c r="I219" s="1">
        <v>38018</v>
      </c>
      <c r="J219" s="1">
        <v>38018</v>
      </c>
      <c r="K219" s="5">
        <v>7.0692829999999998E-2</v>
      </c>
      <c r="L219" s="5">
        <v>7.9251450000000001E-2</v>
      </c>
      <c r="M219" s="5">
        <v>6.8353330000000004E-2</v>
      </c>
      <c r="N219" s="5">
        <v>8.3482570000000006E-2</v>
      </c>
    </row>
    <row r="220" spans="5:22" x14ac:dyDescent="0.2">
      <c r="E220" s="7">
        <v>23833</v>
      </c>
      <c r="F220" s="7">
        <v>23802</v>
      </c>
      <c r="G220">
        <v>31.31</v>
      </c>
      <c r="I220" s="1">
        <v>38047</v>
      </c>
      <c r="J220" s="1">
        <v>38047</v>
      </c>
      <c r="K220" s="5">
        <v>7.0657689999999995E-2</v>
      </c>
      <c r="L220" s="5">
        <v>7.912682E-2</v>
      </c>
      <c r="M220" s="5">
        <v>6.8344470000000004E-2</v>
      </c>
      <c r="N220" s="5">
        <v>8.3437440000000002E-2</v>
      </c>
    </row>
    <row r="221" spans="5:22" x14ac:dyDescent="0.2">
      <c r="E221" s="7">
        <v>23863</v>
      </c>
      <c r="F221" s="7">
        <v>23833</v>
      </c>
      <c r="G221">
        <v>31.38</v>
      </c>
      <c r="I221" s="1">
        <v>38078</v>
      </c>
      <c r="J221" s="1">
        <v>38078</v>
      </c>
      <c r="K221" s="5">
        <v>7.0531860000000002E-2</v>
      </c>
      <c r="L221" s="5">
        <v>7.9134120000000002E-2</v>
      </c>
      <c r="M221" s="5">
        <v>6.8320489999999998E-2</v>
      </c>
      <c r="N221" s="5">
        <v>8.3253350000000004E-2</v>
      </c>
    </row>
    <row r="222" spans="5:22" x14ac:dyDescent="0.2">
      <c r="E222" s="7">
        <v>23894</v>
      </c>
      <c r="F222" s="7">
        <v>23863</v>
      </c>
      <c r="G222">
        <v>31.48</v>
      </c>
      <c r="I222" s="1">
        <v>38108</v>
      </c>
      <c r="J222" s="1">
        <v>38108</v>
      </c>
      <c r="K222" s="5">
        <v>7.0373400000000003E-2</v>
      </c>
      <c r="L222" s="5">
        <v>7.9265180000000005E-2</v>
      </c>
      <c r="M222" s="5">
        <v>6.8359290000000003E-2</v>
      </c>
      <c r="N222" s="5">
        <v>8.3016019999999996E-2</v>
      </c>
    </row>
    <row r="223" spans="5:22" x14ac:dyDescent="0.2">
      <c r="E223" s="7">
        <v>23924</v>
      </c>
      <c r="F223" s="7">
        <v>23894</v>
      </c>
      <c r="G223">
        <v>31.61</v>
      </c>
      <c r="I223" s="1">
        <v>38139</v>
      </c>
      <c r="J223" s="1">
        <v>38139</v>
      </c>
      <c r="K223" s="5">
        <v>7.0119929999999997E-2</v>
      </c>
      <c r="L223" s="5">
        <v>7.931067E-2</v>
      </c>
      <c r="M223" s="5">
        <v>6.8329349999999997E-2</v>
      </c>
      <c r="N223" s="5">
        <v>8.1894229999999998E-2</v>
      </c>
    </row>
    <row r="224" spans="5:22" x14ac:dyDescent="0.2">
      <c r="E224" s="7">
        <v>23955</v>
      </c>
      <c r="F224" s="7">
        <v>23924</v>
      </c>
      <c r="G224">
        <v>31.58</v>
      </c>
      <c r="I224" s="1">
        <v>38169</v>
      </c>
      <c r="J224" s="1">
        <v>38169</v>
      </c>
      <c r="K224" s="5">
        <v>7.0133570000000006E-2</v>
      </c>
      <c r="L224" s="5">
        <v>7.7203690000000005E-2</v>
      </c>
      <c r="M224" s="5">
        <v>6.8372639999999998E-2</v>
      </c>
      <c r="N224" s="5">
        <v>8.1534220000000004E-2</v>
      </c>
    </row>
    <row r="225" spans="5:14" x14ac:dyDescent="0.2">
      <c r="E225" s="7">
        <v>23986</v>
      </c>
      <c r="F225" s="7">
        <v>23955</v>
      </c>
      <c r="G225">
        <v>31.55</v>
      </c>
      <c r="I225" s="1">
        <v>38200</v>
      </c>
      <c r="J225" s="1">
        <v>38200</v>
      </c>
      <c r="K225" s="5">
        <v>7.0075239999999997E-2</v>
      </c>
      <c r="L225" s="5">
        <v>7.7010330000000002E-2</v>
      </c>
      <c r="M225" s="5">
        <v>6.8344329999999995E-2</v>
      </c>
      <c r="N225" s="5">
        <v>8.0776130000000002E-2</v>
      </c>
    </row>
    <row r="226" spans="5:14" x14ac:dyDescent="0.2">
      <c r="E226" s="7">
        <v>24016</v>
      </c>
      <c r="F226" s="7">
        <v>23986</v>
      </c>
      <c r="G226">
        <v>31.62</v>
      </c>
      <c r="I226" s="1">
        <v>38231</v>
      </c>
      <c r="J226" s="1">
        <v>38231</v>
      </c>
      <c r="K226" s="5">
        <v>6.6945679999999994E-2</v>
      </c>
      <c r="L226" s="5">
        <v>7.3878979999999997E-2</v>
      </c>
      <c r="M226" s="5">
        <v>6.3748600000000002E-2</v>
      </c>
      <c r="N226" s="5">
        <v>7.8174869999999994E-2</v>
      </c>
    </row>
    <row r="227" spans="5:14" x14ac:dyDescent="0.2">
      <c r="E227" s="7">
        <v>24047</v>
      </c>
      <c r="F227" s="7">
        <v>24016</v>
      </c>
      <c r="G227">
        <v>31.65</v>
      </c>
      <c r="I227" s="1">
        <v>38261</v>
      </c>
      <c r="J227" s="1">
        <v>38261</v>
      </c>
      <c r="K227" s="5">
        <v>6.6867040000000003E-2</v>
      </c>
      <c r="L227" s="5">
        <v>7.3863540000000005E-2</v>
      </c>
      <c r="M227" s="5">
        <v>6.3747670000000006E-2</v>
      </c>
      <c r="N227" s="5">
        <v>7.7426120000000001E-2</v>
      </c>
    </row>
    <row r="228" spans="5:14" x14ac:dyDescent="0.2">
      <c r="E228" s="7">
        <v>24077</v>
      </c>
      <c r="F228" s="7">
        <v>24047</v>
      </c>
      <c r="G228">
        <v>31.75</v>
      </c>
      <c r="I228" s="1">
        <v>38292</v>
      </c>
      <c r="J228" s="1">
        <v>38292</v>
      </c>
      <c r="K228" s="5">
        <v>6.3884479999999993E-2</v>
      </c>
      <c r="L228" s="5">
        <v>7.2628670000000006E-2</v>
      </c>
      <c r="M228" s="5">
        <v>6.2946370000000001E-2</v>
      </c>
      <c r="N228" s="5">
        <v>7.598278E-2</v>
      </c>
    </row>
    <row r="229" spans="5:14" x14ac:dyDescent="0.2">
      <c r="E229" s="7">
        <v>24108</v>
      </c>
      <c r="F229" s="7">
        <v>24077</v>
      </c>
      <c r="G229">
        <v>31.85</v>
      </c>
      <c r="I229" s="1">
        <v>38322</v>
      </c>
      <c r="J229" s="1">
        <v>38322</v>
      </c>
      <c r="K229" s="5">
        <v>6.367884E-2</v>
      </c>
      <c r="L229" s="5">
        <v>7.2591550000000005E-2</v>
      </c>
      <c r="M229" s="5">
        <v>6.3836249999999997E-2</v>
      </c>
      <c r="N229" s="5">
        <v>7.5843679999999997E-2</v>
      </c>
    </row>
    <row r="230" spans="5:14" x14ac:dyDescent="0.2">
      <c r="E230" s="7">
        <v>24139</v>
      </c>
      <c r="F230" s="7">
        <v>24108</v>
      </c>
      <c r="G230">
        <v>31.88</v>
      </c>
      <c r="I230" s="1">
        <v>38353</v>
      </c>
      <c r="J230" s="1">
        <v>38353</v>
      </c>
      <c r="K230" s="5">
        <v>6.3727080000000005E-2</v>
      </c>
      <c r="L230" s="5">
        <v>7.2299699999999995E-2</v>
      </c>
      <c r="M230" s="5">
        <v>6.3831369999999998E-2</v>
      </c>
      <c r="N230" s="5">
        <v>7.5596269999999993E-2</v>
      </c>
    </row>
    <row r="231" spans="5:14" x14ac:dyDescent="0.2">
      <c r="E231" s="7">
        <v>24167</v>
      </c>
      <c r="F231" s="7">
        <v>24139</v>
      </c>
      <c r="G231">
        <v>32.08</v>
      </c>
      <c r="I231" s="1">
        <v>38384</v>
      </c>
      <c r="J231" s="1">
        <v>38384</v>
      </c>
      <c r="K231" s="5">
        <v>6.3767760000000007E-2</v>
      </c>
      <c r="L231" s="5">
        <v>7.1264960000000002E-2</v>
      </c>
      <c r="M231" s="5">
        <v>6.2182719999999997E-2</v>
      </c>
      <c r="N231" s="5">
        <v>7.3915839999999997E-2</v>
      </c>
    </row>
    <row r="232" spans="5:14" x14ac:dyDescent="0.2">
      <c r="E232" s="7">
        <v>24198</v>
      </c>
      <c r="F232" s="7">
        <v>24167</v>
      </c>
      <c r="G232">
        <v>32.18</v>
      </c>
      <c r="I232" s="1">
        <v>38412</v>
      </c>
      <c r="J232" s="1">
        <v>38412</v>
      </c>
      <c r="K232" s="5">
        <v>6.3314949999999995E-2</v>
      </c>
      <c r="L232" s="5">
        <v>7.1347190000000005E-2</v>
      </c>
      <c r="M232" s="5">
        <v>6.2204080000000002E-2</v>
      </c>
      <c r="N232" s="5">
        <v>7.3764239999999995E-2</v>
      </c>
    </row>
    <row r="233" spans="5:14" x14ac:dyDescent="0.2">
      <c r="E233" s="7">
        <v>24228</v>
      </c>
      <c r="F233" s="7">
        <v>24198</v>
      </c>
      <c r="G233">
        <v>32.28</v>
      </c>
      <c r="I233" s="1">
        <v>38443</v>
      </c>
      <c r="J233" s="1">
        <v>38443</v>
      </c>
      <c r="K233" s="5">
        <v>6.3326540000000001E-2</v>
      </c>
      <c r="L233" s="5">
        <v>7.1306739999999993E-2</v>
      </c>
      <c r="M233" s="5">
        <v>6.2126979999999998E-2</v>
      </c>
      <c r="N233" s="5">
        <v>7.2607190000000002E-2</v>
      </c>
    </row>
    <row r="234" spans="5:14" x14ac:dyDescent="0.2">
      <c r="E234" s="7">
        <v>24259</v>
      </c>
      <c r="F234" s="7">
        <v>24228</v>
      </c>
      <c r="G234">
        <v>32.35</v>
      </c>
      <c r="I234" s="1">
        <v>38473</v>
      </c>
      <c r="J234" s="1">
        <v>38473</v>
      </c>
      <c r="K234" s="5">
        <v>6.3221169999999993E-2</v>
      </c>
      <c r="L234" s="5">
        <v>7.1299130000000002E-2</v>
      </c>
      <c r="M234" s="5">
        <v>6.2290560000000002E-2</v>
      </c>
      <c r="N234" s="5">
        <v>7.2421200000000005E-2</v>
      </c>
    </row>
    <row r="235" spans="5:14" x14ac:dyDescent="0.2">
      <c r="E235" s="7">
        <v>24289</v>
      </c>
      <c r="F235" s="7">
        <v>24259</v>
      </c>
      <c r="G235">
        <v>32.380000000000003</v>
      </c>
      <c r="I235" s="1">
        <v>38504</v>
      </c>
      <c r="J235" s="1">
        <v>38504</v>
      </c>
      <c r="K235" s="5">
        <v>6.1226599999999999E-2</v>
      </c>
      <c r="L235" s="5">
        <v>7.1585259999999998E-2</v>
      </c>
      <c r="M235" s="5">
        <v>6.1863260000000003E-2</v>
      </c>
      <c r="N235" s="5">
        <v>7.056337E-2</v>
      </c>
    </row>
    <row r="236" spans="5:14" x14ac:dyDescent="0.2">
      <c r="E236" s="7">
        <v>24320</v>
      </c>
      <c r="F236" s="7">
        <v>24289</v>
      </c>
      <c r="G236">
        <v>32.450000000000003</v>
      </c>
      <c r="I236" s="1">
        <v>38534</v>
      </c>
      <c r="J236" s="1">
        <v>38534</v>
      </c>
      <c r="K236" s="5">
        <v>6.12182E-2</v>
      </c>
      <c r="L236" s="5">
        <v>7.008607E-2</v>
      </c>
      <c r="M236" s="5">
        <v>6.1852600000000001E-2</v>
      </c>
      <c r="N236" s="5">
        <v>6.9305459999999999E-2</v>
      </c>
    </row>
    <row r="237" spans="5:14" x14ac:dyDescent="0.2">
      <c r="E237" s="7">
        <v>24351</v>
      </c>
      <c r="F237" s="7">
        <v>24320</v>
      </c>
      <c r="G237">
        <v>32.65</v>
      </c>
      <c r="I237" s="1">
        <v>38565</v>
      </c>
      <c r="J237" s="1">
        <v>38565</v>
      </c>
      <c r="K237" s="5">
        <v>6.1178209999999997E-2</v>
      </c>
      <c r="L237" s="5">
        <v>7.0041019999999996E-2</v>
      </c>
      <c r="M237" s="5">
        <v>6.1851690000000001E-2</v>
      </c>
      <c r="N237" s="5">
        <v>6.8537329999999994E-2</v>
      </c>
    </row>
    <row r="238" spans="5:14" x14ac:dyDescent="0.2">
      <c r="E238" s="7">
        <v>24381</v>
      </c>
      <c r="F238" s="7">
        <v>24351</v>
      </c>
      <c r="G238">
        <v>32.75</v>
      </c>
      <c r="I238" s="1">
        <v>38596</v>
      </c>
      <c r="J238" s="1">
        <v>38596</v>
      </c>
      <c r="K238" s="5">
        <v>5.9026299999999997E-2</v>
      </c>
      <c r="L238" s="5">
        <v>6.9314559999999997E-2</v>
      </c>
      <c r="M238" s="5">
        <v>6.030174E-2</v>
      </c>
      <c r="N238" s="5">
        <v>6.6226850000000004E-2</v>
      </c>
    </row>
    <row r="239" spans="5:14" x14ac:dyDescent="0.2">
      <c r="E239" s="7">
        <v>24412</v>
      </c>
      <c r="F239" s="7">
        <v>24381</v>
      </c>
      <c r="G239">
        <v>32.85</v>
      </c>
      <c r="I239" s="1">
        <v>38626</v>
      </c>
      <c r="J239" s="1">
        <v>38626</v>
      </c>
      <c r="K239" s="5">
        <v>5.8965370000000003E-2</v>
      </c>
      <c r="L239" s="5">
        <v>7.0068969999999994E-2</v>
      </c>
      <c r="M239" s="5">
        <v>6.0271350000000001E-2</v>
      </c>
      <c r="N239" s="5">
        <v>6.5915489999999993E-2</v>
      </c>
    </row>
    <row r="240" spans="5:14" x14ac:dyDescent="0.2">
      <c r="E240" s="7">
        <v>24442</v>
      </c>
      <c r="F240" s="7">
        <v>24412</v>
      </c>
      <c r="G240">
        <v>32.880000000000003</v>
      </c>
      <c r="I240" s="1">
        <v>38657</v>
      </c>
      <c r="J240" s="1">
        <v>38657</v>
      </c>
      <c r="K240" s="5">
        <v>5.7513769999999999E-2</v>
      </c>
      <c r="L240" s="5">
        <v>7.0097989999999999E-2</v>
      </c>
      <c r="M240" s="5">
        <v>6.0151160000000002E-2</v>
      </c>
      <c r="N240" s="5">
        <v>6.5904199999999996E-2</v>
      </c>
    </row>
    <row r="241" spans="5:14" x14ac:dyDescent="0.2">
      <c r="E241" s="7">
        <v>24473</v>
      </c>
      <c r="F241" s="7">
        <v>24442</v>
      </c>
      <c r="G241">
        <v>32.92</v>
      </c>
      <c r="I241" s="1">
        <v>38687</v>
      </c>
      <c r="J241" s="1">
        <v>38687</v>
      </c>
      <c r="K241" s="5">
        <v>5.75028E-2</v>
      </c>
      <c r="L241" s="5">
        <v>6.9084140000000002E-2</v>
      </c>
      <c r="M241" s="5">
        <v>6.0444589999999999E-2</v>
      </c>
      <c r="N241" s="5">
        <v>6.5610470000000004E-2</v>
      </c>
    </row>
    <row r="242" spans="5:14" x14ac:dyDescent="0.2">
      <c r="E242" s="7">
        <v>24504</v>
      </c>
      <c r="F242" s="7">
        <v>24473</v>
      </c>
      <c r="G242">
        <v>32.9</v>
      </c>
      <c r="I242" s="1">
        <v>38718</v>
      </c>
      <c r="J242" s="1">
        <v>38718</v>
      </c>
      <c r="K242" s="5">
        <v>5.7465250000000002E-2</v>
      </c>
      <c r="L242" s="5">
        <v>6.9057359999999998E-2</v>
      </c>
      <c r="M242" s="5">
        <v>5.7387979999999998E-2</v>
      </c>
      <c r="N242" s="5">
        <v>6.4784060000000004E-2</v>
      </c>
    </row>
    <row r="243" spans="5:14" x14ac:dyDescent="0.2">
      <c r="E243" s="7">
        <v>24532</v>
      </c>
      <c r="F243" s="7">
        <v>24504</v>
      </c>
      <c r="G243">
        <v>33</v>
      </c>
      <c r="I243" s="1">
        <v>38749</v>
      </c>
      <c r="J243" s="1">
        <v>38749</v>
      </c>
      <c r="K243" s="5">
        <v>5.7457040000000001E-2</v>
      </c>
      <c r="L243" s="5">
        <v>6.8215970000000001E-2</v>
      </c>
      <c r="M243" s="5">
        <v>5.7353389999999997E-2</v>
      </c>
      <c r="N243" s="5">
        <v>6.5086710000000006E-2</v>
      </c>
    </row>
    <row r="244" spans="5:14" x14ac:dyDescent="0.2">
      <c r="E244" s="7">
        <v>24563</v>
      </c>
      <c r="F244" s="7">
        <v>24532</v>
      </c>
      <c r="G244">
        <v>33</v>
      </c>
      <c r="I244" s="1">
        <v>38777</v>
      </c>
      <c r="J244" s="1">
        <v>38777</v>
      </c>
      <c r="K244" s="5">
        <v>5.4530290000000002E-2</v>
      </c>
      <c r="L244" s="5">
        <v>6.5426739999999997E-2</v>
      </c>
      <c r="M244" s="5">
        <v>5.7424959999999997E-2</v>
      </c>
      <c r="N244" s="5">
        <v>6.235367E-2</v>
      </c>
    </row>
    <row r="245" spans="5:14" x14ac:dyDescent="0.2">
      <c r="E245" s="7">
        <v>24593</v>
      </c>
      <c r="F245" s="7">
        <v>24563</v>
      </c>
      <c r="G245">
        <v>33.1</v>
      </c>
      <c r="I245" s="1">
        <v>38808</v>
      </c>
      <c r="J245" s="1">
        <v>38808</v>
      </c>
      <c r="K245" s="5">
        <v>5.4445149999999998E-2</v>
      </c>
      <c r="L245" s="5">
        <v>6.4564419999999997E-2</v>
      </c>
      <c r="M245" s="5">
        <v>5.7445570000000001E-2</v>
      </c>
      <c r="N245" s="5">
        <v>6.0600000000000001E-2</v>
      </c>
    </row>
    <row r="246" spans="5:14" x14ac:dyDescent="0.2">
      <c r="E246" s="7">
        <v>24624</v>
      </c>
      <c r="F246" s="7">
        <v>24593</v>
      </c>
      <c r="G246">
        <v>33.1</v>
      </c>
      <c r="I246" s="1">
        <v>38838</v>
      </c>
      <c r="J246" s="1">
        <v>38838</v>
      </c>
      <c r="K246" s="5">
        <v>5.4897639999999998E-2</v>
      </c>
      <c r="L246" s="5">
        <v>6.5541210000000003E-2</v>
      </c>
      <c r="M246" s="5">
        <v>5.7391400000000002E-2</v>
      </c>
      <c r="N246" s="5">
        <v>6.0529180000000002E-2</v>
      </c>
    </row>
    <row r="247" spans="5:14" x14ac:dyDescent="0.2">
      <c r="E247" s="7">
        <v>24654</v>
      </c>
      <c r="F247" s="7">
        <v>24624</v>
      </c>
      <c r="G247">
        <v>33.299999999999997</v>
      </c>
      <c r="I247" s="1">
        <v>38869</v>
      </c>
      <c r="J247" s="1">
        <v>38869</v>
      </c>
      <c r="K247" s="5">
        <v>5.5450699999999999E-2</v>
      </c>
      <c r="L247" s="5">
        <v>6.5506919999999996E-2</v>
      </c>
      <c r="M247" s="5">
        <v>5.7333080000000002E-2</v>
      </c>
      <c r="N247" s="5">
        <v>6.0427889999999998E-2</v>
      </c>
    </row>
    <row r="248" spans="5:14" x14ac:dyDescent="0.2">
      <c r="E248" s="7">
        <v>24685</v>
      </c>
      <c r="F248" s="7">
        <v>24654</v>
      </c>
      <c r="G248">
        <v>33.4</v>
      </c>
      <c r="I248" s="1">
        <v>38899</v>
      </c>
      <c r="J248" s="1">
        <v>38899</v>
      </c>
      <c r="K248" s="5">
        <v>5.5028710000000002E-2</v>
      </c>
      <c r="L248" s="5">
        <v>6.5503770000000003E-2</v>
      </c>
      <c r="M248" s="5">
        <v>5.7775809999999997E-2</v>
      </c>
      <c r="N248" s="5">
        <v>6.0129960000000003E-2</v>
      </c>
    </row>
    <row r="249" spans="5:14" x14ac:dyDescent="0.2">
      <c r="E249" s="7">
        <v>24716</v>
      </c>
      <c r="F249" s="7">
        <v>24685</v>
      </c>
      <c r="G249">
        <v>33.5</v>
      </c>
      <c r="I249" s="1">
        <v>38930</v>
      </c>
      <c r="J249" s="1">
        <v>38930</v>
      </c>
      <c r="K249" s="5">
        <v>5.5021260000000002E-2</v>
      </c>
      <c r="L249" s="5">
        <v>6.5493930000000006E-2</v>
      </c>
      <c r="M249" s="5">
        <v>5.767775E-2</v>
      </c>
      <c r="N249" s="5">
        <v>5.9476090000000002E-2</v>
      </c>
    </row>
    <row r="250" spans="5:14" x14ac:dyDescent="0.2">
      <c r="E250" s="7">
        <v>24746</v>
      </c>
      <c r="F250" s="7">
        <v>24716</v>
      </c>
      <c r="G250">
        <v>33.6</v>
      </c>
      <c r="I250" s="1">
        <v>38961</v>
      </c>
      <c r="J250" s="1">
        <v>38961</v>
      </c>
      <c r="K250" s="5">
        <v>5.3769650000000002E-2</v>
      </c>
      <c r="L250" s="5">
        <v>6.4448989999999998E-2</v>
      </c>
      <c r="M250" s="5">
        <v>5.7737579999999997E-2</v>
      </c>
      <c r="N250" s="5">
        <v>5.9493589999999999E-2</v>
      </c>
    </row>
    <row r="251" spans="5:14" x14ac:dyDescent="0.2">
      <c r="E251" s="7">
        <v>24777</v>
      </c>
      <c r="F251" s="7">
        <v>24746</v>
      </c>
      <c r="G251">
        <v>33.700000000000003</v>
      </c>
      <c r="I251" s="1">
        <v>38991</v>
      </c>
      <c r="J251" s="1">
        <v>38991</v>
      </c>
      <c r="K251" s="5">
        <v>5.3750649999999997E-2</v>
      </c>
      <c r="L251" s="5">
        <v>6.4464789999999994E-2</v>
      </c>
      <c r="M251" s="5">
        <v>5.7667019999999999E-2</v>
      </c>
      <c r="N251" s="5">
        <v>5.8583679999999999E-2</v>
      </c>
    </row>
    <row r="252" spans="5:14" x14ac:dyDescent="0.2">
      <c r="E252" s="7">
        <v>24807</v>
      </c>
      <c r="F252" s="7">
        <v>24777</v>
      </c>
      <c r="G252">
        <v>33.9</v>
      </c>
      <c r="I252" s="1">
        <v>39022</v>
      </c>
      <c r="J252" s="1">
        <v>39022</v>
      </c>
      <c r="K252" s="5">
        <v>5.3723949999999999E-2</v>
      </c>
      <c r="L252" s="5">
        <v>6.3904119999999995E-2</v>
      </c>
      <c r="M252" s="5">
        <v>5.7645410000000001E-2</v>
      </c>
      <c r="N252" s="5">
        <v>5.7441230000000003E-2</v>
      </c>
    </row>
    <row r="253" spans="5:14" x14ac:dyDescent="0.2">
      <c r="E253" s="7">
        <v>24838</v>
      </c>
      <c r="F253" s="7">
        <v>24807</v>
      </c>
      <c r="G253">
        <v>34</v>
      </c>
      <c r="I253" s="1">
        <v>39052</v>
      </c>
      <c r="J253" s="1">
        <v>39052</v>
      </c>
      <c r="K253" s="5">
        <v>5.3512990000000003E-2</v>
      </c>
      <c r="L253" s="5">
        <v>6.3945020000000005E-2</v>
      </c>
      <c r="M253" s="5">
        <v>5.7563959999999997E-2</v>
      </c>
      <c r="N253" s="5">
        <v>5.5189059999999998E-2</v>
      </c>
    </row>
    <row r="254" spans="5:14" x14ac:dyDescent="0.2">
      <c r="E254" s="7">
        <v>24869</v>
      </c>
      <c r="F254" s="7">
        <v>24838</v>
      </c>
      <c r="G254">
        <v>34.1</v>
      </c>
      <c r="I254" s="1">
        <v>39083</v>
      </c>
      <c r="J254" s="1">
        <v>39083</v>
      </c>
      <c r="K254" s="5">
        <v>5.4457369999999998E-2</v>
      </c>
      <c r="L254" s="5">
        <v>6.4139799999999997E-2</v>
      </c>
      <c r="M254" s="5">
        <v>5.7714840000000003E-2</v>
      </c>
      <c r="N254" s="5">
        <v>5.5791930000000003E-2</v>
      </c>
    </row>
    <row r="255" spans="5:14" x14ac:dyDescent="0.2">
      <c r="E255" s="7">
        <v>24898</v>
      </c>
      <c r="F255" s="7">
        <v>24869</v>
      </c>
      <c r="G255">
        <v>34.200000000000003</v>
      </c>
      <c r="I255" s="1">
        <v>39114</v>
      </c>
      <c r="J255" s="1">
        <v>39114</v>
      </c>
      <c r="K255" s="5">
        <v>5.441762E-2</v>
      </c>
      <c r="L255" s="5">
        <v>6.3972260000000003E-2</v>
      </c>
      <c r="M255" s="5">
        <v>5.7703310000000001E-2</v>
      </c>
      <c r="N255" s="5">
        <v>5.2197439999999998E-2</v>
      </c>
    </row>
    <row r="256" spans="5:14" x14ac:dyDescent="0.2">
      <c r="E256" s="7">
        <v>24929</v>
      </c>
      <c r="F256" s="7">
        <v>24898</v>
      </c>
      <c r="G256">
        <v>34.299999999999997</v>
      </c>
      <c r="I256" s="1">
        <v>39142</v>
      </c>
      <c r="J256" s="1">
        <v>39142</v>
      </c>
      <c r="K256" s="5">
        <v>5.3536930000000003E-2</v>
      </c>
      <c r="L256" s="5">
        <v>6.1956879999999999E-2</v>
      </c>
      <c r="M256" s="5">
        <v>5.5163360000000002E-2</v>
      </c>
      <c r="N256" s="5">
        <v>4.9128959999999999E-2</v>
      </c>
    </row>
    <row r="257" spans="5:14" x14ac:dyDescent="0.2">
      <c r="E257" s="7">
        <v>24959</v>
      </c>
      <c r="F257" s="7">
        <v>24929</v>
      </c>
      <c r="G257">
        <v>34.4</v>
      </c>
      <c r="I257" s="1">
        <v>39173</v>
      </c>
      <c r="J257" s="1">
        <v>39173</v>
      </c>
      <c r="K257" s="5">
        <v>5.3384609999999999E-2</v>
      </c>
      <c r="L257" s="5">
        <v>6.1956879999999999E-2</v>
      </c>
      <c r="M257" s="5">
        <v>5.4769940000000003E-2</v>
      </c>
      <c r="N257" s="5">
        <v>4.9058600000000001E-2</v>
      </c>
    </row>
    <row r="258" spans="5:14" x14ac:dyDescent="0.2">
      <c r="E258" s="7">
        <v>24990</v>
      </c>
      <c r="F258" s="7">
        <v>24959</v>
      </c>
      <c r="G258">
        <v>34.5</v>
      </c>
      <c r="I258" s="1">
        <v>39203</v>
      </c>
      <c r="J258" s="1">
        <v>39203</v>
      </c>
      <c r="K258" s="5">
        <v>5.3382829999999999E-2</v>
      </c>
      <c r="L258" s="5">
        <v>6.1886240000000002E-2</v>
      </c>
      <c r="M258" s="5">
        <v>5.4736569999999998E-2</v>
      </c>
      <c r="N258" s="5">
        <v>4.8358030000000003E-2</v>
      </c>
    </row>
    <row r="259" spans="5:14" x14ac:dyDescent="0.2">
      <c r="E259" s="7">
        <v>25020</v>
      </c>
      <c r="F259" s="7">
        <v>24990</v>
      </c>
      <c r="G259">
        <v>34.700000000000003</v>
      </c>
      <c r="I259" s="1">
        <v>39234</v>
      </c>
      <c r="J259" s="1">
        <v>39234</v>
      </c>
      <c r="K259" s="5">
        <v>5.3528869999999999E-2</v>
      </c>
      <c r="L259" s="5">
        <v>6.1886240000000002E-2</v>
      </c>
      <c r="M259" s="5">
        <v>5.4735829999999999E-2</v>
      </c>
      <c r="N259" s="5">
        <v>4.8325779999999999E-2</v>
      </c>
    </row>
    <row r="260" spans="5:14" x14ac:dyDescent="0.2">
      <c r="E260" s="7">
        <v>25051</v>
      </c>
      <c r="F260" s="7">
        <v>25020</v>
      </c>
      <c r="G260">
        <v>34.9</v>
      </c>
      <c r="I260" s="1">
        <v>39264</v>
      </c>
      <c r="J260" s="1">
        <v>39264</v>
      </c>
      <c r="K260" s="5">
        <v>5.3400110000000001E-2</v>
      </c>
      <c r="L260" s="5">
        <v>6.1660069999999997E-2</v>
      </c>
      <c r="M260" s="5">
        <v>5.4735060000000002E-2</v>
      </c>
      <c r="N260" s="5">
        <v>4.8301480000000001E-2</v>
      </c>
    </row>
    <row r="261" spans="5:14" x14ac:dyDescent="0.2">
      <c r="E261" s="7">
        <v>25082</v>
      </c>
      <c r="F261" s="7">
        <v>25051</v>
      </c>
      <c r="G261">
        <v>35</v>
      </c>
      <c r="I261" s="1">
        <v>39295</v>
      </c>
      <c r="J261" s="1">
        <v>39295</v>
      </c>
      <c r="K261" s="5">
        <v>5.339928E-2</v>
      </c>
      <c r="L261" s="5">
        <v>6.1138480000000002E-2</v>
      </c>
      <c r="M261" s="5">
        <v>5.4722439999999997E-2</v>
      </c>
      <c r="N261" s="5">
        <v>4.7837530000000003E-2</v>
      </c>
    </row>
    <row r="262" spans="5:14" x14ac:dyDescent="0.2">
      <c r="E262" s="7">
        <v>25112</v>
      </c>
      <c r="F262" s="7">
        <v>25082</v>
      </c>
      <c r="G262">
        <v>35.1</v>
      </c>
      <c r="I262" s="1">
        <v>39326</v>
      </c>
      <c r="J262" s="1">
        <v>39326</v>
      </c>
      <c r="K262" s="5">
        <v>5.3203470000000003E-2</v>
      </c>
      <c r="L262" s="5">
        <v>6.105642E-2</v>
      </c>
      <c r="M262" s="5">
        <v>5.4717050000000003E-2</v>
      </c>
      <c r="N262" s="5">
        <v>4.7707640000000003E-2</v>
      </c>
    </row>
    <row r="263" spans="5:14" x14ac:dyDescent="0.2">
      <c r="E263" s="7">
        <v>25143</v>
      </c>
      <c r="F263" s="7">
        <v>25112</v>
      </c>
      <c r="G263">
        <v>35.299999999999997</v>
      </c>
      <c r="I263" s="1">
        <v>39356</v>
      </c>
      <c r="J263" s="1">
        <v>39356</v>
      </c>
      <c r="K263" s="5">
        <v>5.596363E-2</v>
      </c>
      <c r="L263" s="5">
        <v>6.1416869999999998E-2</v>
      </c>
      <c r="M263" s="5">
        <v>5.5060390000000001E-2</v>
      </c>
      <c r="N263" s="5">
        <v>5.1979360000000002E-2</v>
      </c>
    </row>
    <row r="264" spans="5:14" x14ac:dyDescent="0.2">
      <c r="E264" s="7">
        <v>25173</v>
      </c>
      <c r="F264" s="7">
        <v>25143</v>
      </c>
      <c r="G264">
        <v>35.4</v>
      </c>
      <c r="I264" s="1">
        <v>39387</v>
      </c>
      <c r="J264" s="1">
        <v>39387</v>
      </c>
      <c r="K264" s="5">
        <v>5.8204209999999999E-2</v>
      </c>
      <c r="L264" s="5">
        <v>6.140251E-2</v>
      </c>
      <c r="M264" s="5">
        <v>5.494806E-2</v>
      </c>
      <c r="N264" s="5">
        <v>5.2127630000000001E-2</v>
      </c>
    </row>
    <row r="265" spans="5:14" x14ac:dyDescent="0.2">
      <c r="E265" s="7">
        <v>25204</v>
      </c>
      <c r="F265" s="7">
        <v>25173</v>
      </c>
      <c r="G265">
        <v>35.6</v>
      </c>
      <c r="I265" s="1">
        <v>39417</v>
      </c>
      <c r="J265" s="1">
        <v>39417</v>
      </c>
      <c r="K265" s="5">
        <v>5.8089929999999998E-2</v>
      </c>
      <c r="L265" s="5">
        <v>6.1433799999999997E-2</v>
      </c>
      <c r="M265" s="5">
        <v>5.494052E-2</v>
      </c>
      <c r="N265" s="5">
        <v>5.2030750000000001E-2</v>
      </c>
    </row>
    <row r="266" spans="5:14" x14ac:dyDescent="0.2">
      <c r="E266" s="7">
        <v>25235</v>
      </c>
      <c r="F266" s="7">
        <v>25204</v>
      </c>
      <c r="G266">
        <v>35.700000000000003</v>
      </c>
      <c r="I266" s="1">
        <v>39448</v>
      </c>
      <c r="J266" s="1">
        <v>39448</v>
      </c>
      <c r="K266" s="5">
        <v>5.8068380000000003E-2</v>
      </c>
      <c r="L266" s="5">
        <v>6.1433799999999997E-2</v>
      </c>
      <c r="M266" s="5">
        <v>5.4942079999999997E-2</v>
      </c>
      <c r="N266" s="5">
        <v>5.2183630000000002E-2</v>
      </c>
    </row>
    <row r="267" spans="5:14" x14ac:dyDescent="0.2">
      <c r="E267" s="7">
        <v>25263</v>
      </c>
      <c r="F267" s="7">
        <v>25235</v>
      </c>
      <c r="G267">
        <v>35.799999999999997</v>
      </c>
      <c r="I267" s="1">
        <v>39479</v>
      </c>
      <c r="J267" s="1">
        <v>39479</v>
      </c>
      <c r="K267" s="5">
        <v>6.117612E-2</v>
      </c>
      <c r="L267" s="5">
        <v>6.3381989999999999E-2</v>
      </c>
      <c r="M267" s="5">
        <v>5.644238E-2</v>
      </c>
      <c r="N267" s="5">
        <v>5.5758660000000002E-2</v>
      </c>
    </row>
    <row r="268" spans="5:14" x14ac:dyDescent="0.2">
      <c r="E268" s="7">
        <v>25294</v>
      </c>
      <c r="F268" s="7">
        <v>25263</v>
      </c>
      <c r="G268">
        <v>36.1</v>
      </c>
      <c r="I268" s="1">
        <v>39508</v>
      </c>
      <c r="J268" s="1">
        <v>39508</v>
      </c>
      <c r="K268" s="5">
        <v>6.1086099999999997E-2</v>
      </c>
      <c r="L268" s="5">
        <v>6.3381989999999999E-2</v>
      </c>
      <c r="M268" s="5">
        <v>5.652418E-2</v>
      </c>
      <c r="N268" s="5">
        <v>5.5737990000000001E-2</v>
      </c>
    </row>
    <row r="269" spans="5:14" x14ac:dyDescent="0.2">
      <c r="E269" s="7">
        <v>25324</v>
      </c>
      <c r="F269" s="7">
        <v>25294</v>
      </c>
      <c r="G269">
        <v>36.299999999999997</v>
      </c>
      <c r="I269" s="1">
        <v>39539</v>
      </c>
      <c r="J269" s="1">
        <v>39539</v>
      </c>
      <c r="K269" s="5">
        <v>6.108744E-2</v>
      </c>
      <c r="L269" s="5">
        <v>6.4364749999999998E-2</v>
      </c>
      <c r="M269" s="5">
        <v>5.7057469999999999E-2</v>
      </c>
      <c r="N269" s="5">
        <v>5.7788529999999998E-2</v>
      </c>
    </row>
    <row r="270" spans="5:14" x14ac:dyDescent="0.2">
      <c r="E270" s="7">
        <v>25355</v>
      </c>
      <c r="F270" s="7">
        <v>25324</v>
      </c>
      <c r="G270">
        <v>36.4</v>
      </c>
      <c r="I270" s="1">
        <v>39569</v>
      </c>
      <c r="J270" s="1">
        <v>39569</v>
      </c>
      <c r="K270" s="5">
        <v>6.1108179999999998E-2</v>
      </c>
      <c r="L270" s="5">
        <v>6.4367339999999995E-2</v>
      </c>
      <c r="M270" s="5">
        <v>5.7043480000000001E-2</v>
      </c>
      <c r="N270" s="5">
        <v>5.773756E-2</v>
      </c>
    </row>
    <row r="271" spans="5:14" x14ac:dyDescent="0.2">
      <c r="E271" s="7">
        <v>25385</v>
      </c>
      <c r="F271" s="7">
        <v>25355</v>
      </c>
      <c r="G271">
        <v>36.6</v>
      </c>
      <c r="I271" s="1">
        <v>39600</v>
      </c>
      <c r="J271" s="1">
        <v>39600</v>
      </c>
      <c r="K271" s="5">
        <v>6.1410880000000001E-2</v>
      </c>
      <c r="L271" s="5">
        <v>6.4363050000000005E-2</v>
      </c>
      <c r="M271" s="5">
        <v>5.9581629999999997E-2</v>
      </c>
      <c r="N271" s="5">
        <v>5.7194479999999999E-2</v>
      </c>
    </row>
    <row r="272" spans="5:14" x14ac:dyDescent="0.2">
      <c r="E272" s="7">
        <v>25416</v>
      </c>
      <c r="F272" s="7">
        <v>25385</v>
      </c>
      <c r="G272">
        <v>36.799999999999997</v>
      </c>
      <c r="I272" s="1">
        <v>39630</v>
      </c>
      <c r="J272" s="1">
        <v>39630</v>
      </c>
      <c r="K272" s="5">
        <v>6.1410949999999999E-2</v>
      </c>
      <c r="L272" s="5">
        <v>6.4317620000000006E-2</v>
      </c>
      <c r="M272" s="5">
        <v>5.9579899999999998E-2</v>
      </c>
      <c r="N272" s="5">
        <v>5.7185050000000001E-2</v>
      </c>
    </row>
    <row r="273" spans="5:14" x14ac:dyDescent="0.2">
      <c r="E273" s="7">
        <v>25447</v>
      </c>
      <c r="F273" s="7">
        <v>25416</v>
      </c>
      <c r="G273">
        <v>36.9</v>
      </c>
      <c r="I273" s="1">
        <v>39661</v>
      </c>
      <c r="J273" s="1">
        <v>39661</v>
      </c>
      <c r="K273" s="5">
        <v>6.2875730000000005E-2</v>
      </c>
      <c r="L273" s="5">
        <v>6.5897280000000003E-2</v>
      </c>
      <c r="M273" s="5">
        <v>6.1507489999999998E-2</v>
      </c>
      <c r="N273" s="5">
        <v>5.8912140000000002E-2</v>
      </c>
    </row>
    <row r="274" spans="5:14" x14ac:dyDescent="0.2">
      <c r="E274" s="7">
        <v>25477</v>
      </c>
      <c r="F274" s="7">
        <v>25447</v>
      </c>
      <c r="G274">
        <v>37.1</v>
      </c>
      <c r="I274" s="1">
        <v>39692</v>
      </c>
      <c r="J274" s="1">
        <v>39692</v>
      </c>
      <c r="K274" s="5">
        <v>6.2736509999999995E-2</v>
      </c>
      <c r="L274" s="5">
        <v>6.5912799999999994E-2</v>
      </c>
      <c r="M274" s="5">
        <v>6.1044500000000002E-2</v>
      </c>
      <c r="N274" s="5">
        <v>5.9424240000000003E-2</v>
      </c>
    </row>
    <row r="275" spans="5:14" x14ac:dyDescent="0.2">
      <c r="E275" s="7">
        <v>25508</v>
      </c>
      <c r="F275" s="7">
        <v>25477</v>
      </c>
      <c r="G275">
        <v>37.299999999999997</v>
      </c>
      <c r="I275" s="1">
        <v>39722</v>
      </c>
      <c r="J275" s="1">
        <v>39722</v>
      </c>
      <c r="K275" s="5">
        <v>6.3125020000000004E-2</v>
      </c>
      <c r="L275" s="5">
        <v>6.9496810000000006E-2</v>
      </c>
      <c r="M275" s="5">
        <v>6.5188570000000001E-2</v>
      </c>
      <c r="N275" s="5">
        <v>6.3495159999999995E-2</v>
      </c>
    </row>
    <row r="276" spans="5:14" x14ac:dyDescent="0.2">
      <c r="E276" s="7">
        <v>25538</v>
      </c>
      <c r="F276" s="7">
        <v>25508</v>
      </c>
      <c r="G276">
        <v>37.5</v>
      </c>
      <c r="I276" s="1">
        <v>39753</v>
      </c>
      <c r="J276" s="1">
        <v>39753</v>
      </c>
      <c r="K276" s="5">
        <v>7.0950219999999994E-2</v>
      </c>
      <c r="L276" s="5">
        <v>7.9562859999999999E-2</v>
      </c>
      <c r="M276" s="5">
        <v>7.5673279999999996E-2</v>
      </c>
      <c r="N276" s="5">
        <v>7.5064500000000006E-2</v>
      </c>
    </row>
    <row r="277" spans="5:14" x14ac:dyDescent="0.2">
      <c r="E277" s="7">
        <v>25569</v>
      </c>
      <c r="F277" s="7">
        <v>25538</v>
      </c>
      <c r="G277">
        <v>37.700000000000003</v>
      </c>
      <c r="I277" s="1">
        <v>39783</v>
      </c>
      <c r="J277" s="1">
        <v>39783</v>
      </c>
      <c r="K277" s="5">
        <v>7.0135879999999998E-2</v>
      </c>
      <c r="L277" s="5">
        <v>7.9564850000000006E-2</v>
      </c>
      <c r="M277" s="5">
        <v>7.5653880000000007E-2</v>
      </c>
      <c r="N277" s="5">
        <v>7.5245409999999999E-2</v>
      </c>
    </row>
    <row r="278" spans="5:14" x14ac:dyDescent="0.2">
      <c r="E278" s="7">
        <v>25600</v>
      </c>
      <c r="F278" s="7">
        <v>25569</v>
      </c>
      <c r="G278">
        <v>37.9</v>
      </c>
      <c r="I278" s="1">
        <v>39814</v>
      </c>
      <c r="J278" s="1">
        <v>39814</v>
      </c>
      <c r="K278" s="5">
        <v>7.3566160000000005E-2</v>
      </c>
      <c r="L278" s="5">
        <v>8.5860950000000005E-2</v>
      </c>
      <c r="M278" s="5">
        <v>8.0447939999999996E-2</v>
      </c>
      <c r="N278" s="5">
        <v>8.0244060000000006E-2</v>
      </c>
    </row>
    <row r="279" spans="5:14" x14ac:dyDescent="0.2">
      <c r="E279" s="7">
        <v>25628</v>
      </c>
      <c r="F279" s="7">
        <v>25600</v>
      </c>
      <c r="G279">
        <v>38.1</v>
      </c>
      <c r="I279" s="1">
        <v>39845</v>
      </c>
      <c r="J279" s="1">
        <v>39845</v>
      </c>
      <c r="K279" s="5">
        <v>7.3566160000000005E-2</v>
      </c>
      <c r="L279" s="5">
        <v>8.5859530000000003E-2</v>
      </c>
      <c r="M279" s="5">
        <v>8.0632990000000002E-2</v>
      </c>
      <c r="N279" s="5">
        <v>8.0347920000000003E-2</v>
      </c>
    </row>
    <row r="280" spans="5:14" x14ac:dyDescent="0.2">
      <c r="E280" s="7">
        <v>25659</v>
      </c>
      <c r="F280" s="7">
        <v>25628</v>
      </c>
      <c r="G280">
        <v>38.299999999999997</v>
      </c>
      <c r="I280" s="1">
        <v>39873</v>
      </c>
      <c r="J280" s="1">
        <v>39873</v>
      </c>
      <c r="K280" s="5">
        <v>7.3085049999999999E-2</v>
      </c>
      <c r="L280" s="5">
        <v>8.7292529999999993E-2</v>
      </c>
      <c r="M280" s="5">
        <v>7.9696959999999997E-2</v>
      </c>
      <c r="N280" s="5">
        <v>8.0530879999999999E-2</v>
      </c>
    </row>
    <row r="281" spans="5:14" x14ac:dyDescent="0.2">
      <c r="E281" s="7">
        <v>25689</v>
      </c>
      <c r="F281" s="7">
        <v>25659</v>
      </c>
      <c r="G281">
        <v>38.5</v>
      </c>
      <c r="I281" s="1">
        <v>39904</v>
      </c>
      <c r="J281" s="1">
        <v>39904</v>
      </c>
      <c r="K281" s="5">
        <v>7.7490909999999996E-2</v>
      </c>
      <c r="L281" s="5">
        <v>9.3600320000000001E-2</v>
      </c>
      <c r="M281" s="5">
        <v>8.7026359999999997E-2</v>
      </c>
      <c r="N281" s="5">
        <v>8.8055519999999998E-2</v>
      </c>
    </row>
    <row r="282" spans="5:14" x14ac:dyDescent="0.2">
      <c r="E282" s="7">
        <v>25720</v>
      </c>
      <c r="F282" s="7">
        <v>25689</v>
      </c>
      <c r="G282">
        <v>38.6</v>
      </c>
      <c r="I282" s="1">
        <v>39934</v>
      </c>
      <c r="J282" s="1">
        <v>39934</v>
      </c>
      <c r="K282" s="5">
        <v>7.7490909999999996E-2</v>
      </c>
      <c r="L282" s="5">
        <v>9.3570440000000005E-2</v>
      </c>
      <c r="M282" s="5">
        <v>8.6793120000000001E-2</v>
      </c>
      <c r="N282" s="5">
        <v>8.8073659999999998E-2</v>
      </c>
    </row>
    <row r="283" spans="5:14" x14ac:dyDescent="0.2">
      <c r="E283" s="7">
        <v>25750</v>
      </c>
      <c r="F283" s="7">
        <v>25720</v>
      </c>
      <c r="G283">
        <v>38.799999999999997</v>
      </c>
      <c r="I283" s="1">
        <v>39965</v>
      </c>
      <c r="J283" s="1">
        <v>39965</v>
      </c>
      <c r="K283" s="5">
        <v>7.7526289999999998E-2</v>
      </c>
      <c r="L283" s="5">
        <v>9.0175859999999997E-2</v>
      </c>
      <c r="M283" s="5">
        <v>8.7496379999999999E-2</v>
      </c>
      <c r="N283" s="5">
        <v>8.7618280000000007E-2</v>
      </c>
    </row>
    <row r="284" spans="5:14" x14ac:dyDescent="0.2">
      <c r="E284" s="7">
        <v>25781</v>
      </c>
      <c r="F284" s="7">
        <v>25750</v>
      </c>
      <c r="G284">
        <v>38.9</v>
      </c>
      <c r="I284" s="1">
        <v>39995</v>
      </c>
      <c r="J284" s="1">
        <v>39995</v>
      </c>
      <c r="K284" s="5">
        <v>7.7224539999999994E-2</v>
      </c>
      <c r="L284" s="5">
        <v>9.0185849999999998E-2</v>
      </c>
      <c r="M284" s="5">
        <v>8.7466630000000004E-2</v>
      </c>
      <c r="N284" s="5">
        <v>8.7292190000000006E-2</v>
      </c>
    </row>
    <row r="285" spans="5:14" x14ac:dyDescent="0.2">
      <c r="E285" s="7">
        <v>25812</v>
      </c>
      <c r="F285" s="7">
        <v>25781</v>
      </c>
      <c r="G285">
        <v>39</v>
      </c>
      <c r="I285" s="1">
        <v>40026</v>
      </c>
      <c r="J285" s="1">
        <v>40026</v>
      </c>
      <c r="K285" s="5">
        <v>7.7224539999999994E-2</v>
      </c>
      <c r="L285" s="5">
        <v>9.0635199999999999E-2</v>
      </c>
      <c r="M285" s="5">
        <v>8.7381490000000006E-2</v>
      </c>
      <c r="N285" s="5">
        <v>8.6345699999999997E-2</v>
      </c>
    </row>
    <row r="286" spans="5:14" x14ac:dyDescent="0.2">
      <c r="E286" s="7">
        <v>25842</v>
      </c>
      <c r="F286" s="7">
        <v>25812</v>
      </c>
      <c r="G286">
        <v>39.200000000000003</v>
      </c>
      <c r="I286" s="1">
        <v>40057</v>
      </c>
      <c r="J286" s="1">
        <v>40057</v>
      </c>
      <c r="K286" s="5">
        <v>7.4457910000000002E-2</v>
      </c>
      <c r="L286" s="5">
        <v>8.8748110000000005E-2</v>
      </c>
      <c r="M286" s="5">
        <v>8.7359110000000004E-2</v>
      </c>
      <c r="N286" s="5">
        <v>8.4833229999999996E-2</v>
      </c>
    </row>
    <row r="287" spans="5:14" x14ac:dyDescent="0.2">
      <c r="E287" s="7">
        <v>25873</v>
      </c>
      <c r="F287" s="7">
        <v>25842</v>
      </c>
      <c r="G287">
        <v>39.4</v>
      </c>
      <c r="I287" s="1">
        <v>40087</v>
      </c>
      <c r="J287" s="1">
        <v>40087</v>
      </c>
      <c r="K287" s="5">
        <v>7.4472389999999999E-2</v>
      </c>
      <c r="L287" s="5">
        <v>8.8796899999999998E-2</v>
      </c>
      <c r="M287" s="5">
        <v>8.2760420000000001E-2</v>
      </c>
      <c r="N287" s="5">
        <v>8.487836E-2</v>
      </c>
    </row>
    <row r="288" spans="5:14" x14ac:dyDescent="0.2">
      <c r="E288" s="7">
        <v>25903</v>
      </c>
      <c r="F288" s="7">
        <v>25873</v>
      </c>
      <c r="G288">
        <v>39.6</v>
      </c>
      <c r="I288" s="1">
        <v>40118</v>
      </c>
      <c r="J288" s="1">
        <v>40118</v>
      </c>
      <c r="K288" s="5">
        <v>7.4446689999999996E-2</v>
      </c>
      <c r="L288" s="5">
        <v>8.8796899999999998E-2</v>
      </c>
      <c r="M288" s="5">
        <v>8.2732509999999995E-2</v>
      </c>
      <c r="N288" s="5">
        <v>8.4386089999999997E-2</v>
      </c>
    </row>
    <row r="289" spans="5:14" x14ac:dyDescent="0.2">
      <c r="E289" s="7">
        <v>25934</v>
      </c>
      <c r="F289" s="7">
        <v>25903</v>
      </c>
      <c r="G289">
        <v>39.799999999999997</v>
      </c>
      <c r="I289" s="1">
        <v>40148</v>
      </c>
      <c r="J289" s="1">
        <v>40148</v>
      </c>
      <c r="K289" s="5">
        <v>7.0526770000000003E-2</v>
      </c>
      <c r="L289" s="5">
        <v>8.4714289999999998E-2</v>
      </c>
      <c r="M289" s="5">
        <v>7.9139000000000001E-2</v>
      </c>
      <c r="N289" s="5">
        <v>7.7392820000000001E-2</v>
      </c>
    </row>
    <row r="290" spans="5:14" x14ac:dyDescent="0.2">
      <c r="E290" s="7">
        <v>25965</v>
      </c>
      <c r="F290" s="7">
        <v>25934</v>
      </c>
      <c r="G290">
        <v>39.9</v>
      </c>
      <c r="I290" s="1">
        <v>40179</v>
      </c>
      <c r="J290" s="1">
        <v>40179</v>
      </c>
      <c r="K290" s="5">
        <v>7.0522009999999996E-2</v>
      </c>
      <c r="L290" s="5">
        <v>8.4677550000000004E-2</v>
      </c>
      <c r="M290" s="5">
        <v>7.9181539999999995E-2</v>
      </c>
      <c r="N290" s="5">
        <v>7.7392820000000001E-2</v>
      </c>
    </row>
    <row r="291" spans="5:14" x14ac:dyDescent="0.2">
      <c r="E291" s="7">
        <v>25993</v>
      </c>
      <c r="F291" s="7">
        <v>25965</v>
      </c>
      <c r="G291">
        <v>39.9</v>
      </c>
      <c r="I291" s="1">
        <v>40210</v>
      </c>
      <c r="J291" s="1">
        <v>40210</v>
      </c>
      <c r="K291" s="5">
        <v>7.0522169999999995E-2</v>
      </c>
      <c r="L291" s="5">
        <v>8.4688490000000005E-2</v>
      </c>
      <c r="M291" s="5">
        <v>7.6257140000000001E-2</v>
      </c>
      <c r="N291" s="5">
        <v>7.7392820000000001E-2</v>
      </c>
    </row>
    <row r="292" spans="5:14" x14ac:dyDescent="0.2">
      <c r="E292" s="7">
        <v>26024</v>
      </c>
      <c r="F292" s="7">
        <v>25993</v>
      </c>
      <c r="G292">
        <v>40</v>
      </c>
      <c r="I292" s="1">
        <v>40238</v>
      </c>
      <c r="J292" s="1">
        <v>40238</v>
      </c>
      <c r="K292" s="5">
        <v>6.8801810000000005E-2</v>
      </c>
      <c r="L292" s="5">
        <v>8.4516919999999995E-2</v>
      </c>
      <c r="M292" s="5">
        <v>7.5907450000000001E-2</v>
      </c>
      <c r="N292" s="5">
        <v>7.5250700000000004E-2</v>
      </c>
    </row>
    <row r="293" spans="5:14" x14ac:dyDescent="0.2">
      <c r="E293" s="7">
        <v>26054</v>
      </c>
      <c r="F293" s="7">
        <v>26024</v>
      </c>
      <c r="G293">
        <v>40.1</v>
      </c>
      <c r="I293" s="1">
        <v>40269</v>
      </c>
      <c r="J293" s="1">
        <v>40269</v>
      </c>
      <c r="K293" s="5">
        <v>6.7038020000000004E-2</v>
      </c>
      <c r="L293" s="5">
        <v>8.4283979999999994E-2</v>
      </c>
      <c r="M293" s="5">
        <v>7.5961459999999995E-2</v>
      </c>
      <c r="N293" s="5">
        <v>7.4384859999999997E-2</v>
      </c>
    </row>
    <row r="294" spans="5:14" x14ac:dyDescent="0.2">
      <c r="E294" s="7">
        <v>26085</v>
      </c>
      <c r="F294" s="7">
        <v>26054</v>
      </c>
      <c r="G294">
        <v>40.299999999999997</v>
      </c>
      <c r="I294" s="1">
        <v>40299</v>
      </c>
      <c r="J294" s="1">
        <v>40299</v>
      </c>
      <c r="K294" s="5">
        <v>6.3861780000000007E-2</v>
      </c>
      <c r="L294" s="5">
        <v>8.1962320000000005E-2</v>
      </c>
      <c r="M294" s="5">
        <v>7.1171960000000006E-2</v>
      </c>
      <c r="N294" s="5">
        <v>7.0462849999999994E-2</v>
      </c>
    </row>
    <row r="295" spans="5:14" x14ac:dyDescent="0.2">
      <c r="E295" s="7">
        <v>26115</v>
      </c>
      <c r="F295" s="7">
        <v>26085</v>
      </c>
      <c r="G295">
        <v>40.5</v>
      </c>
      <c r="I295" s="1">
        <v>40330</v>
      </c>
      <c r="J295" s="1">
        <v>40330</v>
      </c>
      <c r="K295" s="5">
        <v>6.3202809999999998E-2</v>
      </c>
      <c r="L295" s="5">
        <v>8.1962320000000005E-2</v>
      </c>
      <c r="M295" s="5">
        <v>7.1108820000000003E-2</v>
      </c>
      <c r="N295" s="5">
        <v>7.0247980000000002E-2</v>
      </c>
    </row>
    <row r="296" spans="5:14" x14ac:dyDescent="0.2">
      <c r="E296" s="7">
        <v>26146</v>
      </c>
      <c r="F296" s="7">
        <v>26115</v>
      </c>
      <c r="G296">
        <v>40.6</v>
      </c>
      <c r="I296" s="1">
        <v>40360</v>
      </c>
      <c r="J296" s="1">
        <v>40360</v>
      </c>
      <c r="K296" s="5">
        <v>6.3202809999999998E-2</v>
      </c>
      <c r="L296" s="5">
        <v>7.9522460000000003E-2</v>
      </c>
      <c r="M296" s="5">
        <v>7.1058380000000004E-2</v>
      </c>
      <c r="N296" s="5">
        <v>6.9252789999999995E-2</v>
      </c>
    </row>
    <row r="297" spans="5:14" x14ac:dyDescent="0.2">
      <c r="E297" s="7">
        <v>26177</v>
      </c>
      <c r="F297" s="7">
        <v>26146</v>
      </c>
      <c r="G297">
        <v>40.700000000000003</v>
      </c>
      <c r="I297" s="1">
        <v>40391</v>
      </c>
      <c r="J297" s="1">
        <v>40391</v>
      </c>
      <c r="K297" s="5">
        <v>6.1338910000000003E-2</v>
      </c>
      <c r="L297" s="5">
        <v>7.9519870000000006E-2</v>
      </c>
      <c r="M297" s="5">
        <v>7.1065429999999999E-2</v>
      </c>
      <c r="N297" s="5">
        <v>6.9069169999999999E-2</v>
      </c>
    </row>
    <row r="298" spans="5:14" x14ac:dyDescent="0.2">
      <c r="E298" s="7">
        <v>26207</v>
      </c>
      <c r="F298" s="7">
        <v>26177</v>
      </c>
      <c r="G298">
        <v>40.799999999999997</v>
      </c>
      <c r="I298" s="1">
        <v>40422</v>
      </c>
      <c r="J298" s="1">
        <v>40422</v>
      </c>
      <c r="K298" s="5">
        <v>6.1038490000000001E-2</v>
      </c>
      <c r="L298" s="5">
        <v>7.9519870000000006E-2</v>
      </c>
      <c r="M298" s="5">
        <v>7.0794679999999999E-2</v>
      </c>
      <c r="N298" s="5">
        <v>6.778961E-2</v>
      </c>
    </row>
    <row r="299" spans="5:14" x14ac:dyDescent="0.2">
      <c r="E299" s="7">
        <v>26238</v>
      </c>
      <c r="F299" s="7">
        <v>26207</v>
      </c>
      <c r="G299">
        <v>40.9</v>
      </c>
      <c r="I299" s="1">
        <v>40452</v>
      </c>
      <c r="J299" s="1">
        <v>40452</v>
      </c>
      <c r="K299" s="5">
        <v>5.9398649999999997E-2</v>
      </c>
      <c r="L299" s="5">
        <v>7.7708860000000005E-2</v>
      </c>
      <c r="M299" s="5">
        <v>6.6934359999999998E-2</v>
      </c>
      <c r="N299" s="5">
        <v>6.7262359999999993E-2</v>
      </c>
    </row>
    <row r="300" spans="5:14" x14ac:dyDescent="0.2">
      <c r="E300" s="7">
        <v>26268</v>
      </c>
      <c r="F300" s="7">
        <v>26238</v>
      </c>
      <c r="G300">
        <v>41</v>
      </c>
      <c r="I300" s="1">
        <v>40483</v>
      </c>
      <c r="J300" s="1">
        <v>40483</v>
      </c>
      <c r="K300" s="5">
        <v>5.9398649999999997E-2</v>
      </c>
      <c r="L300" s="5">
        <v>7.7043899999999998E-2</v>
      </c>
      <c r="M300" s="5">
        <v>6.6934359999999998E-2</v>
      </c>
      <c r="N300" s="5">
        <v>6.7175150000000003E-2</v>
      </c>
    </row>
    <row r="301" spans="5:14" x14ac:dyDescent="0.2">
      <c r="E301" s="7">
        <v>26299</v>
      </c>
      <c r="F301" s="7">
        <v>26268</v>
      </c>
      <c r="G301">
        <v>41.1</v>
      </c>
      <c r="I301" s="1">
        <v>40513</v>
      </c>
      <c r="J301" s="1">
        <v>40513</v>
      </c>
      <c r="K301" s="5">
        <v>5.8979940000000002E-2</v>
      </c>
      <c r="L301" s="5">
        <v>7.3784420000000003E-2</v>
      </c>
      <c r="M301" s="5">
        <v>6.6927689999999998E-2</v>
      </c>
      <c r="N301" s="5">
        <v>6.6226339999999995E-2</v>
      </c>
    </row>
    <row r="302" spans="5:14" x14ac:dyDescent="0.2">
      <c r="E302" s="7">
        <v>26330</v>
      </c>
      <c r="F302" s="7">
        <v>26299</v>
      </c>
      <c r="G302">
        <v>41.2</v>
      </c>
      <c r="I302" s="1">
        <v>40544</v>
      </c>
      <c r="J302" s="1">
        <v>40544</v>
      </c>
      <c r="K302" s="5">
        <v>5.8530069999999997E-2</v>
      </c>
      <c r="L302" s="5">
        <v>7.3795459999999993E-2</v>
      </c>
      <c r="M302" s="5">
        <v>6.6345570000000006E-2</v>
      </c>
      <c r="N302" s="5">
        <v>6.6052819999999998E-2</v>
      </c>
    </row>
    <row r="303" spans="5:14" x14ac:dyDescent="0.2">
      <c r="E303" s="7">
        <v>26359</v>
      </c>
      <c r="F303" s="7">
        <v>26330</v>
      </c>
      <c r="G303">
        <v>41.4</v>
      </c>
      <c r="I303" s="1">
        <v>40575</v>
      </c>
      <c r="J303" s="1">
        <v>40575</v>
      </c>
      <c r="K303" s="5">
        <v>5.8530069999999997E-2</v>
      </c>
      <c r="L303" s="5">
        <v>7.3795459999999993E-2</v>
      </c>
      <c r="M303" s="5">
        <v>6.6347920000000005E-2</v>
      </c>
      <c r="N303" s="5">
        <v>6.5330860000000004E-2</v>
      </c>
    </row>
    <row r="304" spans="5:14" x14ac:dyDescent="0.2">
      <c r="E304" s="7">
        <v>26390</v>
      </c>
      <c r="F304" s="7">
        <v>26359</v>
      </c>
      <c r="G304">
        <v>41.4</v>
      </c>
      <c r="I304" s="1">
        <v>40603</v>
      </c>
      <c r="J304" s="1">
        <v>40603</v>
      </c>
      <c r="K304" s="5">
        <v>5.9361490000000003E-2</v>
      </c>
      <c r="L304" s="5">
        <v>7.0497950000000004E-2</v>
      </c>
      <c r="M304" s="5">
        <v>6.6347920000000005E-2</v>
      </c>
      <c r="N304" s="5">
        <v>6.5192749999999994E-2</v>
      </c>
    </row>
    <row r="305" spans="5:14" x14ac:dyDescent="0.2">
      <c r="E305" s="7">
        <v>26420</v>
      </c>
      <c r="F305" s="7">
        <v>26390</v>
      </c>
      <c r="G305">
        <v>41.5</v>
      </c>
      <c r="I305" s="1">
        <v>40634</v>
      </c>
      <c r="J305" s="1">
        <v>40634</v>
      </c>
      <c r="K305" s="5">
        <v>5.9363310000000002E-2</v>
      </c>
      <c r="L305" s="5">
        <v>6.8468399999999999E-2</v>
      </c>
      <c r="M305" s="5">
        <v>6.2740039999999997E-2</v>
      </c>
      <c r="N305" s="5">
        <v>6.2424260000000002E-2</v>
      </c>
    </row>
    <row r="306" spans="5:14" x14ac:dyDescent="0.2">
      <c r="E306" s="7">
        <v>26451</v>
      </c>
      <c r="F306" s="7">
        <v>26420</v>
      </c>
      <c r="G306">
        <v>41.6</v>
      </c>
      <c r="I306" s="1">
        <v>40664</v>
      </c>
      <c r="J306" s="1">
        <v>40664</v>
      </c>
      <c r="K306" s="5">
        <v>5.9363310000000002E-2</v>
      </c>
      <c r="L306" s="5">
        <v>6.7680030000000002E-2</v>
      </c>
      <c r="M306" s="5">
        <v>6.2740039999999997E-2</v>
      </c>
      <c r="N306" s="5">
        <v>5.955357E-2</v>
      </c>
    </row>
    <row r="307" spans="5:14" x14ac:dyDescent="0.2">
      <c r="E307" s="7">
        <v>26481</v>
      </c>
      <c r="F307" s="7">
        <v>26451</v>
      </c>
      <c r="G307">
        <v>41.7</v>
      </c>
      <c r="I307" s="1">
        <v>40695</v>
      </c>
      <c r="J307" s="1">
        <v>40695</v>
      </c>
      <c r="K307" s="5">
        <v>5.8125919999999998E-2</v>
      </c>
      <c r="L307" s="5">
        <v>6.6693950000000002E-2</v>
      </c>
      <c r="M307" s="5">
        <v>5.9553780000000001E-2</v>
      </c>
      <c r="N307" s="5">
        <v>5.8485879999999997E-2</v>
      </c>
    </row>
    <row r="308" spans="5:14" x14ac:dyDescent="0.2">
      <c r="E308" s="7">
        <v>26512</v>
      </c>
      <c r="F308" s="7">
        <v>26481</v>
      </c>
      <c r="G308">
        <v>41.8</v>
      </c>
      <c r="I308" s="1">
        <v>40725</v>
      </c>
      <c r="J308" s="1">
        <v>40725</v>
      </c>
      <c r="K308" s="5">
        <v>5.8125919999999998E-2</v>
      </c>
      <c r="L308" s="5">
        <v>6.6692909999999994E-2</v>
      </c>
      <c r="M308" s="5">
        <v>5.9554349999999999E-2</v>
      </c>
      <c r="N308" s="5">
        <v>5.8307039999999997E-2</v>
      </c>
    </row>
    <row r="309" spans="5:14" x14ac:dyDescent="0.2">
      <c r="E309" s="7">
        <v>26543</v>
      </c>
      <c r="F309" s="7">
        <v>26512</v>
      </c>
      <c r="G309">
        <v>41.9</v>
      </c>
      <c r="I309" s="1">
        <v>40756</v>
      </c>
      <c r="J309" s="1">
        <v>40756</v>
      </c>
      <c r="K309" s="5">
        <v>5.8114020000000002E-2</v>
      </c>
      <c r="L309" s="5">
        <v>6.6692909999999994E-2</v>
      </c>
      <c r="M309" s="5">
        <v>5.9554349999999999E-2</v>
      </c>
      <c r="N309" s="5">
        <v>5.832151E-2</v>
      </c>
    </row>
    <row r="310" spans="5:14" x14ac:dyDescent="0.2">
      <c r="E310" s="7">
        <v>26573</v>
      </c>
      <c r="F310" s="7">
        <v>26543</v>
      </c>
      <c r="G310">
        <v>42.1</v>
      </c>
      <c r="I310" s="1">
        <v>40787</v>
      </c>
      <c r="J310" s="1">
        <v>40787</v>
      </c>
      <c r="K310" s="5">
        <v>5.6591379999999997E-2</v>
      </c>
      <c r="L310" s="5">
        <v>6.7202620000000005E-2</v>
      </c>
      <c r="M310" s="5">
        <v>5.9322720000000002E-2</v>
      </c>
      <c r="N310" s="5">
        <v>5.8181150000000001E-2</v>
      </c>
    </row>
    <row r="311" spans="5:14" x14ac:dyDescent="0.2">
      <c r="E311" s="7">
        <v>26604</v>
      </c>
      <c r="F311" s="7">
        <v>26573</v>
      </c>
      <c r="G311">
        <v>42.2</v>
      </c>
      <c r="I311" s="1">
        <v>40817</v>
      </c>
      <c r="J311" s="1">
        <v>40817</v>
      </c>
      <c r="K311" s="5">
        <v>5.6591379999999997E-2</v>
      </c>
      <c r="L311" s="5">
        <v>6.7232479999999997E-2</v>
      </c>
      <c r="M311" s="5">
        <v>5.9322720000000002E-2</v>
      </c>
      <c r="N311" s="5">
        <v>5.7631660000000001E-2</v>
      </c>
    </row>
    <row r="312" spans="5:14" x14ac:dyDescent="0.2">
      <c r="E312" s="7">
        <v>26634</v>
      </c>
      <c r="F312" s="7">
        <v>26604</v>
      </c>
      <c r="G312">
        <v>42.4</v>
      </c>
      <c r="I312" s="1">
        <v>40848</v>
      </c>
      <c r="J312" s="1">
        <v>40848</v>
      </c>
      <c r="K312" s="5">
        <v>5.6591379999999997E-2</v>
      </c>
      <c r="L312" s="5">
        <v>6.7186620000000002E-2</v>
      </c>
      <c r="M312" s="5">
        <v>5.9322720000000002E-2</v>
      </c>
      <c r="N312" s="5">
        <v>5.7669390000000001E-2</v>
      </c>
    </row>
    <row r="313" spans="5:14" x14ac:dyDescent="0.2">
      <c r="E313" s="7">
        <v>26665</v>
      </c>
      <c r="F313" s="7">
        <v>26634</v>
      </c>
      <c r="G313">
        <v>42.5</v>
      </c>
      <c r="I313" s="1">
        <v>40878</v>
      </c>
      <c r="J313" s="1">
        <v>40878</v>
      </c>
      <c r="K313" s="5">
        <v>5.6271710000000003E-2</v>
      </c>
      <c r="L313" s="5">
        <v>6.7357539999999994E-2</v>
      </c>
      <c r="M313" s="5">
        <v>5.8486089999999998E-2</v>
      </c>
      <c r="N313" s="5">
        <v>5.7969489999999999E-2</v>
      </c>
    </row>
    <row r="314" spans="5:14" x14ac:dyDescent="0.2">
      <c r="E314" s="7">
        <v>26696</v>
      </c>
      <c r="F314" s="7">
        <v>26665</v>
      </c>
      <c r="G314">
        <v>42.7</v>
      </c>
      <c r="I314" s="1">
        <v>40909</v>
      </c>
      <c r="J314" s="1">
        <v>40909</v>
      </c>
      <c r="K314" s="5">
        <v>5.6271710000000003E-2</v>
      </c>
      <c r="L314" s="5">
        <v>6.7402169999999997E-2</v>
      </c>
      <c r="M314" s="5">
        <v>5.839449E-2</v>
      </c>
      <c r="N314" s="5">
        <v>5.7955329999999999E-2</v>
      </c>
    </row>
    <row r="315" spans="5:14" x14ac:dyDescent="0.2">
      <c r="E315" s="7">
        <v>26724</v>
      </c>
      <c r="F315" s="7">
        <v>26696</v>
      </c>
      <c r="G315">
        <v>43</v>
      </c>
      <c r="I315" s="1">
        <v>40940</v>
      </c>
      <c r="J315" s="1">
        <v>40940</v>
      </c>
      <c r="K315" s="5">
        <v>5.5764479999999998E-2</v>
      </c>
      <c r="L315" s="5">
        <v>6.7402169999999997E-2</v>
      </c>
      <c r="M315" s="5">
        <v>5.8370690000000003E-2</v>
      </c>
      <c r="N315" s="5">
        <v>5.7863440000000002E-2</v>
      </c>
    </row>
    <row r="316" spans="5:14" x14ac:dyDescent="0.2">
      <c r="E316" s="7">
        <v>26755</v>
      </c>
      <c r="F316" s="7">
        <v>26724</v>
      </c>
      <c r="G316">
        <v>43.4</v>
      </c>
      <c r="I316" s="1">
        <v>40969</v>
      </c>
      <c r="J316" s="1">
        <v>40969</v>
      </c>
      <c r="K316" s="5">
        <v>5.514086E-2</v>
      </c>
      <c r="L316" s="5">
        <v>6.7970459999999996E-2</v>
      </c>
      <c r="M316" s="5">
        <v>5.8370690000000003E-2</v>
      </c>
      <c r="N316" s="5">
        <v>5.7928960000000002E-2</v>
      </c>
    </row>
    <row r="317" spans="5:14" x14ac:dyDescent="0.2">
      <c r="E317" s="7">
        <v>26785</v>
      </c>
      <c r="F317" s="7">
        <v>26755</v>
      </c>
      <c r="G317">
        <v>43.7</v>
      </c>
      <c r="I317" s="1">
        <v>41000</v>
      </c>
      <c r="J317" s="1">
        <v>41000</v>
      </c>
      <c r="K317" s="5">
        <v>5.5134160000000002E-2</v>
      </c>
      <c r="L317" s="5">
        <v>6.7970459999999996E-2</v>
      </c>
      <c r="M317" s="5">
        <v>5.7089790000000001E-2</v>
      </c>
      <c r="N317" s="5">
        <v>5.8783200000000001E-2</v>
      </c>
    </row>
    <row r="318" spans="5:14" x14ac:dyDescent="0.2">
      <c r="E318" s="7">
        <v>26816</v>
      </c>
      <c r="F318" s="7">
        <v>26785</v>
      </c>
      <c r="G318">
        <v>43.9</v>
      </c>
      <c r="I318" s="1">
        <v>41030</v>
      </c>
      <c r="J318" s="1">
        <v>41030</v>
      </c>
      <c r="K318" s="5">
        <v>5.5134160000000002E-2</v>
      </c>
      <c r="L318" s="5">
        <v>6.7346349999999999E-2</v>
      </c>
      <c r="M318" s="5">
        <v>5.7429819999999999E-2</v>
      </c>
      <c r="N318" s="5">
        <v>5.8808539999999999E-2</v>
      </c>
    </row>
    <row r="319" spans="5:14" x14ac:dyDescent="0.2">
      <c r="E319" s="7">
        <v>26846</v>
      </c>
      <c r="F319" s="7">
        <v>26816</v>
      </c>
      <c r="G319">
        <v>44.2</v>
      </c>
      <c r="I319" s="1">
        <v>41061</v>
      </c>
      <c r="J319" s="1">
        <v>41061</v>
      </c>
      <c r="K319" s="5">
        <v>5.480869E-2</v>
      </c>
      <c r="L319" s="5">
        <v>6.702814E-2</v>
      </c>
      <c r="M319" s="5">
        <v>5.7429819999999999E-2</v>
      </c>
      <c r="N319" s="5">
        <v>5.7967850000000001E-2</v>
      </c>
    </row>
    <row r="320" spans="5:14" x14ac:dyDescent="0.2">
      <c r="E320" s="7">
        <v>26877</v>
      </c>
      <c r="F320" s="7">
        <v>26846</v>
      </c>
      <c r="G320">
        <v>44.2</v>
      </c>
      <c r="I320" s="1">
        <v>41091</v>
      </c>
      <c r="J320" s="1">
        <v>41091</v>
      </c>
      <c r="K320" s="5">
        <v>5.4802179999999999E-2</v>
      </c>
      <c r="L320" s="5">
        <v>6.702814E-2</v>
      </c>
      <c r="M320" s="5">
        <v>5.6798170000000002E-2</v>
      </c>
      <c r="N320" s="5">
        <v>5.7973120000000003E-2</v>
      </c>
    </row>
    <row r="321" spans="5:14" x14ac:dyDescent="0.2">
      <c r="E321" s="7">
        <v>26908</v>
      </c>
      <c r="F321" s="7">
        <v>26877</v>
      </c>
      <c r="G321">
        <v>45</v>
      </c>
      <c r="I321" s="1">
        <v>41122</v>
      </c>
      <c r="J321" s="1">
        <v>41122</v>
      </c>
      <c r="K321" s="5">
        <v>5.4802179999999999E-2</v>
      </c>
      <c r="L321" s="5">
        <v>6.702814E-2</v>
      </c>
      <c r="M321" s="5">
        <v>5.6798300000000003E-2</v>
      </c>
      <c r="N321" s="5">
        <v>5.7996770000000003E-2</v>
      </c>
    </row>
    <row r="322" spans="5:14" x14ac:dyDescent="0.2">
      <c r="E322" s="7">
        <v>26938</v>
      </c>
      <c r="F322" s="7">
        <v>26908</v>
      </c>
      <c r="G322">
        <v>45.2</v>
      </c>
      <c r="I322" s="1">
        <v>41153</v>
      </c>
      <c r="J322" s="1">
        <v>41153</v>
      </c>
      <c r="K322" s="5">
        <v>5.4065729999999999E-2</v>
      </c>
      <c r="L322" s="5">
        <v>6.6609119999999994E-2</v>
      </c>
      <c r="M322" s="5">
        <v>5.6436800000000002E-2</v>
      </c>
      <c r="N322" s="5">
        <v>5.7863440000000002E-2</v>
      </c>
    </row>
    <row r="323" spans="5:14" x14ac:dyDescent="0.2">
      <c r="E323" s="7">
        <v>26969</v>
      </c>
      <c r="F323" s="7">
        <v>26938</v>
      </c>
      <c r="G323">
        <v>45.6</v>
      </c>
      <c r="I323" s="1">
        <v>41183</v>
      </c>
      <c r="J323" s="1">
        <v>41183</v>
      </c>
      <c r="K323" s="5">
        <v>5.4065729999999999E-2</v>
      </c>
      <c r="L323" s="5">
        <v>6.6609280000000007E-2</v>
      </c>
      <c r="M323" s="5">
        <v>5.5094070000000002E-2</v>
      </c>
      <c r="N323" s="5">
        <v>5.7794789999999999E-2</v>
      </c>
    </row>
    <row r="324" spans="5:14" x14ac:dyDescent="0.2">
      <c r="E324" s="7">
        <v>26999</v>
      </c>
      <c r="F324" s="7">
        <v>26969</v>
      </c>
      <c r="G324">
        <v>45.9</v>
      </c>
      <c r="I324" s="1">
        <v>41214</v>
      </c>
      <c r="J324" s="1">
        <v>41214</v>
      </c>
      <c r="K324" s="5">
        <v>5.4065729999999999E-2</v>
      </c>
      <c r="L324" s="5">
        <v>6.6609280000000007E-2</v>
      </c>
      <c r="M324" s="5">
        <v>5.511017E-2</v>
      </c>
      <c r="N324" s="5">
        <v>5.7903589999999998E-2</v>
      </c>
    </row>
    <row r="325" spans="5:14" x14ac:dyDescent="0.2">
      <c r="E325" s="7">
        <v>27030</v>
      </c>
      <c r="F325" s="7">
        <v>26999</v>
      </c>
      <c r="G325">
        <v>46.3</v>
      </c>
      <c r="I325" s="1">
        <v>41244</v>
      </c>
      <c r="J325" s="1">
        <v>41244</v>
      </c>
      <c r="K325" s="5">
        <v>5.3284360000000003E-2</v>
      </c>
      <c r="L325" s="5">
        <v>6.6089190000000006E-2</v>
      </c>
      <c r="M325" s="5">
        <v>5.5054600000000002E-2</v>
      </c>
      <c r="N325" s="5">
        <v>5.7415189999999998E-2</v>
      </c>
    </row>
    <row r="326" spans="5:14" x14ac:dyDescent="0.2">
      <c r="E326" s="7">
        <v>27061</v>
      </c>
      <c r="F326" s="7">
        <v>27030</v>
      </c>
      <c r="G326">
        <v>46.8</v>
      </c>
      <c r="I326" s="1">
        <v>41275</v>
      </c>
      <c r="J326" s="1">
        <v>41275</v>
      </c>
      <c r="K326" s="5">
        <v>5.3284360000000003E-2</v>
      </c>
      <c r="L326" s="5">
        <v>6.6089190000000006E-2</v>
      </c>
      <c r="M326" s="5">
        <v>5.5054600000000002E-2</v>
      </c>
      <c r="N326" s="5">
        <v>5.7392510000000001E-2</v>
      </c>
    </row>
    <row r="327" spans="5:14" x14ac:dyDescent="0.2">
      <c r="E327" s="7">
        <v>27089</v>
      </c>
      <c r="F327" s="7">
        <v>27061</v>
      </c>
      <c r="G327">
        <v>47.3</v>
      </c>
      <c r="I327" s="1">
        <v>41306</v>
      </c>
      <c r="J327" s="1">
        <v>41306</v>
      </c>
      <c r="K327" s="5">
        <v>5.3292689999999997E-2</v>
      </c>
      <c r="L327" s="5">
        <v>6.6093239999999998E-2</v>
      </c>
      <c r="M327" s="5">
        <v>5.5060970000000001E-2</v>
      </c>
      <c r="N327" s="5">
        <v>5.7335570000000002E-2</v>
      </c>
    </row>
    <row r="328" spans="5:14" x14ac:dyDescent="0.2">
      <c r="E328" s="7">
        <v>27120</v>
      </c>
      <c r="F328" s="7">
        <v>27089</v>
      </c>
      <c r="G328">
        <v>47.8</v>
      </c>
      <c r="I328" s="1">
        <v>41334</v>
      </c>
      <c r="J328" s="1">
        <v>41334</v>
      </c>
      <c r="K328" s="5">
        <v>5.327283E-2</v>
      </c>
      <c r="L328" s="5">
        <v>6.6093239999999998E-2</v>
      </c>
      <c r="M328" s="5">
        <v>5.4859360000000003E-2</v>
      </c>
      <c r="N328" s="5">
        <v>5.7294739999999997E-2</v>
      </c>
    </row>
    <row r="329" spans="5:14" x14ac:dyDescent="0.2">
      <c r="E329" s="7">
        <v>27150</v>
      </c>
      <c r="F329" s="7">
        <v>27120</v>
      </c>
      <c r="G329">
        <v>48.1</v>
      </c>
      <c r="I329" s="1">
        <v>41365</v>
      </c>
      <c r="J329" s="1">
        <v>41365</v>
      </c>
      <c r="K329" s="5">
        <v>5.3279680000000003E-2</v>
      </c>
      <c r="L329" s="5">
        <v>6.5250730000000007E-2</v>
      </c>
      <c r="M329" s="5">
        <v>5.2169239999999999E-2</v>
      </c>
      <c r="N329" s="5">
        <v>5.686124E-2</v>
      </c>
    </row>
    <row r="330" spans="5:14" x14ac:dyDescent="0.2">
      <c r="E330" s="7">
        <v>27181</v>
      </c>
      <c r="F330" s="7">
        <v>27150</v>
      </c>
      <c r="G330">
        <v>48.6</v>
      </c>
      <c r="I330" s="1">
        <v>41395</v>
      </c>
      <c r="J330" s="1">
        <v>41395</v>
      </c>
      <c r="K330" s="5">
        <v>5.3281019999999998E-2</v>
      </c>
      <c r="L330" s="5">
        <v>6.3824069999999997E-2</v>
      </c>
      <c r="M330" s="5">
        <v>5.2169239999999999E-2</v>
      </c>
      <c r="N330" s="5">
        <v>5.6660820000000001E-2</v>
      </c>
    </row>
    <row r="331" spans="5:14" x14ac:dyDescent="0.2">
      <c r="E331" s="7">
        <v>27211</v>
      </c>
      <c r="F331" s="7">
        <v>27181</v>
      </c>
      <c r="G331">
        <v>49</v>
      </c>
      <c r="I331" s="1">
        <v>41426</v>
      </c>
      <c r="J331" s="1">
        <v>41426</v>
      </c>
      <c r="K331" s="5">
        <v>5.296008E-2</v>
      </c>
      <c r="L331" s="5">
        <v>6.2393410000000003E-2</v>
      </c>
      <c r="M331" s="5">
        <v>5.2203640000000003E-2</v>
      </c>
      <c r="N331" s="5">
        <v>5.49843E-2</v>
      </c>
    </row>
    <row r="332" spans="5:14" x14ac:dyDescent="0.2">
      <c r="E332" s="7">
        <v>27242</v>
      </c>
      <c r="F332" s="7">
        <v>27211</v>
      </c>
      <c r="G332">
        <v>49.3</v>
      </c>
      <c r="I332" s="1">
        <v>41456</v>
      </c>
      <c r="J332" s="1">
        <v>41456</v>
      </c>
      <c r="K332" s="5">
        <v>5.2914259999999998E-2</v>
      </c>
      <c r="L332" s="5">
        <v>6.2393410000000003E-2</v>
      </c>
      <c r="M332" s="5">
        <v>5.2185870000000002E-2</v>
      </c>
      <c r="N332" s="5">
        <v>5.49843E-2</v>
      </c>
    </row>
    <row r="333" spans="5:14" x14ac:dyDescent="0.2">
      <c r="E333" s="7">
        <v>27273</v>
      </c>
      <c r="F333" s="7">
        <v>27242</v>
      </c>
      <c r="G333">
        <v>49.9</v>
      </c>
      <c r="I333" s="1">
        <v>41487</v>
      </c>
      <c r="J333" s="1">
        <v>41487</v>
      </c>
      <c r="K333" s="5">
        <v>5.4326510000000001E-2</v>
      </c>
      <c r="L333" s="5">
        <v>6.2467590000000003E-2</v>
      </c>
      <c r="M333" s="5">
        <v>5.2185870000000002E-2</v>
      </c>
      <c r="N333" s="5">
        <v>5.5580890000000001E-2</v>
      </c>
    </row>
    <row r="334" spans="5:14" x14ac:dyDescent="0.2">
      <c r="E334" s="7">
        <v>27303</v>
      </c>
      <c r="F334" s="7">
        <v>27273</v>
      </c>
      <c r="G334">
        <v>50.6</v>
      </c>
      <c r="I334" s="1">
        <v>41518</v>
      </c>
      <c r="J334" s="1">
        <v>41518</v>
      </c>
      <c r="K334" s="5">
        <v>5.4237290000000001E-2</v>
      </c>
      <c r="L334" s="5">
        <v>6.2409470000000002E-2</v>
      </c>
      <c r="M334" s="5">
        <v>5.205241E-2</v>
      </c>
      <c r="N334" s="5">
        <v>5.5958809999999998E-2</v>
      </c>
    </row>
    <row r="335" spans="5:14" x14ac:dyDescent="0.2">
      <c r="E335" s="7">
        <v>27334</v>
      </c>
      <c r="F335" s="7">
        <v>27303</v>
      </c>
      <c r="G335">
        <v>51</v>
      </c>
      <c r="I335" s="1">
        <v>41548</v>
      </c>
      <c r="J335" s="1">
        <v>41548</v>
      </c>
      <c r="K335" s="5">
        <v>5.4246019999999999E-2</v>
      </c>
      <c r="L335" s="5">
        <v>6.2438960000000002E-2</v>
      </c>
      <c r="M335" s="5">
        <v>5.2057880000000001E-2</v>
      </c>
      <c r="N335" s="5">
        <v>5.596081E-2</v>
      </c>
    </row>
    <row r="336" spans="5:14" x14ac:dyDescent="0.2">
      <c r="E336" s="7">
        <v>27364</v>
      </c>
      <c r="F336" s="7">
        <v>27334</v>
      </c>
      <c r="G336">
        <v>51.5</v>
      </c>
      <c r="I336" s="1">
        <v>41579</v>
      </c>
      <c r="J336" s="1">
        <v>41579</v>
      </c>
      <c r="K336" s="5">
        <v>5.4246019999999999E-2</v>
      </c>
      <c r="L336" s="5">
        <v>6.2429449999999997E-2</v>
      </c>
      <c r="M336" s="5">
        <v>5.2057880000000001E-2</v>
      </c>
      <c r="N336" s="5">
        <v>5.5943699999999999E-2</v>
      </c>
    </row>
    <row r="337" spans="5:14" x14ac:dyDescent="0.2">
      <c r="E337" s="7">
        <v>27395</v>
      </c>
      <c r="F337" s="7">
        <v>27364</v>
      </c>
      <c r="G337">
        <v>51.9</v>
      </c>
      <c r="I337" s="1">
        <v>41609</v>
      </c>
      <c r="J337" s="1">
        <v>41609</v>
      </c>
      <c r="K337" s="5">
        <v>5.4246019999999999E-2</v>
      </c>
      <c r="L337" s="5">
        <v>6.2278689999999998E-2</v>
      </c>
      <c r="M337" s="5">
        <v>5.1852259999999997E-2</v>
      </c>
      <c r="N337" s="5">
        <v>5.6400649999999997E-2</v>
      </c>
    </row>
    <row r="338" spans="5:14" x14ac:dyDescent="0.2">
      <c r="E338" s="7">
        <v>27426</v>
      </c>
      <c r="F338" s="7">
        <v>27395</v>
      </c>
      <c r="G338">
        <v>52.3</v>
      </c>
      <c r="I338" s="1">
        <v>41640</v>
      </c>
      <c r="J338" s="1">
        <v>41640</v>
      </c>
      <c r="K338" s="5">
        <v>5.3965680000000002E-2</v>
      </c>
      <c r="L338" s="5">
        <v>6.2186119999999998E-2</v>
      </c>
      <c r="M338" s="5">
        <v>5.1770330000000003E-2</v>
      </c>
      <c r="N338" s="5">
        <v>5.6073659999999997E-2</v>
      </c>
    </row>
    <row r="339" spans="5:14" x14ac:dyDescent="0.2">
      <c r="E339" s="7">
        <v>27454</v>
      </c>
      <c r="F339" s="7">
        <v>27426</v>
      </c>
      <c r="G339">
        <v>52.6</v>
      </c>
      <c r="I339" s="1">
        <v>41671</v>
      </c>
      <c r="J339" s="1">
        <v>41671</v>
      </c>
      <c r="K339" s="5">
        <v>5.3965680000000002E-2</v>
      </c>
      <c r="L339" s="5">
        <v>6.2155969999999998E-2</v>
      </c>
      <c r="M339" s="5">
        <v>5.1814909999999999E-2</v>
      </c>
      <c r="N339" s="5">
        <v>5.597295E-2</v>
      </c>
    </row>
    <row r="340" spans="5:14" x14ac:dyDescent="0.2">
      <c r="E340" s="7">
        <v>27485</v>
      </c>
      <c r="F340" s="7">
        <v>27454</v>
      </c>
      <c r="G340">
        <v>52.8</v>
      </c>
      <c r="I340" s="1">
        <v>41699</v>
      </c>
      <c r="J340" s="1">
        <v>41699</v>
      </c>
      <c r="K340" s="5">
        <v>5.3965680000000002E-2</v>
      </c>
      <c r="L340" s="5">
        <v>6.224818E-2</v>
      </c>
      <c r="M340" s="5">
        <v>5.181848E-2</v>
      </c>
      <c r="N340" s="5">
        <v>5.5853390000000003E-2</v>
      </c>
    </row>
    <row r="341" spans="5:14" x14ac:dyDescent="0.2">
      <c r="E341" s="7">
        <v>27515</v>
      </c>
      <c r="F341" s="7">
        <v>27485</v>
      </c>
      <c r="G341">
        <v>53</v>
      </c>
      <c r="I341" s="1">
        <v>41730</v>
      </c>
      <c r="J341" s="1">
        <v>41730</v>
      </c>
      <c r="K341" s="5">
        <v>5.4558799999999998E-2</v>
      </c>
      <c r="L341" s="5">
        <v>6.2345209999999998E-2</v>
      </c>
      <c r="M341" s="5">
        <v>5.1728129999999997E-2</v>
      </c>
      <c r="N341" s="5">
        <v>5.6159649999999998E-2</v>
      </c>
    </row>
    <row r="342" spans="5:14" x14ac:dyDescent="0.2">
      <c r="E342" s="7">
        <v>27546</v>
      </c>
      <c r="F342" s="7">
        <v>27515</v>
      </c>
      <c r="G342">
        <v>53.1</v>
      </c>
      <c r="I342" s="1">
        <v>41760</v>
      </c>
      <c r="J342" s="1">
        <v>41760</v>
      </c>
      <c r="K342" s="5">
        <v>5.4558799999999998E-2</v>
      </c>
      <c r="L342" s="5">
        <v>6.2377050000000003E-2</v>
      </c>
      <c r="M342" s="5">
        <v>5.1513980000000001E-2</v>
      </c>
      <c r="N342" s="5">
        <v>5.4619859999999999E-2</v>
      </c>
    </row>
    <row r="343" spans="5:14" x14ac:dyDescent="0.2">
      <c r="E343" s="7">
        <v>27576</v>
      </c>
      <c r="F343" s="7">
        <v>27546</v>
      </c>
      <c r="G343">
        <v>53.5</v>
      </c>
      <c r="I343" s="1">
        <v>41791</v>
      </c>
      <c r="J343" s="1">
        <v>41791</v>
      </c>
      <c r="K343" s="5">
        <v>5.4438109999999998E-2</v>
      </c>
      <c r="L343" s="5">
        <v>6.1407749999999997E-2</v>
      </c>
      <c r="M343" s="5">
        <v>5.1495119999999998E-2</v>
      </c>
      <c r="N343" s="5">
        <v>5.3893719999999999E-2</v>
      </c>
    </row>
    <row r="344" spans="5:14" x14ac:dyDescent="0.2">
      <c r="E344" s="7">
        <v>27607</v>
      </c>
      <c r="F344" s="7">
        <v>27576</v>
      </c>
      <c r="G344">
        <v>54</v>
      </c>
      <c r="I344" s="1">
        <v>41821</v>
      </c>
      <c r="J344" s="1">
        <v>41821</v>
      </c>
      <c r="K344" s="5">
        <v>5.4438109999999998E-2</v>
      </c>
      <c r="L344" s="5">
        <v>6.0622919999999997E-2</v>
      </c>
      <c r="M344" s="5">
        <v>5.1344920000000002E-2</v>
      </c>
      <c r="N344" s="5">
        <v>5.3762690000000002E-2</v>
      </c>
    </row>
    <row r="345" spans="5:14" x14ac:dyDescent="0.2">
      <c r="E345" s="7">
        <v>27638</v>
      </c>
      <c r="F345" s="7">
        <v>27607</v>
      </c>
      <c r="G345">
        <v>54.2</v>
      </c>
      <c r="I345" s="1">
        <v>41852</v>
      </c>
      <c r="J345" s="1">
        <v>41852</v>
      </c>
      <c r="K345" s="5">
        <v>5.4438109999999998E-2</v>
      </c>
      <c r="L345" s="5">
        <v>6.0622919999999997E-2</v>
      </c>
      <c r="M345" s="5">
        <v>5.1344920000000002E-2</v>
      </c>
      <c r="N345" s="5">
        <v>5.3773479999999999E-2</v>
      </c>
    </row>
    <row r="346" spans="5:14" x14ac:dyDescent="0.2">
      <c r="E346" s="7">
        <v>27668</v>
      </c>
      <c r="F346" s="7">
        <v>27638</v>
      </c>
      <c r="G346">
        <v>54.6</v>
      </c>
      <c r="I346" s="1">
        <v>41883</v>
      </c>
      <c r="J346" s="1">
        <v>41883</v>
      </c>
      <c r="K346" s="5">
        <v>5.3199700000000003E-2</v>
      </c>
      <c r="L346" s="5">
        <v>6.0042709999999999E-2</v>
      </c>
      <c r="M346" s="5">
        <v>5.0175379999999999E-2</v>
      </c>
      <c r="N346" s="5">
        <v>5.3459560000000003E-2</v>
      </c>
    </row>
    <row r="347" spans="5:14" x14ac:dyDescent="0.2">
      <c r="E347" s="7">
        <v>27699</v>
      </c>
      <c r="F347" s="7">
        <v>27668</v>
      </c>
      <c r="G347">
        <v>54.9</v>
      </c>
      <c r="I347" s="1">
        <v>41913</v>
      </c>
      <c r="J347" s="1">
        <v>41913</v>
      </c>
      <c r="K347" s="5">
        <v>5.3199700000000003E-2</v>
      </c>
      <c r="L347" s="5">
        <v>6.0042709999999999E-2</v>
      </c>
      <c r="M347" s="5">
        <v>5.0269370000000001E-2</v>
      </c>
      <c r="N347" s="5">
        <v>5.1037949999999999E-2</v>
      </c>
    </row>
    <row r="348" spans="5:14" x14ac:dyDescent="0.2">
      <c r="E348" s="7">
        <v>27729</v>
      </c>
      <c r="F348" s="7">
        <v>27699</v>
      </c>
      <c r="G348">
        <v>55.3</v>
      </c>
      <c r="I348" s="1">
        <v>41944</v>
      </c>
      <c r="J348" s="1">
        <v>41944</v>
      </c>
      <c r="K348" s="5">
        <v>5.3199700000000003E-2</v>
      </c>
      <c r="L348" s="5">
        <v>5.9085150000000003E-2</v>
      </c>
      <c r="M348" s="5">
        <v>5.0269370000000001E-2</v>
      </c>
      <c r="N348" s="5">
        <v>5.1049909999999997E-2</v>
      </c>
    </row>
    <row r="349" spans="5:14" x14ac:dyDescent="0.2">
      <c r="E349" s="7">
        <v>27760</v>
      </c>
      <c r="F349" s="7">
        <v>27729</v>
      </c>
      <c r="G349">
        <v>55.6</v>
      </c>
      <c r="I349" s="1">
        <v>41974</v>
      </c>
      <c r="J349" s="1">
        <v>41974</v>
      </c>
      <c r="K349" s="5">
        <v>5.1945579999999998E-2</v>
      </c>
      <c r="L349" s="5">
        <v>5.907126E-2</v>
      </c>
      <c r="M349" s="5">
        <v>4.8611309999999998E-2</v>
      </c>
      <c r="N349" s="5">
        <v>5.0931839999999999E-2</v>
      </c>
    </row>
    <row r="350" spans="5:14" x14ac:dyDescent="0.2">
      <c r="E350" s="7">
        <v>27791</v>
      </c>
      <c r="F350" s="7">
        <v>27760</v>
      </c>
      <c r="G350">
        <v>55.8</v>
      </c>
      <c r="I350" s="1">
        <v>42005</v>
      </c>
      <c r="J350" s="1">
        <v>42005</v>
      </c>
      <c r="K350" s="5">
        <v>5.1977710000000003E-2</v>
      </c>
      <c r="L350" s="5">
        <v>5.928282E-2</v>
      </c>
      <c r="M350" s="5">
        <v>4.8611740000000001E-2</v>
      </c>
      <c r="N350" s="5">
        <v>5.0571690000000002E-2</v>
      </c>
    </row>
    <row r="351" spans="5:14" x14ac:dyDescent="0.2">
      <c r="E351" s="7">
        <v>27820</v>
      </c>
      <c r="F351" s="7">
        <v>27791</v>
      </c>
      <c r="G351">
        <v>55.9</v>
      </c>
      <c r="I351" s="1">
        <v>42036</v>
      </c>
      <c r="J351" s="1">
        <v>42036</v>
      </c>
      <c r="K351" s="5">
        <v>4.9402410000000001E-2</v>
      </c>
      <c r="L351" s="5">
        <v>5.9249740000000002E-2</v>
      </c>
      <c r="M351" s="5">
        <v>4.8611660000000001E-2</v>
      </c>
      <c r="N351" s="5">
        <v>5.0571690000000002E-2</v>
      </c>
    </row>
    <row r="352" spans="5:14" x14ac:dyDescent="0.2">
      <c r="E352" s="7">
        <v>27851</v>
      </c>
      <c r="F352" s="7">
        <v>27820</v>
      </c>
      <c r="G352">
        <v>56</v>
      </c>
      <c r="I352" s="1">
        <v>42064</v>
      </c>
      <c r="J352" s="1">
        <v>42064</v>
      </c>
      <c r="K352" s="5">
        <v>4.9639000000000003E-2</v>
      </c>
      <c r="L352" s="5">
        <v>5.9249740000000002E-2</v>
      </c>
      <c r="M352" s="5">
        <v>4.8611660000000001E-2</v>
      </c>
      <c r="N352" s="5">
        <v>5.0623979999999999E-2</v>
      </c>
    </row>
    <row r="353" spans="5:14" x14ac:dyDescent="0.2">
      <c r="E353" s="7">
        <v>27881</v>
      </c>
      <c r="F353" s="7">
        <v>27851</v>
      </c>
      <c r="G353">
        <v>56.1</v>
      </c>
      <c r="I353" s="1">
        <v>42095</v>
      </c>
      <c r="J353" s="1">
        <v>42095</v>
      </c>
      <c r="K353" s="5">
        <v>4.9627129999999998E-2</v>
      </c>
      <c r="L353" s="5">
        <v>5.8990710000000002E-2</v>
      </c>
      <c r="M353" s="5">
        <v>4.8555300000000003E-2</v>
      </c>
      <c r="N353" s="5">
        <v>5.0599020000000001E-2</v>
      </c>
    </row>
    <row r="354" spans="5:14" x14ac:dyDescent="0.2">
      <c r="E354" s="7">
        <v>27912</v>
      </c>
      <c r="F354" s="7">
        <v>27881</v>
      </c>
      <c r="G354">
        <v>56.4</v>
      </c>
      <c r="I354" s="1">
        <v>42125</v>
      </c>
      <c r="J354" s="1">
        <v>42125</v>
      </c>
      <c r="K354" s="5">
        <v>4.9658840000000003E-2</v>
      </c>
      <c r="L354" s="5">
        <v>5.8990710000000002E-2</v>
      </c>
      <c r="M354" s="5">
        <v>4.8555300000000003E-2</v>
      </c>
      <c r="N354" s="5">
        <v>5.0574099999999997E-2</v>
      </c>
    </row>
    <row r="355" spans="5:14" x14ac:dyDescent="0.2">
      <c r="E355" s="7">
        <v>27942</v>
      </c>
      <c r="F355" s="7">
        <v>27912</v>
      </c>
      <c r="G355">
        <v>56.7</v>
      </c>
      <c r="I355" s="1">
        <v>42156</v>
      </c>
      <c r="J355" s="1">
        <v>42156</v>
      </c>
      <c r="K355" s="5">
        <v>4.8536919999999997E-2</v>
      </c>
      <c r="L355" s="5">
        <v>5.6927419999999999E-2</v>
      </c>
      <c r="M355" s="5">
        <v>4.7165850000000002E-2</v>
      </c>
      <c r="N355" s="5">
        <v>5.078216E-2</v>
      </c>
    </row>
    <row r="356" spans="5:14" x14ac:dyDescent="0.2">
      <c r="E356" s="7">
        <v>27973</v>
      </c>
      <c r="F356" s="7">
        <v>27942</v>
      </c>
      <c r="G356">
        <v>57</v>
      </c>
      <c r="I356" s="1">
        <v>42186</v>
      </c>
      <c r="J356" s="1">
        <v>42186</v>
      </c>
      <c r="K356" s="5">
        <v>4.8536919999999997E-2</v>
      </c>
      <c r="L356" s="5">
        <v>5.6932499999999997E-2</v>
      </c>
      <c r="M356" s="5">
        <v>4.7165850000000002E-2</v>
      </c>
      <c r="N356" s="5">
        <v>5.0760859999999998E-2</v>
      </c>
    </row>
    <row r="357" spans="5:14" x14ac:dyDescent="0.2">
      <c r="E357" s="7">
        <v>28004</v>
      </c>
      <c r="F357" s="7">
        <v>27973</v>
      </c>
      <c r="G357">
        <v>57.3</v>
      </c>
      <c r="I357" s="1">
        <v>42217</v>
      </c>
      <c r="J357" s="1">
        <v>42217</v>
      </c>
      <c r="K357" s="5">
        <v>4.8536919999999997E-2</v>
      </c>
      <c r="L357" s="5">
        <v>5.6932499999999997E-2</v>
      </c>
      <c r="M357" s="5">
        <v>4.7165850000000002E-2</v>
      </c>
      <c r="N357" s="5">
        <v>5.0760859999999998E-2</v>
      </c>
    </row>
    <row r="358" spans="5:14" x14ac:dyDescent="0.2">
      <c r="E358" s="7">
        <v>28034</v>
      </c>
      <c r="F358" s="7">
        <v>28004</v>
      </c>
      <c r="G358">
        <v>57.6</v>
      </c>
      <c r="I358" s="1">
        <v>42248</v>
      </c>
      <c r="J358" s="1">
        <v>42248</v>
      </c>
      <c r="K358" s="5">
        <v>4.876146E-2</v>
      </c>
      <c r="L358" s="5">
        <v>5.6868830000000002E-2</v>
      </c>
      <c r="M358" s="5">
        <v>4.7228649999999997E-2</v>
      </c>
      <c r="N358" s="5">
        <v>5.0210640000000001E-2</v>
      </c>
    </row>
    <row r="359" spans="5:14" x14ac:dyDescent="0.2">
      <c r="E359" s="7">
        <v>28065</v>
      </c>
      <c r="F359" s="7">
        <v>28034</v>
      </c>
      <c r="G359">
        <v>57.9</v>
      </c>
      <c r="I359" s="1">
        <v>42278</v>
      </c>
      <c r="J359" s="1">
        <v>42278</v>
      </c>
      <c r="K359" s="5">
        <v>4.876146E-2</v>
      </c>
      <c r="L359" s="5">
        <v>5.6868830000000002E-2</v>
      </c>
      <c r="M359" s="5">
        <v>4.7228649999999997E-2</v>
      </c>
      <c r="N359" s="5">
        <v>5.0191590000000001E-2</v>
      </c>
    </row>
    <row r="360" spans="5:14" x14ac:dyDescent="0.2">
      <c r="E360" s="7">
        <v>28095</v>
      </c>
      <c r="F360" s="7">
        <v>28065</v>
      </c>
      <c r="G360">
        <v>58.1</v>
      </c>
      <c r="I360" s="1">
        <v>42309</v>
      </c>
      <c r="J360" s="1">
        <v>42309</v>
      </c>
      <c r="K360" s="5">
        <v>4.8278450000000001E-2</v>
      </c>
      <c r="L360" s="5">
        <v>5.6868830000000002E-2</v>
      </c>
      <c r="M360" s="5">
        <v>4.419211E-2</v>
      </c>
      <c r="N360" s="5">
        <v>5.0084629999999998E-2</v>
      </c>
    </row>
    <row r="361" spans="5:14" x14ac:dyDescent="0.2">
      <c r="E361" s="7">
        <v>28126</v>
      </c>
      <c r="F361" s="7">
        <v>28095</v>
      </c>
      <c r="G361">
        <v>58.4</v>
      </c>
      <c r="I361" s="1">
        <v>42339</v>
      </c>
      <c r="J361" s="1">
        <v>42339</v>
      </c>
      <c r="K361" s="5">
        <v>4.7068770000000003E-2</v>
      </c>
      <c r="L361" s="5">
        <v>5.6576069999999999E-2</v>
      </c>
      <c r="M361" s="5">
        <v>4.4316830000000001E-2</v>
      </c>
      <c r="N361" s="5">
        <v>4.9517529999999997E-2</v>
      </c>
    </row>
    <row r="362" spans="5:14" x14ac:dyDescent="0.2">
      <c r="E362" s="7">
        <v>28157</v>
      </c>
      <c r="F362" s="7">
        <v>28126</v>
      </c>
      <c r="G362">
        <v>58.7</v>
      </c>
      <c r="I362" s="1">
        <v>42370</v>
      </c>
      <c r="J362" s="1">
        <v>42370</v>
      </c>
      <c r="K362" s="5">
        <v>4.7068770000000003E-2</v>
      </c>
      <c r="L362" s="5">
        <v>5.6585209999999997E-2</v>
      </c>
      <c r="M362" s="5">
        <v>4.4316830000000001E-2</v>
      </c>
      <c r="N362" s="5">
        <v>4.9500170000000003E-2</v>
      </c>
    </row>
    <row r="363" spans="5:14" x14ac:dyDescent="0.2">
      <c r="E363" s="7">
        <v>28185</v>
      </c>
      <c r="F363" s="7">
        <v>28157</v>
      </c>
      <c r="G363">
        <v>59.3</v>
      </c>
      <c r="I363" s="1">
        <v>42401</v>
      </c>
      <c r="J363" s="1">
        <v>42401</v>
      </c>
      <c r="K363" s="5">
        <v>4.6583090000000001E-2</v>
      </c>
      <c r="L363" s="5">
        <v>5.6585209999999997E-2</v>
      </c>
      <c r="M363" s="5">
        <v>4.4316830000000001E-2</v>
      </c>
      <c r="N363" s="5">
        <v>4.9500170000000003E-2</v>
      </c>
    </row>
    <row r="364" spans="5:14" x14ac:dyDescent="0.2">
      <c r="E364" s="7">
        <v>28216</v>
      </c>
      <c r="F364" s="7">
        <v>28185</v>
      </c>
      <c r="G364">
        <v>59.6</v>
      </c>
      <c r="I364" s="1">
        <v>42430</v>
      </c>
      <c r="J364" s="1">
        <v>42430</v>
      </c>
      <c r="K364" s="5">
        <v>4.6538599999999999E-2</v>
      </c>
      <c r="L364" s="5">
        <v>5.6585209999999997E-2</v>
      </c>
      <c r="M364" s="5">
        <v>4.4316830000000001E-2</v>
      </c>
      <c r="N364" s="5">
        <v>4.9506950000000001E-2</v>
      </c>
    </row>
    <row r="365" spans="5:14" x14ac:dyDescent="0.2">
      <c r="E365" s="7">
        <v>28246</v>
      </c>
      <c r="F365" s="7">
        <v>28216</v>
      </c>
      <c r="G365">
        <v>60</v>
      </c>
      <c r="I365" s="1">
        <v>42461</v>
      </c>
      <c r="J365" s="1">
        <v>42461</v>
      </c>
      <c r="K365" s="5">
        <v>4.6538599999999999E-2</v>
      </c>
      <c r="L365" s="5">
        <v>5.6492540000000001E-2</v>
      </c>
      <c r="M365" s="5">
        <v>4.4431020000000002E-2</v>
      </c>
      <c r="N365" s="5">
        <v>4.9243530000000001E-2</v>
      </c>
    </row>
    <row r="366" spans="5:14" x14ac:dyDescent="0.2">
      <c r="E366" s="7">
        <v>28277</v>
      </c>
      <c r="F366" s="7">
        <v>28246</v>
      </c>
      <c r="G366">
        <v>60.2</v>
      </c>
      <c r="I366" s="1">
        <v>42491</v>
      </c>
      <c r="J366" s="1">
        <v>42491</v>
      </c>
      <c r="K366" s="5">
        <v>4.6538599999999999E-2</v>
      </c>
      <c r="L366" s="5">
        <v>5.6492540000000001E-2</v>
      </c>
      <c r="M366" s="5">
        <v>4.4461470000000003E-2</v>
      </c>
      <c r="N366" s="5">
        <v>4.9243530000000001E-2</v>
      </c>
    </row>
    <row r="367" spans="5:14" x14ac:dyDescent="0.2">
      <c r="E367" s="7">
        <v>28307</v>
      </c>
      <c r="F367" s="7">
        <v>28277</v>
      </c>
      <c r="G367">
        <v>60.5</v>
      </c>
      <c r="I367" s="1">
        <v>42522</v>
      </c>
      <c r="J367" s="1">
        <v>42522</v>
      </c>
      <c r="K367" s="5">
        <v>4.6496379999999997E-2</v>
      </c>
      <c r="L367" s="5">
        <v>5.5960330000000003E-2</v>
      </c>
      <c r="M367" s="5">
        <v>4.4400809999999999E-2</v>
      </c>
      <c r="N367" s="5">
        <v>4.9314700000000003E-2</v>
      </c>
    </row>
    <row r="368" spans="5:14" x14ac:dyDescent="0.2">
      <c r="E368" s="7">
        <v>28338</v>
      </c>
      <c r="F368" s="7">
        <v>28307</v>
      </c>
      <c r="G368">
        <v>60.8</v>
      </c>
      <c r="I368" s="1">
        <v>42552</v>
      </c>
      <c r="J368" s="1">
        <v>42552</v>
      </c>
      <c r="K368" s="5">
        <v>4.6496379999999997E-2</v>
      </c>
      <c r="L368" s="5">
        <v>5.5049019999999997E-2</v>
      </c>
      <c r="M368" s="5">
        <v>4.4400969999999998E-2</v>
      </c>
      <c r="N368" s="5">
        <v>4.9314700000000003E-2</v>
      </c>
    </row>
    <row r="369" spans="5:14" x14ac:dyDescent="0.2">
      <c r="E369" s="7">
        <v>28369</v>
      </c>
      <c r="F369" s="7">
        <v>28338</v>
      </c>
      <c r="G369">
        <v>61.1</v>
      </c>
      <c r="I369" s="1">
        <v>42583</v>
      </c>
      <c r="J369" s="1">
        <v>42583</v>
      </c>
      <c r="K369" s="5">
        <v>4.6959590000000002E-2</v>
      </c>
      <c r="L369" s="5">
        <v>5.5065620000000003E-2</v>
      </c>
      <c r="M369" s="5">
        <v>4.4400969999999998E-2</v>
      </c>
      <c r="N369" s="5">
        <v>4.9314700000000003E-2</v>
      </c>
    </row>
    <row r="370" spans="5:14" x14ac:dyDescent="0.2">
      <c r="E370" s="7">
        <v>28399</v>
      </c>
      <c r="F370" s="7">
        <v>28369</v>
      </c>
      <c r="G370">
        <v>61.3</v>
      </c>
      <c r="I370" s="1">
        <v>42614</v>
      </c>
      <c r="J370" s="1">
        <v>42614</v>
      </c>
      <c r="K370" s="5">
        <v>4.708851E-2</v>
      </c>
      <c r="L370" s="5">
        <v>5.5038910000000003E-2</v>
      </c>
      <c r="M370" s="5">
        <v>4.4306650000000003E-2</v>
      </c>
      <c r="N370" s="5">
        <v>4.9212880000000001E-2</v>
      </c>
    </row>
    <row r="371" spans="5:14" x14ac:dyDescent="0.2">
      <c r="E371" s="7">
        <v>28430</v>
      </c>
      <c r="F371" s="7">
        <v>28399</v>
      </c>
      <c r="G371">
        <v>61.6</v>
      </c>
      <c r="I371" s="1">
        <v>42644</v>
      </c>
      <c r="J371" s="1">
        <v>42644</v>
      </c>
      <c r="K371" s="5">
        <v>4.708851E-2</v>
      </c>
      <c r="L371" s="5">
        <v>5.5038910000000003E-2</v>
      </c>
      <c r="M371" s="5">
        <v>4.4306650000000003E-2</v>
      </c>
      <c r="N371" s="5">
        <v>4.9506189999999999E-2</v>
      </c>
    </row>
    <row r="372" spans="5:14" x14ac:dyDescent="0.2">
      <c r="E372" s="7">
        <v>28460</v>
      </c>
      <c r="F372" s="7">
        <v>28430</v>
      </c>
      <c r="G372">
        <v>62</v>
      </c>
      <c r="I372" s="1">
        <v>42675</v>
      </c>
      <c r="J372" s="1">
        <v>42675</v>
      </c>
      <c r="K372" s="5">
        <v>4.7533880000000001E-2</v>
      </c>
      <c r="L372" s="5">
        <v>5.5038910000000003E-2</v>
      </c>
      <c r="M372" s="5">
        <v>4.4703689999999997E-2</v>
      </c>
      <c r="N372" s="5">
        <v>4.9108270000000002E-2</v>
      </c>
    </row>
    <row r="373" spans="5:14" x14ac:dyDescent="0.2">
      <c r="E373" s="7">
        <v>28491</v>
      </c>
      <c r="F373" s="7">
        <v>28460</v>
      </c>
      <c r="G373">
        <v>62.3</v>
      </c>
      <c r="I373" s="1">
        <v>42705</v>
      </c>
      <c r="J373" s="1">
        <v>42705</v>
      </c>
      <c r="K373" s="5">
        <v>4.7417849999999998E-2</v>
      </c>
      <c r="L373" s="5">
        <v>5.4940629999999997E-2</v>
      </c>
      <c r="M373" s="5">
        <v>4.4723199999999998E-2</v>
      </c>
      <c r="N373" s="5">
        <v>4.9421779999999998E-2</v>
      </c>
    </row>
    <row r="374" spans="5:14" x14ac:dyDescent="0.2">
      <c r="E374" s="7">
        <v>28522</v>
      </c>
      <c r="F374" s="7">
        <v>28491</v>
      </c>
      <c r="G374">
        <v>62.7</v>
      </c>
      <c r="I374" s="1">
        <v>42736</v>
      </c>
      <c r="J374" s="1">
        <v>42736</v>
      </c>
      <c r="K374" s="5">
        <v>4.7417849999999998E-2</v>
      </c>
      <c r="L374" s="5">
        <v>5.4936760000000001E-2</v>
      </c>
      <c r="M374" s="5">
        <v>4.4723199999999998E-2</v>
      </c>
      <c r="N374" s="5">
        <v>4.9516400000000002E-2</v>
      </c>
    </row>
    <row r="375" spans="5:14" x14ac:dyDescent="0.2">
      <c r="E375" s="7">
        <v>28550</v>
      </c>
      <c r="F375" s="7">
        <v>28522</v>
      </c>
      <c r="G375">
        <v>63</v>
      </c>
      <c r="I375" s="1">
        <v>42767</v>
      </c>
      <c r="J375" s="1">
        <v>42767</v>
      </c>
      <c r="K375" s="5">
        <v>4.7417849999999998E-2</v>
      </c>
      <c r="L375" s="5">
        <v>5.4936760000000001E-2</v>
      </c>
      <c r="M375" s="5">
        <v>4.4723199999999998E-2</v>
      </c>
      <c r="N375" s="5">
        <v>4.9520439999999999E-2</v>
      </c>
    </row>
    <row r="376" spans="5:14" x14ac:dyDescent="0.2">
      <c r="E376" s="7">
        <v>28581</v>
      </c>
      <c r="F376" s="7">
        <v>28550</v>
      </c>
      <c r="G376">
        <v>63.4</v>
      </c>
      <c r="I376" s="1">
        <v>42795</v>
      </c>
      <c r="J376" s="1">
        <v>42795</v>
      </c>
      <c r="K376" s="5">
        <v>4.8871379999999999E-2</v>
      </c>
      <c r="L376" s="5">
        <v>5.4829160000000002E-2</v>
      </c>
      <c r="M376" s="5">
        <v>4.4723199999999998E-2</v>
      </c>
      <c r="N376" s="5">
        <v>4.9520439999999999E-2</v>
      </c>
    </row>
    <row r="377" spans="5:14" x14ac:dyDescent="0.2">
      <c r="E377" s="7">
        <v>28611</v>
      </c>
      <c r="F377" s="7">
        <v>28581</v>
      </c>
      <c r="G377">
        <v>63.9</v>
      </c>
      <c r="I377" s="1">
        <v>42826</v>
      </c>
      <c r="J377" s="1">
        <v>42826</v>
      </c>
      <c r="K377" s="5">
        <v>4.8871379999999999E-2</v>
      </c>
      <c r="L377" s="5">
        <v>5.4102480000000001E-2</v>
      </c>
      <c r="M377" s="5">
        <v>4.5539929999999999E-2</v>
      </c>
      <c r="N377" s="5">
        <v>4.9520080000000001E-2</v>
      </c>
    </row>
    <row r="378" spans="5:14" x14ac:dyDescent="0.2">
      <c r="E378" s="7">
        <v>28642</v>
      </c>
      <c r="F378" s="7">
        <v>28611</v>
      </c>
      <c r="G378">
        <v>64.5</v>
      </c>
      <c r="I378" s="1">
        <v>42856</v>
      </c>
      <c r="J378" s="1">
        <v>42856</v>
      </c>
      <c r="K378" s="5">
        <v>4.8871379999999999E-2</v>
      </c>
      <c r="L378" s="5">
        <v>5.4102480000000001E-2</v>
      </c>
      <c r="M378" s="5">
        <v>4.5539929999999999E-2</v>
      </c>
      <c r="N378" s="5">
        <v>4.9520080000000001E-2</v>
      </c>
    </row>
    <row r="379" spans="5:14" x14ac:dyDescent="0.2">
      <c r="E379" s="7">
        <v>28672</v>
      </c>
      <c r="F379" s="7">
        <v>28642</v>
      </c>
      <c r="G379">
        <v>65</v>
      </c>
      <c r="I379" s="1">
        <v>42887</v>
      </c>
      <c r="J379" s="1">
        <v>42887</v>
      </c>
      <c r="K379" s="5">
        <v>4.8731669999999998E-2</v>
      </c>
      <c r="L379" s="5">
        <v>5.4048409999999998E-2</v>
      </c>
      <c r="M379" s="5">
        <v>4.6462040000000003E-2</v>
      </c>
      <c r="N379" s="5">
        <v>4.993616E-2</v>
      </c>
    </row>
    <row r="380" spans="5:14" x14ac:dyDescent="0.2">
      <c r="E380" s="7">
        <v>28703</v>
      </c>
      <c r="F380" s="7">
        <v>28672</v>
      </c>
      <c r="G380">
        <v>65.5</v>
      </c>
      <c r="I380" s="1">
        <v>42917</v>
      </c>
      <c r="J380" s="1">
        <v>42917</v>
      </c>
      <c r="K380" s="5">
        <v>4.8731669999999998E-2</v>
      </c>
      <c r="L380" s="5">
        <v>5.2944570000000003E-2</v>
      </c>
      <c r="M380" s="5">
        <v>4.7563179999999997E-2</v>
      </c>
      <c r="N380" s="5">
        <v>4.993616E-2</v>
      </c>
    </row>
    <row r="381" spans="5:14" x14ac:dyDescent="0.2">
      <c r="E381" s="7">
        <v>28734</v>
      </c>
      <c r="F381" s="7">
        <v>28703</v>
      </c>
      <c r="G381">
        <v>65.900000000000006</v>
      </c>
      <c r="I381" s="1">
        <v>42948</v>
      </c>
      <c r="J381" s="1">
        <v>42948</v>
      </c>
      <c r="K381" s="5">
        <v>4.8056929999999998E-2</v>
      </c>
      <c r="L381" s="5">
        <v>5.2944570000000003E-2</v>
      </c>
      <c r="M381" s="5">
        <v>4.7563179999999997E-2</v>
      </c>
      <c r="N381" s="5">
        <v>4.9921720000000003E-2</v>
      </c>
    </row>
    <row r="382" spans="5:14" x14ac:dyDescent="0.2">
      <c r="E382" s="7">
        <v>28764</v>
      </c>
      <c r="F382" s="7">
        <v>28734</v>
      </c>
      <c r="G382">
        <v>66.5</v>
      </c>
      <c r="I382" s="1">
        <v>42979</v>
      </c>
      <c r="J382" s="1">
        <v>42979</v>
      </c>
      <c r="K382" s="5">
        <v>4.8101230000000002E-2</v>
      </c>
      <c r="L382" s="5">
        <v>5.2801479999999998E-2</v>
      </c>
      <c r="M382" s="5">
        <v>4.7731719999999998E-2</v>
      </c>
      <c r="N382" s="5">
        <v>5.03107E-2</v>
      </c>
    </row>
    <row r="383" spans="5:14" x14ac:dyDescent="0.2">
      <c r="E383" s="7">
        <v>28795</v>
      </c>
      <c r="F383" s="7">
        <v>28764</v>
      </c>
      <c r="G383">
        <v>67.099999999999994</v>
      </c>
      <c r="I383" s="1">
        <v>43009</v>
      </c>
      <c r="J383" s="1">
        <v>43009</v>
      </c>
      <c r="K383" s="5">
        <v>4.8101230000000002E-2</v>
      </c>
      <c r="L383" s="5">
        <v>5.2801479999999998E-2</v>
      </c>
      <c r="M383" s="5">
        <v>4.7731719999999998E-2</v>
      </c>
      <c r="N383" s="5">
        <v>5.03107E-2</v>
      </c>
    </row>
    <row r="384" spans="5:14" x14ac:dyDescent="0.2">
      <c r="E384" s="7">
        <v>28825</v>
      </c>
      <c r="F384" s="7">
        <v>28795</v>
      </c>
      <c r="G384">
        <v>67.5</v>
      </c>
      <c r="I384" s="1">
        <v>43040</v>
      </c>
      <c r="J384" s="1">
        <v>43040</v>
      </c>
      <c r="K384" s="5">
        <v>4.8101230000000002E-2</v>
      </c>
      <c r="L384" s="5">
        <v>5.2801479999999998E-2</v>
      </c>
      <c r="M384" s="5">
        <v>5.0477479999999998E-2</v>
      </c>
      <c r="N384" s="5">
        <v>5.03107E-2</v>
      </c>
    </row>
    <row r="385" spans="5:14" x14ac:dyDescent="0.2">
      <c r="E385" s="7">
        <v>28856</v>
      </c>
      <c r="F385" s="7">
        <v>28825</v>
      </c>
      <c r="G385">
        <v>67.900000000000006</v>
      </c>
      <c r="I385" s="1">
        <v>43070</v>
      </c>
      <c r="J385" s="1">
        <v>43070</v>
      </c>
      <c r="K385" s="5">
        <v>4.8001540000000002E-2</v>
      </c>
      <c r="L385" s="5">
        <v>5.2537689999999998E-2</v>
      </c>
      <c r="M385" s="5">
        <v>5.0477479999999998E-2</v>
      </c>
      <c r="N385" s="5">
        <v>5.03107E-2</v>
      </c>
    </row>
    <row r="386" spans="5:14" x14ac:dyDescent="0.2">
      <c r="E386" s="7">
        <v>28887</v>
      </c>
      <c r="F386" s="7">
        <v>28856</v>
      </c>
      <c r="G386">
        <v>68.5</v>
      </c>
      <c r="I386" s="1">
        <v>43101</v>
      </c>
      <c r="J386" s="1">
        <v>43101</v>
      </c>
      <c r="K386" s="5">
        <v>4.8001540000000002E-2</v>
      </c>
      <c r="L386" s="5">
        <v>5.2537689999999998E-2</v>
      </c>
      <c r="M386" s="5">
        <v>5.0488310000000002E-2</v>
      </c>
      <c r="N386" s="5">
        <v>5.0133869999999997E-2</v>
      </c>
    </row>
    <row r="387" spans="5:14" x14ac:dyDescent="0.2">
      <c r="E387" s="7">
        <v>28915</v>
      </c>
      <c r="F387" s="7">
        <v>28887</v>
      </c>
      <c r="G387">
        <v>69.2</v>
      </c>
      <c r="I387" s="1">
        <v>43132</v>
      </c>
      <c r="J387" s="1">
        <v>43132</v>
      </c>
      <c r="K387" s="5">
        <v>4.8004709999999999E-2</v>
      </c>
      <c r="L387" s="5">
        <v>5.15281E-2</v>
      </c>
      <c r="M387" s="5">
        <v>5.0488310000000002E-2</v>
      </c>
      <c r="N387" s="5">
        <v>5.0120579999999998E-2</v>
      </c>
    </row>
    <row r="388" spans="5:14" x14ac:dyDescent="0.2">
      <c r="E388" s="7">
        <v>28946</v>
      </c>
      <c r="F388" s="7">
        <v>28915</v>
      </c>
      <c r="G388">
        <v>69.900000000000006</v>
      </c>
      <c r="I388" s="1">
        <v>43160</v>
      </c>
      <c r="J388" s="1">
        <v>43160</v>
      </c>
      <c r="K388" s="5">
        <v>4.7975329999999997E-2</v>
      </c>
      <c r="L388" s="5">
        <v>5.1435170000000002E-2</v>
      </c>
      <c r="M388" s="5">
        <v>5.0488310000000002E-2</v>
      </c>
      <c r="N388" s="5">
        <v>5.0120579999999998E-2</v>
      </c>
    </row>
    <row r="389" spans="5:14" x14ac:dyDescent="0.2">
      <c r="E389" s="7">
        <v>28976</v>
      </c>
      <c r="F389" s="7">
        <v>28946</v>
      </c>
      <c r="G389">
        <v>70.599999999999994</v>
      </c>
      <c r="I389" s="1">
        <v>43191</v>
      </c>
      <c r="J389" s="1">
        <v>43191</v>
      </c>
      <c r="K389" s="5">
        <v>4.7974870000000003E-2</v>
      </c>
      <c r="L389" s="5">
        <v>5.1435170000000002E-2</v>
      </c>
      <c r="M389" s="5">
        <v>5.2446739999999999E-2</v>
      </c>
      <c r="N389" s="5">
        <v>5.0426510000000001E-2</v>
      </c>
    </row>
    <row r="390" spans="5:14" x14ac:dyDescent="0.2">
      <c r="E390" s="7">
        <v>29007</v>
      </c>
      <c r="F390" s="7">
        <v>28976</v>
      </c>
      <c r="G390">
        <v>71.400000000000006</v>
      </c>
      <c r="I390" s="1">
        <v>43221</v>
      </c>
      <c r="J390" s="1">
        <v>43221</v>
      </c>
      <c r="K390" s="5">
        <v>4.739409E-2</v>
      </c>
      <c r="L390" s="5">
        <v>5.1435170000000002E-2</v>
      </c>
      <c r="M390" s="5">
        <v>5.2508760000000002E-2</v>
      </c>
      <c r="N390" s="5">
        <v>5.0327810000000001E-2</v>
      </c>
    </row>
    <row r="391" spans="5:14" x14ac:dyDescent="0.2">
      <c r="E391" s="7">
        <v>29037</v>
      </c>
      <c r="F391" s="7">
        <v>29007</v>
      </c>
      <c r="G391">
        <v>72.2</v>
      </c>
      <c r="I391" s="1">
        <v>43252</v>
      </c>
      <c r="J391" s="1">
        <v>43252</v>
      </c>
      <c r="K391" s="5">
        <v>4.7307250000000002E-2</v>
      </c>
      <c r="L391" s="5">
        <v>4.9774180000000001E-2</v>
      </c>
      <c r="M391" s="5">
        <v>5.264783E-2</v>
      </c>
      <c r="N391" s="5">
        <v>5.0368070000000001E-2</v>
      </c>
    </row>
    <row r="392" spans="5:14" x14ac:dyDescent="0.2">
      <c r="E392" s="7">
        <v>29068</v>
      </c>
      <c r="F392" s="7">
        <v>29037</v>
      </c>
      <c r="G392">
        <v>73</v>
      </c>
      <c r="I392" s="1">
        <v>43282</v>
      </c>
      <c r="J392" s="1">
        <v>43282</v>
      </c>
      <c r="K392" s="5">
        <v>4.7307250000000002E-2</v>
      </c>
      <c r="L392" s="5">
        <v>4.9774180000000001E-2</v>
      </c>
      <c r="M392" s="5">
        <v>5.264783E-2</v>
      </c>
      <c r="N392" s="5">
        <v>5.0167040000000003E-2</v>
      </c>
    </row>
    <row r="393" spans="5:14" x14ac:dyDescent="0.2">
      <c r="E393" s="7">
        <v>29099</v>
      </c>
      <c r="F393" s="7">
        <v>29068</v>
      </c>
      <c r="G393">
        <v>73.7</v>
      </c>
      <c r="I393" s="1">
        <v>43313</v>
      </c>
      <c r="J393" s="1">
        <v>43313</v>
      </c>
      <c r="K393" s="5">
        <v>4.7307250000000002E-2</v>
      </c>
      <c r="L393" s="5">
        <v>4.9774180000000001E-2</v>
      </c>
      <c r="M393" s="5">
        <v>5.264783E-2</v>
      </c>
      <c r="N393" s="5">
        <v>5.0167040000000003E-2</v>
      </c>
    </row>
    <row r="394" spans="5:14" x14ac:dyDescent="0.2">
      <c r="E394" s="7">
        <v>29129</v>
      </c>
      <c r="F394" s="7">
        <v>29099</v>
      </c>
      <c r="G394">
        <v>74.400000000000006</v>
      </c>
      <c r="I394" s="1">
        <v>43344</v>
      </c>
      <c r="J394" s="1">
        <v>43344</v>
      </c>
      <c r="K394" s="5">
        <v>4.7206270000000002E-2</v>
      </c>
      <c r="L394" s="5">
        <v>4.9777540000000002E-2</v>
      </c>
      <c r="M394" s="5">
        <v>5.2620559999999997E-2</v>
      </c>
      <c r="N394" s="5">
        <v>5.0787939999999997E-2</v>
      </c>
    </row>
    <row r="395" spans="5:14" x14ac:dyDescent="0.2">
      <c r="E395" s="7">
        <v>29160</v>
      </c>
      <c r="F395" s="7">
        <v>29129</v>
      </c>
      <c r="G395">
        <v>75.2</v>
      </c>
      <c r="I395" s="1">
        <v>43374</v>
      </c>
      <c r="J395" s="1">
        <v>43374</v>
      </c>
      <c r="K395" s="5">
        <v>4.7206270000000002E-2</v>
      </c>
      <c r="L395" s="5">
        <v>4.9777540000000002E-2</v>
      </c>
      <c r="M395" s="5">
        <v>5.2620559999999997E-2</v>
      </c>
      <c r="N395" s="5">
        <v>5.0787939999999997E-2</v>
      </c>
    </row>
    <row r="396" spans="5:14" x14ac:dyDescent="0.2">
      <c r="E396" s="7">
        <v>29190</v>
      </c>
      <c r="F396" s="7">
        <v>29160</v>
      </c>
      <c r="G396">
        <v>76</v>
      </c>
      <c r="I396" s="1">
        <v>43405</v>
      </c>
      <c r="J396" s="1">
        <v>43405</v>
      </c>
      <c r="K396" s="5">
        <v>4.7206270000000002E-2</v>
      </c>
      <c r="L396" s="5">
        <v>4.9777540000000002E-2</v>
      </c>
      <c r="M396" s="5">
        <v>5.2620559999999997E-2</v>
      </c>
      <c r="N396" s="5">
        <v>5.0719220000000002E-2</v>
      </c>
    </row>
    <row r="397" spans="5:14" x14ac:dyDescent="0.2">
      <c r="E397" s="7">
        <v>29221</v>
      </c>
      <c r="F397" s="7">
        <v>29190</v>
      </c>
      <c r="G397">
        <v>76.900000000000006</v>
      </c>
      <c r="I397" s="1">
        <v>43435</v>
      </c>
      <c r="J397" s="1">
        <v>43435</v>
      </c>
      <c r="K397" s="5">
        <v>4.7226549999999999E-2</v>
      </c>
      <c r="L397" s="5">
        <v>4.9423429999999997E-2</v>
      </c>
      <c r="M397" s="5">
        <v>5.3884969999999997E-2</v>
      </c>
      <c r="N397" s="5">
        <v>5.1307039999999998E-2</v>
      </c>
    </row>
    <row r="398" spans="5:14" x14ac:dyDescent="0.2">
      <c r="E398" s="7">
        <v>29252</v>
      </c>
      <c r="F398" s="7">
        <v>29221</v>
      </c>
      <c r="G398">
        <v>78</v>
      </c>
      <c r="I398" s="1">
        <v>43466</v>
      </c>
      <c r="J398" s="1">
        <v>43466</v>
      </c>
      <c r="K398" s="5">
        <v>4.7226549999999999E-2</v>
      </c>
      <c r="L398" s="5">
        <v>4.9423429999999997E-2</v>
      </c>
      <c r="M398" s="5">
        <v>5.3755030000000002E-2</v>
      </c>
      <c r="N398" s="5">
        <v>5.1165860000000001E-2</v>
      </c>
    </row>
    <row r="399" spans="5:14" x14ac:dyDescent="0.2">
      <c r="E399" s="7">
        <v>29281</v>
      </c>
      <c r="F399" s="7">
        <v>29252</v>
      </c>
      <c r="G399">
        <v>79</v>
      </c>
      <c r="I399" s="1">
        <v>43497</v>
      </c>
      <c r="J399" s="1">
        <v>43497</v>
      </c>
      <c r="K399" s="5">
        <v>4.7226549999999999E-2</v>
      </c>
      <c r="L399" s="5">
        <v>4.9423429999999997E-2</v>
      </c>
      <c r="M399" s="5">
        <v>5.3755030000000002E-2</v>
      </c>
      <c r="N399" s="5">
        <v>5.1165860000000001E-2</v>
      </c>
    </row>
    <row r="400" spans="5:14" x14ac:dyDescent="0.2">
      <c r="E400" s="7">
        <v>29312</v>
      </c>
      <c r="F400" s="7">
        <v>29281</v>
      </c>
      <c r="G400">
        <v>80.099999999999994</v>
      </c>
      <c r="I400" s="1">
        <v>43525</v>
      </c>
      <c r="J400" s="1">
        <v>43525</v>
      </c>
      <c r="K400" s="5">
        <v>4.7237370000000001E-2</v>
      </c>
      <c r="L400" s="5">
        <v>4.9423429999999997E-2</v>
      </c>
      <c r="M400" s="5">
        <v>5.3755030000000002E-2</v>
      </c>
      <c r="N400" s="5">
        <v>5.1165860000000001E-2</v>
      </c>
    </row>
    <row r="401" spans="5:14" x14ac:dyDescent="0.2">
      <c r="E401" s="7">
        <v>29342</v>
      </c>
      <c r="F401" s="7">
        <v>29312</v>
      </c>
      <c r="G401">
        <v>80.900000000000006</v>
      </c>
      <c r="I401" s="1">
        <v>43556</v>
      </c>
      <c r="J401" s="1">
        <v>43556</v>
      </c>
      <c r="K401" s="5">
        <v>4.7379049999999999E-2</v>
      </c>
      <c r="L401" s="5">
        <v>4.9177989999999998E-2</v>
      </c>
      <c r="M401" s="5">
        <v>5.3627679999999997E-2</v>
      </c>
      <c r="N401" s="5">
        <v>5.0857279999999998E-2</v>
      </c>
    </row>
    <row r="402" spans="5:14" x14ac:dyDescent="0.2">
      <c r="E402" s="7">
        <v>29373</v>
      </c>
      <c r="F402" s="7">
        <v>29342</v>
      </c>
      <c r="G402">
        <v>81.7</v>
      </c>
      <c r="I402" s="1">
        <v>43586</v>
      </c>
      <c r="J402" s="1">
        <v>43586</v>
      </c>
      <c r="K402" s="5">
        <v>4.7379049999999999E-2</v>
      </c>
      <c r="L402" s="5">
        <v>4.9177989999999998E-2</v>
      </c>
      <c r="M402" s="5">
        <v>5.613129E-2</v>
      </c>
      <c r="N402" s="5">
        <v>5.0857279999999998E-2</v>
      </c>
    </row>
    <row r="403" spans="5:14" x14ac:dyDescent="0.2">
      <c r="E403" s="7">
        <v>29403</v>
      </c>
      <c r="F403" s="7">
        <v>29373</v>
      </c>
      <c r="G403">
        <v>82.5</v>
      </c>
      <c r="I403" s="1">
        <v>43617</v>
      </c>
      <c r="J403" s="1">
        <v>43617</v>
      </c>
      <c r="K403" s="5">
        <v>4.7262140000000001E-2</v>
      </c>
      <c r="L403" s="5">
        <v>4.9032739999999998E-2</v>
      </c>
      <c r="M403" s="5">
        <v>5.601648E-2</v>
      </c>
      <c r="N403" s="5">
        <v>5.0702440000000001E-2</v>
      </c>
    </row>
    <row r="404" spans="5:14" x14ac:dyDescent="0.2">
      <c r="E404" s="7">
        <v>29434</v>
      </c>
      <c r="F404" s="7">
        <v>29403</v>
      </c>
      <c r="G404">
        <v>82.6</v>
      </c>
      <c r="I404" s="1">
        <v>43647</v>
      </c>
      <c r="J404" s="1">
        <v>43647</v>
      </c>
      <c r="K404" s="5">
        <v>4.7262140000000001E-2</v>
      </c>
      <c r="L404" s="5">
        <v>4.7303900000000003E-2</v>
      </c>
      <c r="M404" s="5">
        <v>5.601648E-2</v>
      </c>
      <c r="N404" s="5">
        <v>5.0685920000000002E-2</v>
      </c>
    </row>
    <row r="405" spans="5:14" x14ac:dyDescent="0.2">
      <c r="E405" s="7">
        <v>29465</v>
      </c>
      <c r="F405" s="7">
        <v>29434</v>
      </c>
      <c r="G405">
        <v>83.2</v>
      </c>
      <c r="I405" s="1">
        <v>43678</v>
      </c>
      <c r="J405" s="1">
        <v>43678</v>
      </c>
      <c r="K405" s="5">
        <v>4.7262140000000001E-2</v>
      </c>
      <c r="L405" s="5">
        <v>4.7303900000000003E-2</v>
      </c>
      <c r="M405" s="5">
        <v>5.601648E-2</v>
      </c>
      <c r="N405" s="5">
        <v>5.0470189999999998E-2</v>
      </c>
    </row>
    <row r="406" spans="5:14" x14ac:dyDescent="0.2">
      <c r="E406" s="7">
        <v>29495</v>
      </c>
      <c r="F406" s="7">
        <v>29465</v>
      </c>
      <c r="G406">
        <v>83.9</v>
      </c>
      <c r="I406" s="1">
        <v>43709</v>
      </c>
      <c r="J406" s="1">
        <v>43709</v>
      </c>
      <c r="K406" s="5">
        <v>4.6956610000000003E-2</v>
      </c>
      <c r="L406" s="5">
        <v>4.7203630000000003E-2</v>
      </c>
      <c r="M406" s="5">
        <v>5.9932480000000003E-2</v>
      </c>
      <c r="N406" s="5">
        <v>5.0526910000000001E-2</v>
      </c>
    </row>
    <row r="407" spans="5:14" x14ac:dyDescent="0.2">
      <c r="E407" s="7">
        <v>29526</v>
      </c>
      <c r="F407" s="7">
        <v>29495</v>
      </c>
      <c r="G407">
        <v>84.7</v>
      </c>
      <c r="I407" s="1">
        <v>43739</v>
      </c>
      <c r="J407" s="1">
        <v>43739</v>
      </c>
      <c r="K407" s="5">
        <v>4.6956610000000003E-2</v>
      </c>
      <c r="L407" s="5">
        <v>4.7203630000000003E-2</v>
      </c>
      <c r="M407" s="5">
        <v>5.9932480000000003E-2</v>
      </c>
      <c r="N407" s="5">
        <v>5.0526910000000001E-2</v>
      </c>
    </row>
    <row r="408" spans="5:14" x14ac:dyDescent="0.2">
      <c r="E408" s="7">
        <v>29556</v>
      </c>
      <c r="F408" s="7">
        <v>29526</v>
      </c>
      <c r="G408">
        <v>85.6</v>
      </c>
      <c r="I408" s="1">
        <v>43770</v>
      </c>
      <c r="J408" s="1">
        <v>43770</v>
      </c>
      <c r="K408" s="5">
        <v>4.6042069999999997E-2</v>
      </c>
      <c r="L408" s="5">
        <v>4.6088129999999998E-2</v>
      </c>
      <c r="M408" s="5">
        <v>5.9932480000000003E-2</v>
      </c>
      <c r="N408" s="5">
        <v>5.0576530000000001E-2</v>
      </c>
    </row>
    <row r="409" spans="5:14" x14ac:dyDescent="0.2">
      <c r="E409" s="7">
        <v>29587</v>
      </c>
      <c r="F409" s="7">
        <v>29556</v>
      </c>
      <c r="G409">
        <v>86.4</v>
      </c>
      <c r="I409" s="1">
        <v>43800</v>
      </c>
      <c r="J409" s="1">
        <v>43800</v>
      </c>
      <c r="K409" s="5">
        <v>4.6032900000000002E-2</v>
      </c>
      <c r="L409" s="5">
        <v>4.5532209999999997E-2</v>
      </c>
      <c r="M409" s="5">
        <v>5.9932480000000003E-2</v>
      </c>
      <c r="N409" s="5">
        <v>5.1394790000000003E-2</v>
      </c>
    </row>
    <row r="410" spans="5:14" x14ac:dyDescent="0.2">
      <c r="E410" s="7">
        <v>29618</v>
      </c>
      <c r="F410" s="7">
        <v>29587</v>
      </c>
      <c r="G410">
        <v>87.2</v>
      </c>
      <c r="I410" s="1">
        <v>43831</v>
      </c>
      <c r="J410" s="1">
        <v>43831</v>
      </c>
      <c r="K410" s="5">
        <v>4.6032900000000002E-2</v>
      </c>
      <c r="L410" s="5">
        <v>4.5532209999999997E-2</v>
      </c>
      <c r="M410" s="5">
        <v>6.0038170000000002E-2</v>
      </c>
      <c r="N410" s="5">
        <v>5.1265499999999999E-2</v>
      </c>
    </row>
    <row r="411" spans="5:14" x14ac:dyDescent="0.2">
      <c r="E411" s="7">
        <v>29646</v>
      </c>
      <c r="F411" s="7">
        <v>29618</v>
      </c>
      <c r="G411">
        <v>88</v>
      </c>
      <c r="I411" s="1">
        <v>43862</v>
      </c>
      <c r="J411" s="1">
        <v>43862</v>
      </c>
      <c r="K411" s="5">
        <v>4.6032900000000002E-2</v>
      </c>
      <c r="L411" s="5">
        <v>4.5083739999999997E-2</v>
      </c>
      <c r="M411" s="5">
        <v>6.2926380000000004E-2</v>
      </c>
      <c r="N411" s="5">
        <v>5.1433840000000002E-2</v>
      </c>
    </row>
    <row r="412" spans="5:14" x14ac:dyDescent="0.2">
      <c r="E412" s="7">
        <v>29677</v>
      </c>
      <c r="F412" s="7">
        <v>29646</v>
      </c>
      <c r="G412">
        <v>88.6</v>
      </c>
      <c r="I412" s="1">
        <v>43891</v>
      </c>
      <c r="J412" s="1">
        <v>43891</v>
      </c>
      <c r="K412" s="5">
        <v>4.5269400000000001E-2</v>
      </c>
      <c r="L412" s="5">
        <v>4.5083739999999997E-2</v>
      </c>
      <c r="M412" s="5">
        <v>6.2907340000000006E-2</v>
      </c>
      <c r="N412" s="5">
        <v>5.1433840000000002E-2</v>
      </c>
    </row>
    <row r="413" spans="5:14" x14ac:dyDescent="0.2">
      <c r="E413" s="7">
        <v>29707</v>
      </c>
      <c r="F413" s="7">
        <v>29677</v>
      </c>
      <c r="G413">
        <v>89.1</v>
      </c>
      <c r="I413" s="1">
        <v>43922</v>
      </c>
      <c r="J413" s="1">
        <v>43922</v>
      </c>
      <c r="K413" s="5">
        <v>4.5271319999999997E-2</v>
      </c>
      <c r="L413" s="5">
        <v>4.5486459999999999E-2</v>
      </c>
      <c r="M413" s="5">
        <v>6.5096490000000007E-2</v>
      </c>
      <c r="N413" s="5">
        <v>5.1437660000000003E-2</v>
      </c>
    </row>
    <row r="414" spans="5:14" x14ac:dyDescent="0.2">
      <c r="E414" s="7">
        <v>29738</v>
      </c>
      <c r="F414" s="7">
        <v>29707</v>
      </c>
      <c r="G414">
        <v>89.7</v>
      </c>
      <c r="I414" s="1">
        <v>43952</v>
      </c>
      <c r="J414" s="1">
        <v>43952</v>
      </c>
      <c r="K414" s="5">
        <v>4.7540010000000001E-2</v>
      </c>
      <c r="L414" s="5">
        <v>4.5963080000000003E-2</v>
      </c>
      <c r="M414" s="5">
        <v>4.857363E-2</v>
      </c>
      <c r="N414" s="5">
        <v>5.4221909999999998E-2</v>
      </c>
    </row>
    <row r="415" spans="5:14" x14ac:dyDescent="0.2">
      <c r="E415" s="7">
        <v>29768</v>
      </c>
      <c r="F415" s="7">
        <v>29738</v>
      </c>
      <c r="G415">
        <v>90.5</v>
      </c>
      <c r="I415" s="1">
        <v>43983</v>
      </c>
      <c r="J415" s="1">
        <v>43983</v>
      </c>
      <c r="K415" s="5">
        <v>4.6741390000000001E-2</v>
      </c>
      <c r="L415" s="5">
        <v>4.6782860000000002E-2</v>
      </c>
      <c r="M415" s="5">
        <v>4.8240730000000002E-2</v>
      </c>
      <c r="N415" s="5">
        <v>5.4303329999999997E-2</v>
      </c>
    </row>
    <row r="416" spans="5:14" x14ac:dyDescent="0.2">
      <c r="E416" s="7">
        <v>29799</v>
      </c>
      <c r="F416" s="7">
        <v>29768</v>
      </c>
      <c r="G416">
        <v>91.5</v>
      </c>
      <c r="I416" s="1">
        <v>44013</v>
      </c>
      <c r="J416" s="1">
        <v>44013</v>
      </c>
      <c r="K416" s="5">
        <v>4.6741390000000001E-2</v>
      </c>
      <c r="L416" s="5">
        <v>4.6782860000000002E-2</v>
      </c>
      <c r="M416" s="5">
        <v>4.8240730000000002E-2</v>
      </c>
      <c r="N416" s="5">
        <v>5.4499449999999998E-2</v>
      </c>
    </row>
    <row r="417" spans="5:14" x14ac:dyDescent="0.2">
      <c r="E417" s="7">
        <v>29830</v>
      </c>
      <c r="F417" s="7">
        <v>29799</v>
      </c>
      <c r="G417">
        <v>92.2</v>
      </c>
      <c r="I417" s="1">
        <v>44044</v>
      </c>
      <c r="J417" s="1">
        <v>44044</v>
      </c>
      <c r="K417" s="5">
        <v>4.6741390000000001E-2</v>
      </c>
      <c r="L417" s="5">
        <v>4.6782860000000002E-2</v>
      </c>
      <c r="M417" s="5">
        <v>4.6727129999999999E-2</v>
      </c>
      <c r="N417" s="5">
        <v>5.4499449999999998E-2</v>
      </c>
    </row>
    <row r="418" spans="5:14" x14ac:dyDescent="0.2">
      <c r="E418" s="7">
        <v>29860</v>
      </c>
      <c r="F418" s="7">
        <v>29830</v>
      </c>
      <c r="G418">
        <v>93.1</v>
      </c>
      <c r="I418" s="1">
        <v>44075</v>
      </c>
      <c r="J418" s="1">
        <v>44075</v>
      </c>
      <c r="K418" s="5">
        <v>4.3750039999999997E-2</v>
      </c>
      <c r="L418" s="5">
        <v>4.4795670000000003E-2</v>
      </c>
      <c r="M418" s="5">
        <v>7.4836330000000006E-2</v>
      </c>
      <c r="N418" s="5">
        <v>5.3745599999999998E-2</v>
      </c>
    </row>
    <row r="419" spans="5:14" x14ac:dyDescent="0.2">
      <c r="E419" s="7">
        <v>29891</v>
      </c>
      <c r="F419" s="7">
        <v>29860</v>
      </c>
      <c r="G419">
        <v>93.4</v>
      </c>
      <c r="I419" s="1">
        <v>44105</v>
      </c>
      <c r="J419" s="1">
        <v>44105</v>
      </c>
      <c r="K419" s="5">
        <v>4.3749749999999997E-2</v>
      </c>
      <c r="L419" s="5">
        <v>4.4795670000000003E-2</v>
      </c>
      <c r="M419" s="5">
        <v>7.4836330000000006E-2</v>
      </c>
      <c r="N419" s="5">
        <v>5.3745599999999998E-2</v>
      </c>
    </row>
    <row r="420" spans="5:14" x14ac:dyDescent="0.2">
      <c r="E420" s="7">
        <v>29921</v>
      </c>
      <c r="F420" s="7">
        <v>29891</v>
      </c>
      <c r="G420">
        <v>93.8</v>
      </c>
      <c r="I420" s="1">
        <v>44136</v>
      </c>
      <c r="J420" s="1">
        <v>44136</v>
      </c>
      <c r="K420" s="5">
        <v>4.3749749999999997E-2</v>
      </c>
      <c r="L420" s="5">
        <v>4.2994860000000003E-2</v>
      </c>
      <c r="M420" s="5">
        <v>7.4836330000000006E-2</v>
      </c>
      <c r="N420" s="5">
        <v>5.3745599999999998E-2</v>
      </c>
    </row>
    <row r="421" spans="5:14" x14ac:dyDescent="0.2">
      <c r="E421" s="7">
        <v>29952</v>
      </c>
      <c r="F421" s="7">
        <v>29921</v>
      </c>
      <c r="G421">
        <v>94.1</v>
      </c>
      <c r="I421" s="1">
        <v>44166</v>
      </c>
      <c r="J421" s="1">
        <v>44166</v>
      </c>
      <c r="K421" s="5">
        <v>4.2995609999999997E-2</v>
      </c>
      <c r="L421" s="5">
        <v>4.2895290000000003E-2</v>
      </c>
      <c r="M421" s="5">
        <v>6.8445249999999999E-2</v>
      </c>
      <c r="N421" s="5">
        <v>5.3581200000000002E-2</v>
      </c>
    </row>
    <row r="422" spans="5:14" x14ac:dyDescent="0.2">
      <c r="E422" s="7">
        <v>29983</v>
      </c>
      <c r="F422" s="7">
        <v>29952</v>
      </c>
      <c r="G422">
        <v>94.4</v>
      </c>
      <c r="I422" s="1">
        <v>44197</v>
      </c>
      <c r="J422" s="1">
        <v>44197</v>
      </c>
      <c r="K422" s="5">
        <v>4.2966360000000002E-2</v>
      </c>
      <c r="L422" s="5">
        <v>4.2895290000000003E-2</v>
      </c>
      <c r="M422" s="5">
        <v>6.8445249999999999E-2</v>
      </c>
      <c r="N422" s="5">
        <v>5.3581200000000002E-2</v>
      </c>
    </row>
    <row r="423" spans="5:14" x14ac:dyDescent="0.2">
      <c r="E423" s="7">
        <v>30011</v>
      </c>
      <c r="F423" s="7">
        <v>29983</v>
      </c>
      <c r="G423">
        <v>94.7</v>
      </c>
      <c r="I423" s="1">
        <v>44228</v>
      </c>
      <c r="J423" s="1">
        <v>44228</v>
      </c>
      <c r="K423" s="5">
        <v>4.2966360000000002E-2</v>
      </c>
      <c r="L423" s="5">
        <v>4.2895290000000003E-2</v>
      </c>
      <c r="M423" s="5">
        <v>6.8445249999999999E-2</v>
      </c>
      <c r="N423" s="5">
        <v>5.358272E-2</v>
      </c>
    </row>
    <row r="424" spans="5:14" x14ac:dyDescent="0.2">
      <c r="E424" s="7">
        <v>30042</v>
      </c>
      <c r="F424" s="7">
        <v>30011</v>
      </c>
      <c r="G424">
        <v>94.7</v>
      </c>
      <c r="I424" s="1">
        <v>44256</v>
      </c>
      <c r="J424" s="1">
        <v>44256</v>
      </c>
      <c r="K424" s="5">
        <v>4.2966360000000002E-2</v>
      </c>
      <c r="L424" s="5">
        <v>4.2895290000000003E-2</v>
      </c>
      <c r="M424" s="5">
        <v>6.8445249999999999E-2</v>
      </c>
      <c r="N424" s="5">
        <v>5.358272E-2</v>
      </c>
    </row>
    <row r="425" spans="5:14" x14ac:dyDescent="0.2">
      <c r="E425" s="7">
        <v>30072</v>
      </c>
      <c r="F425" s="7">
        <v>30042</v>
      </c>
      <c r="G425">
        <v>95</v>
      </c>
      <c r="I425" s="1">
        <v>44287</v>
      </c>
      <c r="J425" s="1">
        <v>44287</v>
      </c>
      <c r="K425" s="5">
        <v>4.1652939999999999E-2</v>
      </c>
      <c r="L425" s="5">
        <v>4.1628249999999999E-2</v>
      </c>
      <c r="M425" s="5">
        <v>6.8318500000000004E-2</v>
      </c>
      <c r="N425" s="5">
        <v>5.380861E-2</v>
      </c>
    </row>
    <row r="426" spans="5:14" x14ac:dyDescent="0.2">
      <c r="E426" s="7">
        <v>30103</v>
      </c>
      <c r="F426" s="7">
        <v>30072</v>
      </c>
      <c r="G426">
        <v>95.9</v>
      </c>
      <c r="I426" s="1">
        <v>44317</v>
      </c>
      <c r="J426" s="1">
        <v>44317</v>
      </c>
      <c r="K426" s="5">
        <v>4.1652939999999999E-2</v>
      </c>
      <c r="L426" s="5">
        <v>3.964285E-2</v>
      </c>
      <c r="M426" s="5">
        <v>6.8318500000000004E-2</v>
      </c>
      <c r="N426" s="5">
        <v>5.380861E-2</v>
      </c>
    </row>
    <row r="427" spans="5:14" x14ac:dyDescent="0.2">
      <c r="E427" s="7">
        <v>30133</v>
      </c>
      <c r="F427" s="7">
        <v>30103</v>
      </c>
      <c r="G427">
        <v>97</v>
      </c>
    </row>
    <row r="428" spans="5:14" x14ac:dyDescent="0.2">
      <c r="E428" s="7">
        <v>30164</v>
      </c>
      <c r="F428" s="7">
        <v>30133</v>
      </c>
      <c r="G428">
        <v>97.5</v>
      </c>
    </row>
    <row r="429" spans="5:14" x14ac:dyDescent="0.2">
      <c r="E429" s="7">
        <v>30195</v>
      </c>
      <c r="F429" s="7">
        <v>30164</v>
      </c>
      <c r="G429">
        <v>97.7</v>
      </c>
    </row>
    <row r="430" spans="5:14" x14ac:dyDescent="0.2">
      <c r="E430" s="7">
        <v>30225</v>
      </c>
      <c r="F430" s="7">
        <v>30195</v>
      </c>
      <c r="G430">
        <v>97.7</v>
      </c>
    </row>
    <row r="431" spans="5:14" x14ac:dyDescent="0.2">
      <c r="E431" s="7">
        <v>30256</v>
      </c>
      <c r="F431" s="7">
        <v>30225</v>
      </c>
      <c r="G431">
        <v>98.1</v>
      </c>
    </row>
    <row r="432" spans="5:14" x14ac:dyDescent="0.2">
      <c r="E432" s="7">
        <v>30286</v>
      </c>
      <c r="F432" s="7">
        <v>30256</v>
      </c>
      <c r="G432">
        <v>98</v>
      </c>
    </row>
    <row r="433" spans="5:7" x14ac:dyDescent="0.2">
      <c r="E433" s="7">
        <v>30317</v>
      </c>
      <c r="F433" s="7">
        <v>30286</v>
      </c>
      <c r="G433">
        <v>97.7</v>
      </c>
    </row>
    <row r="434" spans="5:7" x14ac:dyDescent="0.2">
      <c r="E434" s="7">
        <v>30348</v>
      </c>
      <c r="F434" s="7">
        <v>30317</v>
      </c>
      <c r="G434">
        <v>97.9</v>
      </c>
    </row>
    <row r="435" spans="5:7" x14ac:dyDescent="0.2">
      <c r="E435" s="7">
        <v>30376</v>
      </c>
      <c r="F435" s="7">
        <v>30348</v>
      </c>
      <c r="G435">
        <v>98</v>
      </c>
    </row>
    <row r="436" spans="5:7" x14ac:dyDescent="0.2">
      <c r="E436" s="7">
        <v>30407</v>
      </c>
      <c r="F436" s="7">
        <v>30376</v>
      </c>
      <c r="G436">
        <v>98.1</v>
      </c>
    </row>
    <row r="437" spans="5:7" x14ac:dyDescent="0.2">
      <c r="E437" s="7">
        <v>30437</v>
      </c>
      <c r="F437" s="7">
        <v>30407</v>
      </c>
      <c r="G437">
        <v>98.8</v>
      </c>
    </row>
    <row r="438" spans="5:7" x14ac:dyDescent="0.2">
      <c r="E438" s="7">
        <v>30468</v>
      </c>
      <c r="F438" s="7">
        <v>30437</v>
      </c>
      <c r="G438">
        <v>99.2</v>
      </c>
    </row>
    <row r="439" spans="5:7" x14ac:dyDescent="0.2">
      <c r="E439" s="7">
        <v>30498</v>
      </c>
      <c r="F439" s="7">
        <v>30468</v>
      </c>
      <c r="G439">
        <v>99.4</v>
      </c>
    </row>
    <row r="440" spans="5:7" x14ac:dyDescent="0.2">
      <c r="E440" s="7">
        <v>30529</v>
      </c>
      <c r="F440" s="7">
        <v>30498</v>
      </c>
      <c r="G440">
        <v>99.8</v>
      </c>
    </row>
    <row r="441" spans="5:7" x14ac:dyDescent="0.2">
      <c r="E441" s="7">
        <v>30560</v>
      </c>
      <c r="F441" s="7">
        <v>30529</v>
      </c>
      <c r="G441">
        <v>100.1</v>
      </c>
    </row>
    <row r="442" spans="5:7" x14ac:dyDescent="0.2">
      <c r="E442" s="7">
        <v>30590</v>
      </c>
      <c r="F442" s="7">
        <v>30560</v>
      </c>
      <c r="G442">
        <v>100.4</v>
      </c>
    </row>
    <row r="443" spans="5:7" x14ac:dyDescent="0.2">
      <c r="E443" s="7">
        <v>30621</v>
      </c>
      <c r="F443" s="7">
        <v>30590</v>
      </c>
      <c r="G443">
        <v>100.8</v>
      </c>
    </row>
    <row r="444" spans="5:7" x14ac:dyDescent="0.2">
      <c r="E444" s="7">
        <v>30651</v>
      </c>
      <c r="F444" s="7">
        <v>30621</v>
      </c>
      <c r="G444">
        <v>101.1</v>
      </c>
    </row>
    <row r="445" spans="5:7" x14ac:dyDescent="0.2">
      <c r="E445" s="7">
        <v>30682</v>
      </c>
      <c r="F445" s="7">
        <v>30651</v>
      </c>
      <c r="G445">
        <v>101.4</v>
      </c>
    </row>
    <row r="446" spans="5:7" x14ac:dyDescent="0.2">
      <c r="E446" s="7">
        <v>30713</v>
      </c>
      <c r="F446" s="7">
        <v>30682</v>
      </c>
      <c r="G446">
        <v>102.1</v>
      </c>
    </row>
    <row r="447" spans="5:7" x14ac:dyDescent="0.2">
      <c r="E447" s="7">
        <v>30742</v>
      </c>
      <c r="F447" s="7">
        <v>30713</v>
      </c>
      <c r="G447">
        <v>102.6</v>
      </c>
    </row>
    <row r="448" spans="5:7" x14ac:dyDescent="0.2">
      <c r="E448" s="7">
        <v>30773</v>
      </c>
      <c r="F448" s="7">
        <v>30742</v>
      </c>
      <c r="G448">
        <v>102.9</v>
      </c>
    </row>
    <row r="449" spans="5:7" x14ac:dyDescent="0.2">
      <c r="E449" s="7">
        <v>30803</v>
      </c>
      <c r="F449" s="7">
        <v>30773</v>
      </c>
      <c r="G449">
        <v>103.3</v>
      </c>
    </row>
    <row r="450" spans="5:7" x14ac:dyDescent="0.2">
      <c r="E450" s="7">
        <v>30834</v>
      </c>
      <c r="F450" s="7">
        <v>30803</v>
      </c>
      <c r="G450">
        <v>103.5</v>
      </c>
    </row>
    <row r="451" spans="5:7" x14ac:dyDescent="0.2">
      <c r="E451" s="7">
        <v>30864</v>
      </c>
      <c r="F451" s="7">
        <v>30834</v>
      </c>
      <c r="G451">
        <v>103.7</v>
      </c>
    </row>
    <row r="452" spans="5:7" x14ac:dyDescent="0.2">
      <c r="E452" s="7">
        <v>30895</v>
      </c>
      <c r="F452" s="7">
        <v>30864</v>
      </c>
      <c r="G452">
        <v>104.1</v>
      </c>
    </row>
    <row r="453" spans="5:7" x14ac:dyDescent="0.2">
      <c r="E453" s="7">
        <v>30926</v>
      </c>
      <c r="F453" s="7">
        <v>30895</v>
      </c>
      <c r="G453">
        <v>104.4</v>
      </c>
    </row>
    <row r="454" spans="5:7" x14ac:dyDescent="0.2">
      <c r="E454" s="7">
        <v>30956</v>
      </c>
      <c r="F454" s="7">
        <v>30926</v>
      </c>
      <c r="G454">
        <v>104.7</v>
      </c>
    </row>
    <row r="455" spans="5:7" x14ac:dyDescent="0.2">
      <c r="E455" s="7">
        <v>30987</v>
      </c>
      <c r="F455" s="7">
        <v>30956</v>
      </c>
      <c r="G455">
        <v>105.1</v>
      </c>
    </row>
    <row r="456" spans="5:7" x14ac:dyDescent="0.2">
      <c r="E456" s="7">
        <v>31017</v>
      </c>
      <c r="F456" s="7">
        <v>30987</v>
      </c>
      <c r="G456">
        <v>105.3</v>
      </c>
    </row>
    <row r="457" spans="5:7" x14ac:dyDescent="0.2">
      <c r="E457" s="7">
        <v>31048</v>
      </c>
      <c r="F457" s="7">
        <v>31017</v>
      </c>
      <c r="G457">
        <v>105.5</v>
      </c>
    </row>
    <row r="458" spans="5:7" x14ac:dyDescent="0.2">
      <c r="E458" s="7">
        <v>31079</v>
      </c>
      <c r="F458" s="7">
        <v>31048</v>
      </c>
      <c r="G458">
        <v>105.7</v>
      </c>
    </row>
    <row r="459" spans="5:7" x14ac:dyDescent="0.2">
      <c r="E459" s="7">
        <v>31107</v>
      </c>
      <c r="F459" s="7">
        <v>31079</v>
      </c>
      <c r="G459">
        <v>106.3</v>
      </c>
    </row>
    <row r="460" spans="5:7" x14ac:dyDescent="0.2">
      <c r="E460" s="7">
        <v>31138</v>
      </c>
      <c r="F460" s="7">
        <v>31107</v>
      </c>
      <c r="G460">
        <v>106.8</v>
      </c>
    </row>
    <row r="461" spans="5:7" x14ac:dyDescent="0.2">
      <c r="E461" s="7">
        <v>31168</v>
      </c>
      <c r="F461" s="7">
        <v>31138</v>
      </c>
      <c r="G461">
        <v>107</v>
      </c>
    </row>
    <row r="462" spans="5:7" x14ac:dyDescent="0.2">
      <c r="E462" s="7">
        <v>31199</v>
      </c>
      <c r="F462" s="7">
        <v>31168</v>
      </c>
      <c r="G462">
        <v>107.2</v>
      </c>
    </row>
    <row r="463" spans="5:7" x14ac:dyDescent="0.2">
      <c r="E463" s="7">
        <v>31229</v>
      </c>
      <c r="F463" s="7">
        <v>31199</v>
      </c>
      <c r="G463">
        <v>107.5</v>
      </c>
    </row>
    <row r="464" spans="5:7" x14ac:dyDescent="0.2">
      <c r="E464" s="7">
        <v>31260</v>
      </c>
      <c r="F464" s="7">
        <v>31229</v>
      </c>
      <c r="G464">
        <v>107.7</v>
      </c>
    </row>
    <row r="465" spans="5:7" x14ac:dyDescent="0.2">
      <c r="E465" s="7">
        <v>31291</v>
      </c>
      <c r="F465" s="7">
        <v>31260</v>
      </c>
      <c r="G465">
        <v>107.9</v>
      </c>
    </row>
    <row r="466" spans="5:7" x14ac:dyDescent="0.2">
      <c r="E466" s="7">
        <v>31321</v>
      </c>
      <c r="F466" s="7">
        <v>31291</v>
      </c>
      <c r="G466">
        <v>108.1</v>
      </c>
    </row>
    <row r="467" spans="5:7" x14ac:dyDescent="0.2">
      <c r="E467" s="7">
        <v>31352</v>
      </c>
      <c r="F467" s="7">
        <v>31321</v>
      </c>
      <c r="G467">
        <v>108.5</v>
      </c>
    </row>
    <row r="468" spans="5:7" x14ac:dyDescent="0.2">
      <c r="E468" s="7">
        <v>31382</v>
      </c>
      <c r="F468" s="7">
        <v>31352</v>
      </c>
      <c r="G468">
        <v>109</v>
      </c>
    </row>
    <row r="469" spans="5:7" x14ac:dyDescent="0.2">
      <c r="E469" s="7">
        <v>31413</v>
      </c>
      <c r="F469" s="7">
        <v>31382</v>
      </c>
      <c r="G469">
        <v>109.5</v>
      </c>
    </row>
    <row r="470" spans="5:7" x14ac:dyDescent="0.2">
      <c r="E470" s="7">
        <v>31444</v>
      </c>
      <c r="F470" s="7">
        <v>31413</v>
      </c>
      <c r="G470">
        <v>109.9</v>
      </c>
    </row>
    <row r="471" spans="5:7" x14ac:dyDescent="0.2">
      <c r="E471" s="7">
        <v>31472</v>
      </c>
      <c r="F471" s="7">
        <v>31444</v>
      </c>
      <c r="G471">
        <v>109.7</v>
      </c>
    </row>
    <row r="472" spans="5:7" x14ac:dyDescent="0.2">
      <c r="E472" s="7">
        <v>31503</v>
      </c>
      <c r="F472" s="7">
        <v>31472</v>
      </c>
      <c r="G472">
        <v>109.1</v>
      </c>
    </row>
    <row r="473" spans="5:7" x14ac:dyDescent="0.2">
      <c r="E473" s="7">
        <v>31533</v>
      </c>
      <c r="F473" s="7">
        <v>31503</v>
      </c>
      <c r="G473">
        <v>108.7</v>
      </c>
    </row>
    <row r="474" spans="5:7" x14ac:dyDescent="0.2">
      <c r="E474" s="7">
        <v>31564</v>
      </c>
      <c r="F474" s="7">
        <v>31533</v>
      </c>
      <c r="G474">
        <v>109</v>
      </c>
    </row>
    <row r="475" spans="5:7" x14ac:dyDescent="0.2">
      <c r="E475" s="7">
        <v>31594</v>
      </c>
      <c r="F475" s="7">
        <v>31564</v>
      </c>
      <c r="G475">
        <v>109.4</v>
      </c>
    </row>
    <row r="476" spans="5:7" x14ac:dyDescent="0.2">
      <c r="E476" s="7">
        <v>31625</v>
      </c>
      <c r="F476" s="7">
        <v>31594</v>
      </c>
      <c r="G476">
        <v>109.5</v>
      </c>
    </row>
    <row r="477" spans="5:7" x14ac:dyDescent="0.2">
      <c r="E477" s="7">
        <v>31656</v>
      </c>
      <c r="F477" s="7">
        <v>31625</v>
      </c>
      <c r="G477">
        <v>109.6</v>
      </c>
    </row>
    <row r="478" spans="5:7" x14ac:dyDescent="0.2">
      <c r="E478" s="7">
        <v>31686</v>
      </c>
      <c r="F478" s="7">
        <v>31656</v>
      </c>
      <c r="G478">
        <v>110</v>
      </c>
    </row>
    <row r="479" spans="5:7" x14ac:dyDescent="0.2">
      <c r="E479" s="7">
        <v>31717</v>
      </c>
      <c r="F479" s="7">
        <v>31686</v>
      </c>
      <c r="G479">
        <v>110.2</v>
      </c>
    </row>
    <row r="480" spans="5:7" x14ac:dyDescent="0.2">
      <c r="E480" s="7">
        <v>31747</v>
      </c>
      <c r="F480" s="7">
        <v>31717</v>
      </c>
      <c r="G480">
        <v>110.4</v>
      </c>
    </row>
    <row r="481" spans="5:7" x14ac:dyDescent="0.2">
      <c r="E481" s="7">
        <v>31778</v>
      </c>
      <c r="F481" s="7">
        <v>31747</v>
      </c>
      <c r="G481">
        <v>110.8</v>
      </c>
    </row>
    <row r="482" spans="5:7" x14ac:dyDescent="0.2">
      <c r="E482" s="7">
        <v>31809</v>
      </c>
      <c r="F482" s="7">
        <v>31778</v>
      </c>
      <c r="G482">
        <v>111.4</v>
      </c>
    </row>
    <row r="483" spans="5:7" x14ac:dyDescent="0.2">
      <c r="E483" s="7">
        <v>31837</v>
      </c>
      <c r="F483" s="7">
        <v>31809</v>
      </c>
      <c r="G483">
        <v>111.8</v>
      </c>
    </row>
    <row r="484" spans="5:7" x14ac:dyDescent="0.2">
      <c r="E484" s="7">
        <v>31868</v>
      </c>
      <c r="F484" s="7">
        <v>31837</v>
      </c>
      <c r="G484">
        <v>112.2</v>
      </c>
    </row>
    <row r="485" spans="5:7" x14ac:dyDescent="0.2">
      <c r="E485" s="7">
        <v>31898</v>
      </c>
      <c r="F485" s="7">
        <v>31868</v>
      </c>
      <c r="G485">
        <v>112.7</v>
      </c>
    </row>
    <row r="486" spans="5:7" x14ac:dyDescent="0.2">
      <c r="E486" s="7">
        <v>31929</v>
      </c>
      <c r="F486" s="7">
        <v>31898</v>
      </c>
      <c r="G486">
        <v>113</v>
      </c>
    </row>
    <row r="487" spans="5:7" x14ac:dyDescent="0.2">
      <c r="E487" s="7">
        <v>31959</v>
      </c>
      <c r="F487" s="7">
        <v>31929</v>
      </c>
      <c r="G487">
        <v>113.5</v>
      </c>
    </row>
    <row r="488" spans="5:7" x14ac:dyDescent="0.2">
      <c r="E488" s="7">
        <v>31990</v>
      </c>
      <c r="F488" s="7">
        <v>31959</v>
      </c>
      <c r="G488">
        <v>113.8</v>
      </c>
    </row>
    <row r="489" spans="5:7" x14ac:dyDescent="0.2">
      <c r="E489" s="7">
        <v>32021</v>
      </c>
      <c r="F489" s="7">
        <v>31990</v>
      </c>
      <c r="G489">
        <v>114.3</v>
      </c>
    </row>
    <row r="490" spans="5:7" x14ac:dyDescent="0.2">
      <c r="E490" s="7">
        <v>32051</v>
      </c>
      <c r="F490" s="7">
        <v>32021</v>
      </c>
      <c r="G490">
        <v>114.7</v>
      </c>
    </row>
    <row r="491" spans="5:7" x14ac:dyDescent="0.2">
      <c r="E491" s="7">
        <v>32082</v>
      </c>
      <c r="F491" s="7">
        <v>32051</v>
      </c>
      <c r="G491">
        <v>115</v>
      </c>
    </row>
    <row r="492" spans="5:7" x14ac:dyDescent="0.2">
      <c r="E492" s="7">
        <v>32112</v>
      </c>
      <c r="F492" s="7">
        <v>32082</v>
      </c>
      <c r="G492">
        <v>115.4</v>
      </c>
    </row>
    <row r="493" spans="5:7" x14ac:dyDescent="0.2">
      <c r="E493" s="7">
        <v>32143</v>
      </c>
      <c r="F493" s="7">
        <v>32112</v>
      </c>
      <c r="G493">
        <v>115.6</v>
      </c>
    </row>
    <row r="494" spans="5:7" x14ac:dyDescent="0.2">
      <c r="E494" s="7">
        <v>32174</v>
      </c>
      <c r="F494" s="7">
        <v>32143</v>
      </c>
      <c r="G494">
        <v>116</v>
      </c>
    </row>
    <row r="495" spans="5:7" x14ac:dyDescent="0.2">
      <c r="E495" s="7">
        <v>32203</v>
      </c>
      <c r="F495" s="7">
        <v>32174</v>
      </c>
      <c r="G495">
        <v>116.2</v>
      </c>
    </row>
    <row r="496" spans="5:7" x14ac:dyDescent="0.2">
      <c r="E496" s="7">
        <v>32234</v>
      </c>
      <c r="F496" s="7">
        <v>32203</v>
      </c>
      <c r="G496">
        <v>116.5</v>
      </c>
    </row>
    <row r="497" spans="5:7" x14ac:dyDescent="0.2">
      <c r="E497" s="7">
        <v>32264</v>
      </c>
      <c r="F497" s="7">
        <v>32234</v>
      </c>
      <c r="G497">
        <v>117.2</v>
      </c>
    </row>
    <row r="498" spans="5:7" x14ac:dyDescent="0.2">
      <c r="E498" s="7">
        <v>32295</v>
      </c>
      <c r="F498" s="7">
        <v>32264</v>
      </c>
      <c r="G498">
        <v>117.5</v>
      </c>
    </row>
    <row r="499" spans="5:7" x14ac:dyDescent="0.2">
      <c r="E499" s="7">
        <v>32325</v>
      </c>
      <c r="F499" s="7">
        <v>32295</v>
      </c>
      <c r="G499">
        <v>118</v>
      </c>
    </row>
    <row r="500" spans="5:7" x14ac:dyDescent="0.2">
      <c r="E500" s="7">
        <v>32356</v>
      </c>
      <c r="F500" s="7">
        <v>32325</v>
      </c>
      <c r="G500">
        <v>118.5</v>
      </c>
    </row>
    <row r="501" spans="5:7" x14ac:dyDescent="0.2">
      <c r="E501" s="7">
        <v>32387</v>
      </c>
      <c r="F501" s="7">
        <v>32356</v>
      </c>
      <c r="G501">
        <v>119</v>
      </c>
    </row>
    <row r="502" spans="5:7" x14ac:dyDescent="0.2">
      <c r="E502" s="7">
        <v>32417</v>
      </c>
      <c r="F502" s="7">
        <v>32387</v>
      </c>
      <c r="G502">
        <v>119.5</v>
      </c>
    </row>
    <row r="503" spans="5:7" x14ac:dyDescent="0.2">
      <c r="E503" s="7">
        <v>32448</v>
      </c>
      <c r="F503" s="7">
        <v>32417</v>
      </c>
      <c r="G503">
        <v>119.9</v>
      </c>
    </row>
    <row r="504" spans="5:7" x14ac:dyDescent="0.2">
      <c r="E504" s="7">
        <v>32478</v>
      </c>
      <c r="F504" s="7">
        <v>32448</v>
      </c>
      <c r="G504">
        <v>120.3</v>
      </c>
    </row>
    <row r="505" spans="5:7" x14ac:dyDescent="0.2">
      <c r="E505" s="7">
        <v>32509</v>
      </c>
      <c r="F505" s="7">
        <v>32478</v>
      </c>
      <c r="G505">
        <v>120.7</v>
      </c>
    </row>
    <row r="506" spans="5:7" x14ac:dyDescent="0.2">
      <c r="E506" s="7">
        <v>32540</v>
      </c>
      <c r="F506" s="7">
        <v>32509</v>
      </c>
      <c r="G506">
        <v>121.2</v>
      </c>
    </row>
    <row r="507" spans="5:7" x14ac:dyDescent="0.2">
      <c r="E507" s="7">
        <v>32568</v>
      </c>
      <c r="F507" s="7">
        <v>32540</v>
      </c>
      <c r="G507">
        <v>121.6</v>
      </c>
    </row>
    <row r="508" spans="5:7" x14ac:dyDescent="0.2">
      <c r="E508" s="7">
        <v>32599</v>
      </c>
      <c r="F508" s="7">
        <v>32568</v>
      </c>
      <c r="G508">
        <v>122.2</v>
      </c>
    </row>
    <row r="509" spans="5:7" x14ac:dyDescent="0.2">
      <c r="E509" s="7">
        <v>32629</v>
      </c>
      <c r="F509" s="7">
        <v>32599</v>
      </c>
      <c r="G509">
        <v>123.1</v>
      </c>
    </row>
    <row r="510" spans="5:7" x14ac:dyDescent="0.2">
      <c r="E510" s="7">
        <v>32660</v>
      </c>
      <c r="F510" s="7">
        <v>32629</v>
      </c>
      <c r="G510">
        <v>123.7</v>
      </c>
    </row>
    <row r="511" spans="5:7" x14ac:dyDescent="0.2">
      <c r="E511" s="7">
        <v>32690</v>
      </c>
      <c r="F511" s="7">
        <v>32660</v>
      </c>
      <c r="G511">
        <v>124.1</v>
      </c>
    </row>
    <row r="512" spans="5:7" x14ac:dyDescent="0.2">
      <c r="E512" s="7">
        <v>32721</v>
      </c>
      <c r="F512" s="7">
        <v>32690</v>
      </c>
      <c r="G512">
        <v>124.5</v>
      </c>
    </row>
    <row r="513" spans="5:7" x14ac:dyDescent="0.2">
      <c r="E513" s="7">
        <v>32752</v>
      </c>
      <c r="F513" s="7">
        <v>32721</v>
      </c>
      <c r="G513">
        <v>124.5</v>
      </c>
    </row>
    <row r="514" spans="5:7" x14ac:dyDescent="0.2">
      <c r="E514" s="7">
        <v>32782</v>
      </c>
      <c r="F514" s="7">
        <v>32752</v>
      </c>
      <c r="G514">
        <v>124.8</v>
      </c>
    </row>
    <row r="515" spans="5:7" x14ac:dyDescent="0.2">
      <c r="E515" s="7">
        <v>32813</v>
      </c>
      <c r="F515" s="7">
        <v>32782</v>
      </c>
      <c r="G515">
        <v>125.4</v>
      </c>
    </row>
    <row r="516" spans="5:7" x14ac:dyDescent="0.2">
      <c r="E516" s="7">
        <v>32843</v>
      </c>
      <c r="F516" s="7">
        <v>32813</v>
      </c>
      <c r="G516">
        <v>125.9</v>
      </c>
    </row>
    <row r="517" spans="5:7" x14ac:dyDescent="0.2">
      <c r="E517" s="7">
        <v>32874</v>
      </c>
      <c r="F517" s="7">
        <v>32843</v>
      </c>
      <c r="G517">
        <v>126.3</v>
      </c>
    </row>
    <row r="518" spans="5:7" x14ac:dyDescent="0.2">
      <c r="E518" s="7">
        <v>32905</v>
      </c>
      <c r="F518" s="7">
        <v>32874</v>
      </c>
      <c r="G518">
        <v>127.5</v>
      </c>
    </row>
    <row r="519" spans="5:7" x14ac:dyDescent="0.2">
      <c r="E519" s="7">
        <v>32933</v>
      </c>
      <c r="F519" s="7">
        <v>32905</v>
      </c>
      <c r="G519">
        <v>128</v>
      </c>
    </row>
    <row r="520" spans="5:7" x14ac:dyDescent="0.2">
      <c r="E520" s="7">
        <v>32964</v>
      </c>
      <c r="F520" s="7">
        <v>32933</v>
      </c>
      <c r="G520">
        <v>128.6</v>
      </c>
    </row>
    <row r="521" spans="5:7" x14ac:dyDescent="0.2">
      <c r="E521" s="7">
        <v>32994</v>
      </c>
      <c r="F521" s="7">
        <v>32964</v>
      </c>
      <c r="G521">
        <v>128.9</v>
      </c>
    </row>
    <row r="522" spans="5:7" x14ac:dyDescent="0.2">
      <c r="E522" s="7">
        <v>33025</v>
      </c>
      <c r="F522" s="7">
        <v>32994</v>
      </c>
      <c r="G522">
        <v>129.1</v>
      </c>
    </row>
    <row r="523" spans="5:7" x14ac:dyDescent="0.2">
      <c r="E523" s="7">
        <v>33055</v>
      </c>
      <c r="F523" s="7">
        <v>33025</v>
      </c>
      <c r="G523">
        <v>129.9</v>
      </c>
    </row>
    <row r="524" spans="5:7" x14ac:dyDescent="0.2">
      <c r="E524" s="7">
        <v>33086</v>
      </c>
      <c r="F524" s="7">
        <v>33055</v>
      </c>
      <c r="G524">
        <v>130.5</v>
      </c>
    </row>
    <row r="525" spans="5:7" x14ac:dyDescent="0.2">
      <c r="E525" s="7">
        <v>33117</v>
      </c>
      <c r="F525" s="7">
        <v>33086</v>
      </c>
      <c r="G525">
        <v>131.6</v>
      </c>
    </row>
    <row r="526" spans="5:7" x14ac:dyDescent="0.2">
      <c r="E526" s="7">
        <v>33147</v>
      </c>
      <c r="F526" s="7">
        <v>33117</v>
      </c>
      <c r="G526">
        <v>132.5</v>
      </c>
    </row>
    <row r="527" spans="5:7" x14ac:dyDescent="0.2">
      <c r="E527" s="7">
        <v>33178</v>
      </c>
      <c r="F527" s="7">
        <v>33147</v>
      </c>
      <c r="G527">
        <v>133.4</v>
      </c>
    </row>
    <row r="528" spans="5:7" x14ac:dyDescent="0.2">
      <c r="E528" s="7">
        <v>33208</v>
      </c>
      <c r="F528" s="7">
        <v>33178</v>
      </c>
      <c r="G528">
        <v>133.69999999999999</v>
      </c>
    </row>
    <row r="529" spans="5:7" x14ac:dyDescent="0.2">
      <c r="E529" s="7">
        <v>33239</v>
      </c>
      <c r="F529" s="7">
        <v>33208</v>
      </c>
      <c r="G529">
        <v>134.19999999999999</v>
      </c>
    </row>
    <row r="530" spans="5:7" x14ac:dyDescent="0.2">
      <c r="E530" s="7">
        <v>33270</v>
      </c>
      <c r="F530" s="7">
        <v>33239</v>
      </c>
      <c r="G530">
        <v>134.69999999999999</v>
      </c>
    </row>
    <row r="531" spans="5:7" x14ac:dyDescent="0.2">
      <c r="E531" s="7">
        <v>33298</v>
      </c>
      <c r="F531" s="7">
        <v>33270</v>
      </c>
      <c r="G531">
        <v>134.80000000000001</v>
      </c>
    </row>
    <row r="532" spans="5:7" x14ac:dyDescent="0.2">
      <c r="E532" s="7">
        <v>33329</v>
      </c>
      <c r="F532" s="7">
        <v>33298</v>
      </c>
      <c r="G532">
        <v>134.80000000000001</v>
      </c>
    </row>
    <row r="533" spans="5:7" x14ac:dyDescent="0.2">
      <c r="E533" s="7">
        <v>33359</v>
      </c>
      <c r="F533" s="7">
        <v>33329</v>
      </c>
      <c r="G533">
        <v>135.1</v>
      </c>
    </row>
    <row r="534" spans="5:7" x14ac:dyDescent="0.2">
      <c r="E534" s="7">
        <v>33390</v>
      </c>
      <c r="F534" s="7">
        <v>33359</v>
      </c>
      <c r="G534">
        <v>135.6</v>
      </c>
    </row>
    <row r="535" spans="5:7" x14ac:dyDescent="0.2">
      <c r="E535" s="7">
        <v>33420</v>
      </c>
      <c r="F535" s="7">
        <v>33390</v>
      </c>
      <c r="G535">
        <v>136</v>
      </c>
    </row>
    <row r="536" spans="5:7" x14ac:dyDescent="0.2">
      <c r="E536" s="7">
        <v>33451</v>
      </c>
      <c r="F536" s="7">
        <v>33420</v>
      </c>
      <c r="G536">
        <v>136.19999999999999</v>
      </c>
    </row>
    <row r="537" spans="5:7" x14ac:dyDescent="0.2">
      <c r="E537" s="7">
        <v>33482</v>
      </c>
      <c r="F537" s="7">
        <v>33451</v>
      </c>
      <c r="G537">
        <v>136.6</v>
      </c>
    </row>
    <row r="538" spans="5:7" x14ac:dyDescent="0.2">
      <c r="E538" s="7">
        <v>33512</v>
      </c>
      <c r="F538" s="7">
        <v>33482</v>
      </c>
      <c r="G538">
        <v>137</v>
      </c>
    </row>
    <row r="539" spans="5:7" x14ac:dyDescent="0.2">
      <c r="E539" s="7">
        <v>33543</v>
      </c>
      <c r="F539" s="7">
        <v>33512</v>
      </c>
      <c r="G539">
        <v>137.19999999999999</v>
      </c>
    </row>
    <row r="540" spans="5:7" x14ac:dyDescent="0.2">
      <c r="E540" s="7">
        <v>33573</v>
      </c>
      <c r="F540" s="7">
        <v>33543</v>
      </c>
      <c r="G540">
        <v>137.80000000000001</v>
      </c>
    </row>
    <row r="541" spans="5:7" x14ac:dyDescent="0.2">
      <c r="E541" s="7">
        <v>33604</v>
      </c>
      <c r="F541" s="7">
        <v>33573</v>
      </c>
      <c r="G541">
        <v>138.19999999999999</v>
      </c>
    </row>
    <row r="542" spans="5:7" x14ac:dyDescent="0.2">
      <c r="E542" s="7">
        <v>33635</v>
      </c>
      <c r="F542" s="7">
        <v>33604</v>
      </c>
      <c r="G542">
        <v>138.30000000000001</v>
      </c>
    </row>
    <row r="543" spans="5:7" x14ac:dyDescent="0.2">
      <c r="E543" s="7">
        <v>33664</v>
      </c>
      <c r="F543" s="7">
        <v>33635</v>
      </c>
      <c r="G543">
        <v>138.6</v>
      </c>
    </row>
    <row r="544" spans="5:7" x14ac:dyDescent="0.2">
      <c r="E544" s="7">
        <v>33695</v>
      </c>
      <c r="F544" s="7">
        <v>33664</v>
      </c>
      <c r="G544">
        <v>139.1</v>
      </c>
    </row>
    <row r="545" spans="5:7" x14ac:dyDescent="0.2">
      <c r="E545" s="7">
        <v>33725</v>
      </c>
      <c r="F545" s="7">
        <v>33695</v>
      </c>
      <c r="G545">
        <v>139.4</v>
      </c>
    </row>
    <row r="546" spans="5:7" x14ac:dyDescent="0.2">
      <c r="E546" s="7">
        <v>33756</v>
      </c>
      <c r="F546" s="7">
        <v>33725</v>
      </c>
      <c r="G546">
        <v>139.69999999999999</v>
      </c>
    </row>
    <row r="547" spans="5:7" x14ac:dyDescent="0.2">
      <c r="E547" s="7">
        <v>33786</v>
      </c>
      <c r="F547" s="7">
        <v>33756</v>
      </c>
      <c r="G547">
        <v>140.1</v>
      </c>
    </row>
    <row r="548" spans="5:7" x14ac:dyDescent="0.2">
      <c r="E548" s="7">
        <v>33817</v>
      </c>
      <c r="F548" s="7">
        <v>33786</v>
      </c>
      <c r="G548">
        <v>140.5</v>
      </c>
    </row>
    <row r="549" spans="5:7" x14ac:dyDescent="0.2">
      <c r="E549" s="7">
        <v>33848</v>
      </c>
      <c r="F549" s="7">
        <v>33817</v>
      </c>
      <c r="G549">
        <v>140.80000000000001</v>
      </c>
    </row>
    <row r="550" spans="5:7" x14ac:dyDescent="0.2">
      <c r="E550" s="7">
        <v>33878</v>
      </c>
      <c r="F550" s="7">
        <v>33848</v>
      </c>
      <c r="G550">
        <v>141.1</v>
      </c>
    </row>
    <row r="551" spans="5:7" x14ac:dyDescent="0.2">
      <c r="E551" s="7">
        <v>33909</v>
      </c>
      <c r="F551" s="7">
        <v>33878</v>
      </c>
      <c r="G551">
        <v>141.69999999999999</v>
      </c>
    </row>
    <row r="552" spans="5:7" x14ac:dyDescent="0.2">
      <c r="E552" s="7">
        <v>33939</v>
      </c>
      <c r="F552" s="7">
        <v>33909</v>
      </c>
      <c r="G552">
        <v>142.1</v>
      </c>
    </row>
    <row r="553" spans="5:7" x14ac:dyDescent="0.2">
      <c r="E553" s="7">
        <v>33970</v>
      </c>
      <c r="F553" s="7">
        <v>33939</v>
      </c>
      <c r="G553">
        <v>142.30000000000001</v>
      </c>
    </row>
    <row r="554" spans="5:7" x14ac:dyDescent="0.2">
      <c r="E554" s="7">
        <v>34001</v>
      </c>
      <c r="F554" s="7">
        <v>33970</v>
      </c>
      <c r="G554">
        <v>142.80000000000001</v>
      </c>
    </row>
    <row r="555" spans="5:7" x14ac:dyDescent="0.2">
      <c r="E555" s="7">
        <v>34029</v>
      </c>
      <c r="F555" s="7">
        <v>34001</v>
      </c>
      <c r="G555">
        <v>143.1</v>
      </c>
    </row>
    <row r="556" spans="5:7" x14ac:dyDescent="0.2">
      <c r="E556" s="7">
        <v>34060</v>
      </c>
      <c r="F556" s="7">
        <v>34029</v>
      </c>
      <c r="G556">
        <v>143.30000000000001</v>
      </c>
    </row>
    <row r="557" spans="5:7" x14ac:dyDescent="0.2">
      <c r="E557" s="7">
        <v>34090</v>
      </c>
      <c r="F557" s="7">
        <v>34060</v>
      </c>
      <c r="G557">
        <v>143.80000000000001</v>
      </c>
    </row>
    <row r="558" spans="5:7" x14ac:dyDescent="0.2">
      <c r="E558" s="7">
        <v>34121</v>
      </c>
      <c r="F558" s="7">
        <v>34090</v>
      </c>
      <c r="G558">
        <v>144.19999999999999</v>
      </c>
    </row>
    <row r="559" spans="5:7" x14ac:dyDescent="0.2">
      <c r="E559" s="7">
        <v>34151</v>
      </c>
      <c r="F559" s="7">
        <v>34121</v>
      </c>
      <c r="G559">
        <v>144.30000000000001</v>
      </c>
    </row>
    <row r="560" spans="5:7" x14ac:dyDescent="0.2">
      <c r="E560" s="7">
        <v>34182</v>
      </c>
      <c r="F560" s="7">
        <v>34151</v>
      </c>
      <c r="G560">
        <v>144.5</v>
      </c>
    </row>
    <row r="561" spans="5:7" x14ac:dyDescent="0.2">
      <c r="E561" s="7">
        <v>34213</v>
      </c>
      <c r="F561" s="7">
        <v>34182</v>
      </c>
      <c r="G561">
        <v>144.80000000000001</v>
      </c>
    </row>
    <row r="562" spans="5:7" x14ac:dyDescent="0.2">
      <c r="E562" s="7">
        <v>34243</v>
      </c>
      <c r="F562" s="7">
        <v>34213</v>
      </c>
      <c r="G562">
        <v>145</v>
      </c>
    </row>
    <row r="563" spans="5:7" x14ac:dyDescent="0.2">
      <c r="E563" s="7">
        <v>34274</v>
      </c>
      <c r="F563" s="7">
        <v>34243</v>
      </c>
      <c r="G563">
        <v>145.6</v>
      </c>
    </row>
    <row r="564" spans="5:7" x14ac:dyDescent="0.2">
      <c r="E564" s="7">
        <v>34304</v>
      </c>
      <c r="F564" s="7">
        <v>34274</v>
      </c>
      <c r="G564">
        <v>146</v>
      </c>
    </row>
    <row r="565" spans="5:7" x14ac:dyDescent="0.2">
      <c r="E565" s="7">
        <v>34335</v>
      </c>
      <c r="F565" s="7">
        <v>34304</v>
      </c>
      <c r="G565">
        <v>146.30000000000001</v>
      </c>
    </row>
    <row r="566" spans="5:7" x14ac:dyDescent="0.2">
      <c r="E566" s="7">
        <v>34366</v>
      </c>
      <c r="F566" s="7">
        <v>34335</v>
      </c>
      <c r="G566">
        <v>146.30000000000001</v>
      </c>
    </row>
    <row r="567" spans="5:7" x14ac:dyDescent="0.2">
      <c r="E567" s="7">
        <v>34394</v>
      </c>
      <c r="F567" s="7">
        <v>34366</v>
      </c>
      <c r="G567">
        <v>146.69999999999999</v>
      </c>
    </row>
    <row r="568" spans="5:7" x14ac:dyDescent="0.2">
      <c r="E568" s="7">
        <v>34425</v>
      </c>
      <c r="F568" s="7">
        <v>34394</v>
      </c>
      <c r="G568">
        <v>147.1</v>
      </c>
    </row>
    <row r="569" spans="5:7" x14ac:dyDescent="0.2">
      <c r="E569" s="7">
        <v>34455</v>
      </c>
      <c r="F569" s="7">
        <v>34425</v>
      </c>
      <c r="G569">
        <v>147.19999999999999</v>
      </c>
    </row>
    <row r="570" spans="5:7" x14ac:dyDescent="0.2">
      <c r="E570" s="7">
        <v>34486</v>
      </c>
      <c r="F570" s="7">
        <v>34455</v>
      </c>
      <c r="G570">
        <v>147.5</v>
      </c>
    </row>
    <row r="571" spans="5:7" x14ac:dyDescent="0.2">
      <c r="E571" s="7">
        <v>34516</v>
      </c>
      <c r="F571" s="7">
        <v>34486</v>
      </c>
      <c r="G571">
        <v>147.9</v>
      </c>
    </row>
    <row r="572" spans="5:7" x14ac:dyDescent="0.2">
      <c r="E572" s="7">
        <v>34547</v>
      </c>
      <c r="F572" s="7">
        <v>34516</v>
      </c>
      <c r="G572">
        <v>148.4</v>
      </c>
    </row>
    <row r="573" spans="5:7" x14ac:dyDescent="0.2">
      <c r="E573" s="7">
        <v>34578</v>
      </c>
      <c r="F573" s="7">
        <v>34547</v>
      </c>
      <c r="G573">
        <v>149</v>
      </c>
    </row>
    <row r="574" spans="5:7" x14ac:dyDescent="0.2">
      <c r="E574" s="7">
        <v>34608</v>
      </c>
      <c r="F574" s="7">
        <v>34578</v>
      </c>
      <c r="G574">
        <v>149.30000000000001</v>
      </c>
    </row>
    <row r="575" spans="5:7" x14ac:dyDescent="0.2">
      <c r="E575" s="7">
        <v>34639</v>
      </c>
      <c r="F575" s="7">
        <v>34608</v>
      </c>
      <c r="G575">
        <v>149.4</v>
      </c>
    </row>
    <row r="576" spans="5:7" x14ac:dyDescent="0.2">
      <c r="E576" s="7">
        <v>34669</v>
      </c>
      <c r="F576" s="7">
        <v>34639</v>
      </c>
      <c r="G576">
        <v>149.80000000000001</v>
      </c>
    </row>
    <row r="577" spans="5:7" x14ac:dyDescent="0.2">
      <c r="E577" s="7">
        <v>34700</v>
      </c>
      <c r="F577" s="7">
        <v>34669</v>
      </c>
      <c r="G577">
        <v>150.1</v>
      </c>
    </row>
    <row r="578" spans="5:7" x14ac:dyDescent="0.2">
      <c r="E578" s="7">
        <v>34731</v>
      </c>
      <c r="F578" s="7">
        <v>34700</v>
      </c>
      <c r="G578">
        <v>150.5</v>
      </c>
    </row>
    <row r="579" spans="5:7" x14ac:dyDescent="0.2">
      <c r="E579" s="7">
        <v>34759</v>
      </c>
      <c r="F579" s="7">
        <v>34731</v>
      </c>
      <c r="G579">
        <v>150.9</v>
      </c>
    </row>
    <row r="580" spans="5:7" x14ac:dyDescent="0.2">
      <c r="E580" s="7">
        <v>34790</v>
      </c>
      <c r="F580" s="7">
        <v>34759</v>
      </c>
      <c r="G580">
        <v>151.19999999999999</v>
      </c>
    </row>
    <row r="581" spans="5:7" x14ac:dyDescent="0.2">
      <c r="E581" s="7">
        <v>34820</v>
      </c>
      <c r="F581" s="7">
        <v>34790</v>
      </c>
      <c r="G581">
        <v>151.80000000000001</v>
      </c>
    </row>
    <row r="582" spans="5:7" x14ac:dyDescent="0.2">
      <c r="E582" s="7">
        <v>34851</v>
      </c>
      <c r="F582" s="7">
        <v>34820</v>
      </c>
      <c r="G582">
        <v>152.1</v>
      </c>
    </row>
    <row r="583" spans="5:7" x14ac:dyDescent="0.2">
      <c r="E583" s="7">
        <v>34881</v>
      </c>
      <c r="F583" s="7">
        <v>34851</v>
      </c>
      <c r="G583">
        <v>152.4</v>
      </c>
    </row>
    <row r="584" spans="5:7" x14ac:dyDescent="0.2">
      <c r="E584" s="7">
        <v>34912</v>
      </c>
      <c r="F584" s="7">
        <v>34881</v>
      </c>
      <c r="G584">
        <v>152.6</v>
      </c>
    </row>
    <row r="585" spans="5:7" x14ac:dyDescent="0.2">
      <c r="E585" s="7">
        <v>34943</v>
      </c>
      <c r="F585" s="7">
        <v>34912</v>
      </c>
      <c r="G585">
        <v>152.9</v>
      </c>
    </row>
    <row r="586" spans="5:7" x14ac:dyDescent="0.2">
      <c r="E586" s="7">
        <v>34973</v>
      </c>
      <c r="F586" s="7">
        <v>34943</v>
      </c>
      <c r="G586">
        <v>153.1</v>
      </c>
    </row>
    <row r="587" spans="5:7" x14ac:dyDescent="0.2">
      <c r="E587" s="7">
        <v>35004</v>
      </c>
      <c r="F587" s="7">
        <v>34973</v>
      </c>
      <c r="G587">
        <v>153.5</v>
      </c>
    </row>
    <row r="588" spans="5:7" x14ac:dyDescent="0.2">
      <c r="E588" s="7">
        <v>35034</v>
      </c>
      <c r="F588" s="7">
        <v>35004</v>
      </c>
      <c r="G588">
        <v>153.69999999999999</v>
      </c>
    </row>
    <row r="589" spans="5:7" x14ac:dyDescent="0.2">
      <c r="E589" s="7">
        <v>35065</v>
      </c>
      <c r="F589" s="7">
        <v>35034</v>
      </c>
      <c r="G589">
        <v>153.9</v>
      </c>
    </row>
    <row r="590" spans="5:7" x14ac:dyDescent="0.2">
      <c r="E590" s="7">
        <v>35096</v>
      </c>
      <c r="F590" s="7">
        <v>35065</v>
      </c>
      <c r="G590">
        <v>154.69999999999999</v>
      </c>
    </row>
    <row r="591" spans="5:7" x14ac:dyDescent="0.2">
      <c r="E591" s="7">
        <v>35125</v>
      </c>
      <c r="F591" s="7">
        <v>35096</v>
      </c>
      <c r="G591">
        <v>155</v>
      </c>
    </row>
    <row r="592" spans="5:7" x14ac:dyDescent="0.2">
      <c r="E592" s="7">
        <v>35156</v>
      </c>
      <c r="F592" s="7">
        <v>35125</v>
      </c>
      <c r="G592">
        <v>155.5</v>
      </c>
    </row>
    <row r="593" spans="5:7" x14ac:dyDescent="0.2">
      <c r="E593" s="7">
        <v>35186</v>
      </c>
      <c r="F593" s="7">
        <v>35156</v>
      </c>
      <c r="G593">
        <v>156.1</v>
      </c>
    </row>
    <row r="594" spans="5:7" x14ac:dyDescent="0.2">
      <c r="E594" s="7">
        <v>35217</v>
      </c>
      <c r="F594" s="7">
        <v>35186</v>
      </c>
      <c r="G594">
        <v>156.4</v>
      </c>
    </row>
    <row r="595" spans="5:7" x14ac:dyDescent="0.2">
      <c r="E595" s="7">
        <v>35247</v>
      </c>
      <c r="F595" s="7">
        <v>35217</v>
      </c>
      <c r="G595">
        <v>156.69999999999999</v>
      </c>
    </row>
    <row r="596" spans="5:7" x14ac:dyDescent="0.2">
      <c r="E596" s="7">
        <v>35278</v>
      </c>
      <c r="F596" s="7">
        <v>35247</v>
      </c>
      <c r="G596">
        <v>157</v>
      </c>
    </row>
    <row r="597" spans="5:7" x14ac:dyDescent="0.2">
      <c r="E597" s="7">
        <v>35309</v>
      </c>
      <c r="F597" s="7">
        <v>35278</v>
      </c>
      <c r="G597">
        <v>157.19999999999999</v>
      </c>
    </row>
    <row r="598" spans="5:7" x14ac:dyDescent="0.2">
      <c r="E598" s="7">
        <v>35339</v>
      </c>
      <c r="F598" s="7">
        <v>35309</v>
      </c>
      <c r="G598">
        <v>157.69999999999999</v>
      </c>
    </row>
    <row r="599" spans="5:7" x14ac:dyDescent="0.2">
      <c r="E599" s="7">
        <v>35370</v>
      </c>
      <c r="F599" s="7">
        <v>35339</v>
      </c>
      <c r="G599">
        <v>158.19999999999999</v>
      </c>
    </row>
    <row r="600" spans="5:7" x14ac:dyDescent="0.2">
      <c r="E600" s="7">
        <v>35400</v>
      </c>
      <c r="F600" s="7">
        <v>35370</v>
      </c>
      <c r="G600">
        <v>158.69999999999999</v>
      </c>
    </row>
    <row r="601" spans="5:7" x14ac:dyDescent="0.2">
      <c r="E601" s="7">
        <v>35431</v>
      </c>
      <c r="F601" s="7">
        <v>35400</v>
      </c>
      <c r="G601">
        <v>159.1</v>
      </c>
    </row>
    <row r="602" spans="5:7" x14ac:dyDescent="0.2">
      <c r="E602" s="7">
        <v>35462</v>
      </c>
      <c r="F602" s="7">
        <v>35431</v>
      </c>
      <c r="G602">
        <v>159.4</v>
      </c>
    </row>
    <row r="603" spans="5:7" x14ac:dyDescent="0.2">
      <c r="E603" s="7">
        <v>35490</v>
      </c>
      <c r="F603" s="7">
        <v>35462</v>
      </c>
      <c r="G603">
        <v>159.69999999999999</v>
      </c>
    </row>
    <row r="604" spans="5:7" x14ac:dyDescent="0.2">
      <c r="E604" s="7">
        <v>35521</v>
      </c>
      <c r="F604" s="7">
        <v>35490</v>
      </c>
      <c r="G604">
        <v>159.80000000000001</v>
      </c>
    </row>
    <row r="605" spans="5:7" x14ac:dyDescent="0.2">
      <c r="E605" s="7">
        <v>35551</v>
      </c>
      <c r="F605" s="7">
        <v>35521</v>
      </c>
      <c r="G605">
        <v>159.9</v>
      </c>
    </row>
    <row r="606" spans="5:7" x14ac:dyDescent="0.2">
      <c r="E606" s="7">
        <v>35582</v>
      </c>
      <c r="F606" s="7">
        <v>35551</v>
      </c>
      <c r="G606">
        <v>159.9</v>
      </c>
    </row>
    <row r="607" spans="5:7" x14ac:dyDescent="0.2">
      <c r="E607" s="7">
        <v>35612</v>
      </c>
      <c r="F607" s="7">
        <v>35582</v>
      </c>
      <c r="G607">
        <v>160.19999999999999</v>
      </c>
    </row>
    <row r="608" spans="5:7" x14ac:dyDescent="0.2">
      <c r="E608" s="7">
        <v>35643</v>
      </c>
      <c r="F608" s="7">
        <v>35612</v>
      </c>
      <c r="G608">
        <v>160.4</v>
      </c>
    </row>
    <row r="609" spans="5:7" x14ac:dyDescent="0.2">
      <c r="E609" s="7">
        <v>35674</v>
      </c>
      <c r="F609" s="7">
        <v>35643</v>
      </c>
      <c r="G609">
        <v>160.80000000000001</v>
      </c>
    </row>
    <row r="610" spans="5:7" x14ac:dyDescent="0.2">
      <c r="E610" s="7">
        <v>35704</v>
      </c>
      <c r="F610" s="7">
        <v>35674</v>
      </c>
      <c r="G610">
        <v>161.19999999999999</v>
      </c>
    </row>
    <row r="611" spans="5:7" x14ac:dyDescent="0.2">
      <c r="E611" s="7">
        <v>35735</v>
      </c>
      <c r="F611" s="7">
        <v>35704</v>
      </c>
      <c r="G611">
        <v>161.5</v>
      </c>
    </row>
    <row r="612" spans="5:7" x14ac:dyDescent="0.2">
      <c r="E612" s="7">
        <v>35765</v>
      </c>
      <c r="F612" s="7">
        <v>35735</v>
      </c>
      <c r="G612">
        <v>161.69999999999999</v>
      </c>
    </row>
    <row r="613" spans="5:7" x14ac:dyDescent="0.2">
      <c r="E613" s="7">
        <v>35796</v>
      </c>
      <c r="F613" s="7">
        <v>35765</v>
      </c>
      <c r="G613">
        <v>161.80000000000001</v>
      </c>
    </row>
    <row r="614" spans="5:7" x14ac:dyDescent="0.2">
      <c r="E614" s="7">
        <v>35827</v>
      </c>
      <c r="F614" s="7">
        <v>35796</v>
      </c>
      <c r="G614">
        <v>162</v>
      </c>
    </row>
    <row r="615" spans="5:7" x14ac:dyDescent="0.2">
      <c r="E615" s="7">
        <v>35855</v>
      </c>
      <c r="F615" s="7">
        <v>35827</v>
      </c>
      <c r="G615">
        <v>162</v>
      </c>
    </row>
    <row r="616" spans="5:7" x14ac:dyDescent="0.2">
      <c r="E616" s="7">
        <v>35886</v>
      </c>
      <c r="F616" s="7">
        <v>35855</v>
      </c>
      <c r="G616">
        <v>162</v>
      </c>
    </row>
    <row r="617" spans="5:7" x14ac:dyDescent="0.2">
      <c r="E617" s="7">
        <v>35916</v>
      </c>
      <c r="F617" s="7">
        <v>35886</v>
      </c>
      <c r="G617">
        <v>162.19999999999999</v>
      </c>
    </row>
    <row r="618" spans="5:7" x14ac:dyDescent="0.2">
      <c r="E618" s="7">
        <v>35947</v>
      </c>
      <c r="F618" s="7">
        <v>35916</v>
      </c>
      <c r="G618">
        <v>162.6</v>
      </c>
    </row>
    <row r="619" spans="5:7" x14ac:dyDescent="0.2">
      <c r="E619" s="7">
        <v>35977</v>
      </c>
      <c r="F619" s="7">
        <v>35947</v>
      </c>
      <c r="G619">
        <v>162.80000000000001</v>
      </c>
    </row>
    <row r="620" spans="5:7" x14ac:dyDescent="0.2">
      <c r="E620" s="7">
        <v>36008</v>
      </c>
      <c r="F620" s="7">
        <v>35977</v>
      </c>
      <c r="G620">
        <v>163.19999999999999</v>
      </c>
    </row>
    <row r="621" spans="5:7" x14ac:dyDescent="0.2">
      <c r="E621" s="7">
        <v>36039</v>
      </c>
      <c r="F621" s="7">
        <v>36008</v>
      </c>
      <c r="G621">
        <v>163.4</v>
      </c>
    </row>
    <row r="622" spans="5:7" x14ac:dyDescent="0.2">
      <c r="E622" s="7">
        <v>36069</v>
      </c>
      <c r="F622" s="7">
        <v>36039</v>
      </c>
      <c r="G622">
        <v>163.5</v>
      </c>
    </row>
    <row r="623" spans="5:7" x14ac:dyDescent="0.2">
      <c r="E623" s="7">
        <v>36100</v>
      </c>
      <c r="F623" s="7">
        <v>36069</v>
      </c>
      <c r="G623">
        <v>163.9</v>
      </c>
    </row>
    <row r="624" spans="5:7" x14ac:dyDescent="0.2">
      <c r="E624" s="7">
        <v>36130</v>
      </c>
      <c r="F624" s="7">
        <v>36100</v>
      </c>
      <c r="G624">
        <v>164.1</v>
      </c>
    </row>
    <row r="625" spans="5:7" x14ac:dyDescent="0.2">
      <c r="E625" s="7">
        <v>36161</v>
      </c>
      <c r="F625" s="7">
        <v>36130</v>
      </c>
      <c r="G625">
        <v>164.4</v>
      </c>
    </row>
    <row r="626" spans="5:7" x14ac:dyDescent="0.2">
      <c r="E626" s="7">
        <v>36192</v>
      </c>
      <c r="F626" s="7">
        <v>36161</v>
      </c>
      <c r="G626">
        <v>164.7</v>
      </c>
    </row>
    <row r="627" spans="5:7" x14ac:dyDescent="0.2">
      <c r="E627" s="7">
        <v>36220</v>
      </c>
      <c r="F627" s="7">
        <v>36192</v>
      </c>
      <c r="G627">
        <v>164.7</v>
      </c>
    </row>
    <row r="628" spans="5:7" x14ac:dyDescent="0.2">
      <c r="E628" s="7">
        <v>36251</v>
      </c>
      <c r="F628" s="7">
        <v>36220</v>
      </c>
      <c r="G628">
        <v>164.8</v>
      </c>
    </row>
    <row r="629" spans="5:7" x14ac:dyDescent="0.2">
      <c r="E629" s="7">
        <v>36281</v>
      </c>
      <c r="F629" s="7">
        <v>36251</v>
      </c>
      <c r="G629">
        <v>165.9</v>
      </c>
    </row>
    <row r="630" spans="5:7" x14ac:dyDescent="0.2">
      <c r="E630" s="7">
        <v>36312</v>
      </c>
      <c r="F630" s="7">
        <v>36281</v>
      </c>
      <c r="G630">
        <v>166</v>
      </c>
    </row>
    <row r="631" spans="5:7" x14ac:dyDescent="0.2">
      <c r="E631" s="7">
        <v>36342</v>
      </c>
      <c r="F631" s="7">
        <v>36312</v>
      </c>
      <c r="G631">
        <v>166</v>
      </c>
    </row>
    <row r="632" spans="5:7" x14ac:dyDescent="0.2">
      <c r="E632" s="7">
        <v>36373</v>
      </c>
      <c r="F632" s="7">
        <v>36342</v>
      </c>
      <c r="G632">
        <v>166.7</v>
      </c>
    </row>
    <row r="633" spans="5:7" x14ac:dyDescent="0.2">
      <c r="E633" s="7">
        <v>36404</v>
      </c>
      <c r="F633" s="7">
        <v>36373</v>
      </c>
      <c r="G633">
        <v>167.1</v>
      </c>
    </row>
    <row r="634" spans="5:7" x14ac:dyDescent="0.2">
      <c r="E634" s="7">
        <v>36434</v>
      </c>
      <c r="F634" s="7">
        <v>36404</v>
      </c>
      <c r="G634">
        <v>167.8</v>
      </c>
    </row>
    <row r="635" spans="5:7" x14ac:dyDescent="0.2">
      <c r="E635" s="7">
        <v>36465</v>
      </c>
      <c r="F635" s="7">
        <v>36434</v>
      </c>
      <c r="G635">
        <v>168.1</v>
      </c>
    </row>
    <row r="636" spans="5:7" x14ac:dyDescent="0.2">
      <c r="E636" s="7">
        <v>36495</v>
      </c>
      <c r="F636" s="7">
        <v>36465</v>
      </c>
      <c r="G636">
        <v>168.4</v>
      </c>
    </row>
    <row r="637" spans="5:7" x14ac:dyDescent="0.2">
      <c r="E637" s="7">
        <v>36526</v>
      </c>
      <c r="F637" s="7">
        <v>36495</v>
      </c>
      <c r="G637">
        <v>168.8</v>
      </c>
    </row>
    <row r="638" spans="5:7" x14ac:dyDescent="0.2">
      <c r="E638" s="7">
        <v>36557</v>
      </c>
      <c r="F638" s="7">
        <v>36526</v>
      </c>
      <c r="G638">
        <v>169.3</v>
      </c>
    </row>
    <row r="639" spans="5:7" x14ac:dyDescent="0.2">
      <c r="E639" s="7">
        <v>36586</v>
      </c>
      <c r="F639" s="7">
        <v>36557</v>
      </c>
      <c r="G639">
        <v>170</v>
      </c>
    </row>
    <row r="640" spans="5:7" x14ac:dyDescent="0.2">
      <c r="E640" s="7">
        <v>36617</v>
      </c>
      <c r="F640" s="7">
        <v>36586</v>
      </c>
      <c r="G640">
        <v>171</v>
      </c>
    </row>
    <row r="641" spans="5:7" x14ac:dyDescent="0.2">
      <c r="E641" s="7">
        <v>36647</v>
      </c>
      <c r="F641" s="7">
        <v>36617</v>
      </c>
      <c r="G641">
        <v>170.9</v>
      </c>
    </row>
    <row r="642" spans="5:7" x14ac:dyDescent="0.2">
      <c r="E642" s="7">
        <v>36678</v>
      </c>
      <c r="F642" s="7">
        <v>36647</v>
      </c>
      <c r="G642">
        <v>171.2</v>
      </c>
    </row>
    <row r="643" spans="5:7" x14ac:dyDescent="0.2">
      <c r="E643" s="7">
        <v>36708</v>
      </c>
      <c r="F643" s="7">
        <v>36678</v>
      </c>
      <c r="G643">
        <v>172.2</v>
      </c>
    </row>
    <row r="644" spans="5:7" x14ac:dyDescent="0.2">
      <c r="E644" s="7">
        <v>36739</v>
      </c>
      <c r="F644" s="7">
        <v>36708</v>
      </c>
      <c r="G644">
        <v>172.7</v>
      </c>
    </row>
    <row r="645" spans="5:7" x14ac:dyDescent="0.2">
      <c r="E645" s="7">
        <v>36770</v>
      </c>
      <c r="F645" s="7">
        <v>36739</v>
      </c>
      <c r="G645">
        <v>172.7</v>
      </c>
    </row>
    <row r="646" spans="5:7" x14ac:dyDescent="0.2">
      <c r="E646" s="7">
        <v>36800</v>
      </c>
      <c r="F646" s="7">
        <v>36770</v>
      </c>
      <c r="G646">
        <v>173.6</v>
      </c>
    </row>
    <row r="647" spans="5:7" x14ac:dyDescent="0.2">
      <c r="E647" s="7">
        <v>36831</v>
      </c>
      <c r="F647" s="7">
        <v>36800</v>
      </c>
      <c r="G647">
        <v>173.9</v>
      </c>
    </row>
    <row r="648" spans="5:7" x14ac:dyDescent="0.2">
      <c r="E648" s="7">
        <v>36861</v>
      </c>
      <c r="F648" s="7">
        <v>36831</v>
      </c>
      <c r="G648">
        <v>174.2</v>
      </c>
    </row>
    <row r="649" spans="5:7" x14ac:dyDescent="0.2">
      <c r="E649" s="7">
        <v>36892</v>
      </c>
      <c r="F649" s="7">
        <v>36861</v>
      </c>
      <c r="G649">
        <v>174.6</v>
      </c>
    </row>
    <row r="650" spans="5:7" x14ac:dyDescent="0.2">
      <c r="E650" s="7">
        <v>36923</v>
      </c>
      <c r="F650" s="7">
        <v>36892</v>
      </c>
      <c r="G650">
        <v>175.6</v>
      </c>
    </row>
    <row r="651" spans="5:7" x14ac:dyDescent="0.2">
      <c r="E651" s="7">
        <v>36951</v>
      </c>
      <c r="F651" s="7">
        <v>36923</v>
      </c>
      <c r="G651">
        <v>176</v>
      </c>
    </row>
    <row r="652" spans="5:7" x14ac:dyDescent="0.2">
      <c r="E652" s="7">
        <v>36982</v>
      </c>
      <c r="F652" s="7">
        <v>36951</v>
      </c>
      <c r="G652">
        <v>176.1</v>
      </c>
    </row>
    <row r="653" spans="5:7" x14ac:dyDescent="0.2">
      <c r="E653" s="7">
        <v>37012</v>
      </c>
      <c r="F653" s="7">
        <v>36982</v>
      </c>
      <c r="G653">
        <v>176.4</v>
      </c>
    </row>
    <row r="654" spans="5:7" x14ac:dyDescent="0.2">
      <c r="E654" s="7">
        <v>37043</v>
      </c>
      <c r="F654" s="7">
        <v>37012</v>
      </c>
      <c r="G654">
        <v>177.3</v>
      </c>
    </row>
    <row r="655" spans="5:7" x14ac:dyDescent="0.2">
      <c r="E655" s="7">
        <v>37073</v>
      </c>
      <c r="F655" s="7">
        <v>37043</v>
      </c>
      <c r="G655">
        <v>177.7</v>
      </c>
    </row>
    <row r="656" spans="5:7" x14ac:dyDescent="0.2">
      <c r="E656" s="7">
        <v>37104</v>
      </c>
      <c r="F656" s="7">
        <v>37073</v>
      </c>
      <c r="G656">
        <v>177.4</v>
      </c>
    </row>
    <row r="657" spans="5:7" x14ac:dyDescent="0.2">
      <c r="E657" s="7">
        <v>37135</v>
      </c>
      <c r="F657" s="7">
        <v>37104</v>
      </c>
      <c r="G657">
        <v>177.4</v>
      </c>
    </row>
    <row r="658" spans="5:7" x14ac:dyDescent="0.2">
      <c r="E658" s="7">
        <v>37165</v>
      </c>
      <c r="F658" s="7">
        <v>37135</v>
      </c>
      <c r="G658">
        <v>178.1</v>
      </c>
    </row>
    <row r="659" spans="5:7" x14ac:dyDescent="0.2">
      <c r="E659" s="7">
        <v>37196</v>
      </c>
      <c r="F659" s="7">
        <v>37165</v>
      </c>
      <c r="G659">
        <v>177.6</v>
      </c>
    </row>
    <row r="660" spans="5:7" x14ac:dyDescent="0.2">
      <c r="E660" s="7">
        <v>37226</v>
      </c>
      <c r="F660" s="7">
        <v>37196</v>
      </c>
      <c r="G660">
        <v>177.5</v>
      </c>
    </row>
    <row r="661" spans="5:7" x14ac:dyDescent="0.2">
      <c r="E661" s="7">
        <v>37257</v>
      </c>
      <c r="F661" s="7">
        <v>37226</v>
      </c>
      <c r="G661">
        <v>177.4</v>
      </c>
    </row>
    <row r="662" spans="5:7" x14ac:dyDescent="0.2">
      <c r="E662" s="7">
        <v>37288</v>
      </c>
      <c r="F662" s="7">
        <v>37257</v>
      </c>
      <c r="G662">
        <v>177.7</v>
      </c>
    </row>
    <row r="663" spans="5:7" x14ac:dyDescent="0.2">
      <c r="E663" s="7">
        <v>37316</v>
      </c>
      <c r="F663" s="7">
        <v>37288</v>
      </c>
      <c r="G663">
        <v>178</v>
      </c>
    </row>
    <row r="664" spans="5:7" x14ac:dyDescent="0.2">
      <c r="E664" s="7">
        <v>37347</v>
      </c>
      <c r="F664" s="7">
        <v>37316</v>
      </c>
      <c r="G664">
        <v>178.5</v>
      </c>
    </row>
    <row r="665" spans="5:7" x14ac:dyDescent="0.2">
      <c r="E665" s="7">
        <v>37377</v>
      </c>
      <c r="F665" s="7">
        <v>37347</v>
      </c>
      <c r="G665">
        <v>179.3</v>
      </c>
    </row>
    <row r="666" spans="5:7" x14ac:dyDescent="0.2">
      <c r="E666" s="7">
        <v>37408</v>
      </c>
      <c r="F666" s="7">
        <v>37377</v>
      </c>
      <c r="G666">
        <v>179.5</v>
      </c>
    </row>
    <row r="667" spans="5:7" x14ac:dyDescent="0.2">
      <c r="E667" s="7">
        <v>37438</v>
      </c>
      <c r="F667" s="7">
        <v>37408</v>
      </c>
      <c r="G667">
        <v>179.6</v>
      </c>
    </row>
    <row r="668" spans="5:7" x14ac:dyDescent="0.2">
      <c r="E668" s="7">
        <v>37469</v>
      </c>
      <c r="F668" s="7">
        <v>37438</v>
      </c>
      <c r="G668">
        <v>180</v>
      </c>
    </row>
    <row r="669" spans="5:7" x14ac:dyDescent="0.2">
      <c r="E669" s="7">
        <v>37500</v>
      </c>
      <c r="F669" s="7">
        <v>37469</v>
      </c>
      <c r="G669">
        <v>180.5</v>
      </c>
    </row>
    <row r="670" spans="5:7" x14ac:dyDescent="0.2">
      <c r="E670" s="7">
        <v>37530</v>
      </c>
      <c r="F670" s="7">
        <v>37500</v>
      </c>
      <c r="G670">
        <v>180.8</v>
      </c>
    </row>
    <row r="671" spans="5:7" x14ac:dyDescent="0.2">
      <c r="E671" s="7">
        <v>37561</v>
      </c>
      <c r="F671" s="7">
        <v>37530</v>
      </c>
      <c r="G671">
        <v>181.2</v>
      </c>
    </row>
    <row r="672" spans="5:7" x14ac:dyDescent="0.2">
      <c r="E672" s="7">
        <v>37591</v>
      </c>
      <c r="F672" s="7">
        <v>37561</v>
      </c>
      <c r="G672">
        <v>181.5</v>
      </c>
    </row>
    <row r="673" spans="5:7" x14ac:dyDescent="0.2">
      <c r="E673" s="7">
        <v>37622</v>
      </c>
      <c r="F673" s="7">
        <v>37591</v>
      </c>
      <c r="G673">
        <v>181.8</v>
      </c>
    </row>
    <row r="674" spans="5:7" x14ac:dyDescent="0.2">
      <c r="E674" s="7">
        <v>37653</v>
      </c>
      <c r="F674" s="7">
        <v>37622</v>
      </c>
      <c r="G674">
        <v>182.6</v>
      </c>
    </row>
    <row r="675" spans="5:7" x14ac:dyDescent="0.2">
      <c r="E675" s="7">
        <v>37681</v>
      </c>
      <c r="F675" s="7">
        <v>37653</v>
      </c>
      <c r="G675">
        <v>183.6</v>
      </c>
    </row>
    <row r="676" spans="5:7" x14ac:dyDescent="0.2">
      <c r="E676" s="7">
        <v>37712</v>
      </c>
      <c r="F676" s="7">
        <v>37681</v>
      </c>
      <c r="G676">
        <v>183.9</v>
      </c>
    </row>
    <row r="677" spans="5:7" x14ac:dyDescent="0.2">
      <c r="E677" s="7">
        <v>37742</v>
      </c>
      <c r="F677" s="7">
        <v>37712</v>
      </c>
      <c r="G677">
        <v>183.2</v>
      </c>
    </row>
    <row r="678" spans="5:7" x14ac:dyDescent="0.2">
      <c r="E678" s="7">
        <v>37773</v>
      </c>
      <c r="F678" s="7">
        <v>37742</v>
      </c>
      <c r="G678">
        <v>182.9</v>
      </c>
    </row>
    <row r="679" spans="5:7" x14ac:dyDescent="0.2">
      <c r="E679" s="7">
        <v>37803</v>
      </c>
      <c r="F679" s="7">
        <v>37773</v>
      </c>
      <c r="G679">
        <v>183.1</v>
      </c>
    </row>
    <row r="680" spans="5:7" x14ac:dyDescent="0.2">
      <c r="E680" s="7">
        <v>37834</v>
      </c>
      <c r="F680" s="7">
        <v>37803</v>
      </c>
      <c r="G680">
        <v>183.7</v>
      </c>
    </row>
    <row r="681" spans="5:7" x14ac:dyDescent="0.2">
      <c r="E681" s="7">
        <v>37865</v>
      </c>
      <c r="F681" s="7">
        <v>37834</v>
      </c>
      <c r="G681">
        <v>184.5</v>
      </c>
    </row>
    <row r="682" spans="5:7" x14ac:dyDescent="0.2">
      <c r="E682" s="7">
        <v>37895</v>
      </c>
      <c r="F682" s="7">
        <v>37865</v>
      </c>
      <c r="G682">
        <v>185.1</v>
      </c>
    </row>
    <row r="683" spans="5:7" x14ac:dyDescent="0.2">
      <c r="E683" s="7">
        <v>37926</v>
      </c>
      <c r="F683" s="7">
        <v>37895</v>
      </c>
      <c r="G683">
        <v>184.9</v>
      </c>
    </row>
    <row r="684" spans="5:7" x14ac:dyDescent="0.2">
      <c r="E684" s="7">
        <v>37956</v>
      </c>
      <c r="F684" s="7">
        <v>37926</v>
      </c>
      <c r="G684">
        <v>185</v>
      </c>
    </row>
    <row r="685" spans="5:7" x14ac:dyDescent="0.2">
      <c r="E685" s="7">
        <v>37987</v>
      </c>
      <c r="F685" s="7">
        <v>37956</v>
      </c>
      <c r="G685">
        <v>185.5</v>
      </c>
    </row>
    <row r="686" spans="5:7" x14ac:dyDescent="0.2">
      <c r="E686" s="7">
        <v>38018</v>
      </c>
      <c r="F686" s="7">
        <v>37987</v>
      </c>
      <c r="G686">
        <v>186.3</v>
      </c>
    </row>
    <row r="687" spans="5:7" x14ac:dyDescent="0.2">
      <c r="E687" s="7">
        <v>38047</v>
      </c>
      <c r="F687" s="7">
        <v>38018</v>
      </c>
      <c r="G687">
        <v>186.7</v>
      </c>
    </row>
    <row r="688" spans="5:7" x14ac:dyDescent="0.2">
      <c r="E688" s="7">
        <v>38078</v>
      </c>
      <c r="F688" s="7">
        <v>38047</v>
      </c>
      <c r="G688">
        <v>187.1</v>
      </c>
    </row>
    <row r="689" spans="5:7" x14ac:dyDescent="0.2">
      <c r="E689" s="7">
        <v>38108</v>
      </c>
      <c r="F689" s="7">
        <v>38078</v>
      </c>
      <c r="G689">
        <v>187.4</v>
      </c>
    </row>
    <row r="690" spans="5:7" x14ac:dyDescent="0.2">
      <c r="E690" s="7">
        <v>38139</v>
      </c>
      <c r="F690" s="7">
        <v>38108</v>
      </c>
      <c r="G690">
        <v>188.2</v>
      </c>
    </row>
    <row r="691" spans="5:7" x14ac:dyDescent="0.2">
      <c r="E691" s="7">
        <v>38169</v>
      </c>
      <c r="F691" s="7">
        <v>38139</v>
      </c>
      <c r="G691">
        <v>188.9</v>
      </c>
    </row>
    <row r="692" spans="5:7" x14ac:dyDescent="0.2">
      <c r="E692" s="7">
        <v>38200</v>
      </c>
      <c r="F692" s="7">
        <v>38169</v>
      </c>
      <c r="G692">
        <v>189.1</v>
      </c>
    </row>
    <row r="693" spans="5:7" x14ac:dyDescent="0.2">
      <c r="E693" s="7">
        <v>38231</v>
      </c>
      <c r="F693" s="7">
        <v>38200</v>
      </c>
      <c r="G693">
        <v>189.2</v>
      </c>
    </row>
    <row r="694" spans="5:7" x14ac:dyDescent="0.2">
      <c r="E694" s="7">
        <v>38261</v>
      </c>
      <c r="F694" s="7">
        <v>38231</v>
      </c>
      <c r="G694">
        <v>189.8</v>
      </c>
    </row>
    <row r="695" spans="5:7" x14ac:dyDescent="0.2">
      <c r="E695" s="7">
        <v>38292</v>
      </c>
      <c r="F695" s="7">
        <v>38261</v>
      </c>
      <c r="G695">
        <v>190.8</v>
      </c>
    </row>
    <row r="696" spans="5:7" x14ac:dyDescent="0.2">
      <c r="E696" s="7">
        <v>38322</v>
      </c>
      <c r="F696" s="7">
        <v>38292</v>
      </c>
      <c r="G696">
        <v>191.7</v>
      </c>
    </row>
    <row r="697" spans="5:7" x14ac:dyDescent="0.2">
      <c r="E697" s="7">
        <v>38353</v>
      </c>
      <c r="F697" s="7">
        <v>38322</v>
      </c>
      <c r="G697">
        <v>191.7</v>
      </c>
    </row>
    <row r="698" spans="5:7" x14ac:dyDescent="0.2">
      <c r="E698" s="7">
        <v>38384</v>
      </c>
      <c r="F698" s="7">
        <v>38353</v>
      </c>
      <c r="G698">
        <v>191.6</v>
      </c>
    </row>
    <row r="699" spans="5:7" x14ac:dyDescent="0.2">
      <c r="E699" s="7">
        <v>38412</v>
      </c>
      <c r="F699" s="7">
        <v>38384</v>
      </c>
      <c r="G699">
        <v>192.4</v>
      </c>
    </row>
    <row r="700" spans="5:7" x14ac:dyDescent="0.2">
      <c r="E700" s="7">
        <v>38443</v>
      </c>
      <c r="F700" s="7">
        <v>38412</v>
      </c>
      <c r="G700">
        <v>193.1</v>
      </c>
    </row>
    <row r="701" spans="5:7" x14ac:dyDescent="0.2">
      <c r="E701" s="7">
        <v>38473</v>
      </c>
      <c r="F701" s="7">
        <v>38443</v>
      </c>
      <c r="G701">
        <v>193.7</v>
      </c>
    </row>
    <row r="702" spans="5:7" x14ac:dyDescent="0.2">
      <c r="E702" s="7">
        <v>38504</v>
      </c>
      <c r="F702" s="7">
        <v>38473</v>
      </c>
      <c r="G702">
        <v>193.6</v>
      </c>
    </row>
    <row r="703" spans="5:7" x14ac:dyDescent="0.2">
      <c r="E703" s="7">
        <v>38534</v>
      </c>
      <c r="F703" s="7">
        <v>38504</v>
      </c>
      <c r="G703">
        <v>193.7</v>
      </c>
    </row>
    <row r="704" spans="5:7" x14ac:dyDescent="0.2">
      <c r="E704" s="7">
        <v>38565</v>
      </c>
      <c r="F704" s="7">
        <v>38534</v>
      </c>
      <c r="G704">
        <v>194.9</v>
      </c>
    </row>
    <row r="705" spans="5:7" x14ac:dyDescent="0.2">
      <c r="E705" s="7">
        <v>38596</v>
      </c>
      <c r="F705" s="7">
        <v>38565</v>
      </c>
      <c r="G705">
        <v>196.1</v>
      </c>
    </row>
    <row r="706" spans="5:7" x14ac:dyDescent="0.2">
      <c r="E706" s="7">
        <v>38626</v>
      </c>
      <c r="F706" s="7">
        <v>38596</v>
      </c>
      <c r="G706">
        <v>198.8</v>
      </c>
    </row>
    <row r="707" spans="5:7" x14ac:dyDescent="0.2">
      <c r="E707" s="7">
        <v>38657</v>
      </c>
      <c r="F707" s="7">
        <v>38626</v>
      </c>
      <c r="G707">
        <v>199.1</v>
      </c>
    </row>
    <row r="708" spans="5:7" x14ac:dyDescent="0.2">
      <c r="E708" s="7">
        <v>38687</v>
      </c>
      <c r="F708" s="7">
        <v>38657</v>
      </c>
      <c r="G708">
        <v>198.1</v>
      </c>
    </row>
    <row r="709" spans="5:7" x14ac:dyDescent="0.2">
      <c r="E709" s="7">
        <v>38718</v>
      </c>
      <c r="F709" s="7">
        <v>38687</v>
      </c>
      <c r="G709">
        <v>198.1</v>
      </c>
    </row>
    <row r="710" spans="5:7" x14ac:dyDescent="0.2">
      <c r="E710" s="7">
        <v>38749</v>
      </c>
      <c r="F710" s="7">
        <v>38718</v>
      </c>
      <c r="G710">
        <v>199.3</v>
      </c>
    </row>
    <row r="711" spans="5:7" x14ac:dyDescent="0.2">
      <c r="E711" s="7">
        <v>38777</v>
      </c>
      <c r="F711" s="7">
        <v>38749</v>
      </c>
      <c r="G711">
        <v>199.4</v>
      </c>
    </row>
    <row r="712" spans="5:7" x14ac:dyDescent="0.2">
      <c r="E712" s="7">
        <v>38808</v>
      </c>
      <c r="F712" s="7">
        <v>38777</v>
      </c>
      <c r="G712">
        <v>199.7</v>
      </c>
    </row>
    <row r="713" spans="5:7" x14ac:dyDescent="0.2">
      <c r="E713" s="7">
        <v>38838</v>
      </c>
      <c r="F713" s="7">
        <v>38808</v>
      </c>
      <c r="G713">
        <v>200.7</v>
      </c>
    </row>
    <row r="714" spans="5:7" x14ac:dyDescent="0.2">
      <c r="E714" s="7">
        <v>38869</v>
      </c>
      <c r="F714" s="7">
        <v>38838</v>
      </c>
      <c r="G714">
        <v>201.3</v>
      </c>
    </row>
    <row r="715" spans="5:7" x14ac:dyDescent="0.2">
      <c r="E715" s="7">
        <v>38899</v>
      </c>
      <c r="F715" s="7">
        <v>38869</v>
      </c>
      <c r="G715">
        <v>201.8</v>
      </c>
    </row>
    <row r="716" spans="5:7" x14ac:dyDescent="0.2">
      <c r="E716" s="7">
        <v>38930</v>
      </c>
      <c r="F716" s="7">
        <v>38899</v>
      </c>
      <c r="G716">
        <v>202.9</v>
      </c>
    </row>
    <row r="717" spans="5:7" x14ac:dyDescent="0.2">
      <c r="E717" s="7">
        <v>38961</v>
      </c>
      <c r="F717" s="7">
        <v>38930</v>
      </c>
      <c r="G717">
        <v>203.8</v>
      </c>
    </row>
    <row r="718" spans="5:7" x14ac:dyDescent="0.2">
      <c r="E718" s="7">
        <v>38991</v>
      </c>
      <c r="F718" s="7">
        <v>38961</v>
      </c>
      <c r="G718">
        <v>202.8</v>
      </c>
    </row>
    <row r="719" spans="5:7" x14ac:dyDescent="0.2">
      <c r="E719" s="7">
        <v>39022</v>
      </c>
      <c r="F719" s="7">
        <v>38991</v>
      </c>
      <c r="G719">
        <v>201.9</v>
      </c>
    </row>
    <row r="720" spans="5:7" x14ac:dyDescent="0.2">
      <c r="E720" s="7">
        <v>39052</v>
      </c>
      <c r="F720" s="7">
        <v>39022</v>
      </c>
      <c r="G720">
        <v>202</v>
      </c>
    </row>
    <row r="721" spans="5:7" x14ac:dyDescent="0.2">
      <c r="E721" s="7">
        <v>39083</v>
      </c>
      <c r="F721" s="7">
        <v>39052</v>
      </c>
      <c r="G721">
        <v>203.1</v>
      </c>
    </row>
    <row r="722" spans="5:7" x14ac:dyDescent="0.2">
      <c r="E722" s="7">
        <v>39114</v>
      </c>
      <c r="F722" s="7">
        <v>39083</v>
      </c>
      <c r="G722">
        <v>203.43700000000001</v>
      </c>
    </row>
    <row r="723" spans="5:7" x14ac:dyDescent="0.2">
      <c r="E723" s="7">
        <v>39142</v>
      </c>
      <c r="F723" s="7">
        <v>39114</v>
      </c>
      <c r="G723">
        <v>204.226</v>
      </c>
    </row>
    <row r="724" spans="5:7" x14ac:dyDescent="0.2">
      <c r="E724" s="7">
        <v>39173</v>
      </c>
      <c r="F724" s="7">
        <v>39142</v>
      </c>
      <c r="G724">
        <v>205.28800000000001</v>
      </c>
    </row>
    <row r="725" spans="5:7" x14ac:dyDescent="0.2">
      <c r="E725" s="7">
        <v>39203</v>
      </c>
      <c r="F725" s="7">
        <v>39173</v>
      </c>
      <c r="G725">
        <v>205.904</v>
      </c>
    </row>
    <row r="726" spans="5:7" x14ac:dyDescent="0.2">
      <c r="E726" s="7">
        <v>39234</v>
      </c>
      <c r="F726" s="7">
        <v>39203</v>
      </c>
      <c r="G726">
        <v>206.755</v>
      </c>
    </row>
    <row r="727" spans="5:7" x14ac:dyDescent="0.2">
      <c r="E727" s="7">
        <v>39264</v>
      </c>
      <c r="F727" s="7">
        <v>39234</v>
      </c>
      <c r="G727">
        <v>207.23400000000001</v>
      </c>
    </row>
    <row r="728" spans="5:7" x14ac:dyDescent="0.2">
      <c r="E728" s="7">
        <v>39295</v>
      </c>
      <c r="F728" s="7">
        <v>39264</v>
      </c>
      <c r="G728">
        <v>207.60300000000001</v>
      </c>
    </row>
    <row r="729" spans="5:7" x14ac:dyDescent="0.2">
      <c r="E729" s="7">
        <v>39326</v>
      </c>
      <c r="F729" s="7">
        <v>39295</v>
      </c>
      <c r="G729">
        <v>207.667</v>
      </c>
    </row>
    <row r="730" spans="5:7" x14ac:dyDescent="0.2">
      <c r="E730" s="7">
        <v>39356</v>
      </c>
      <c r="F730" s="7">
        <v>39326</v>
      </c>
      <c r="G730">
        <v>208.547</v>
      </c>
    </row>
    <row r="731" spans="5:7" x14ac:dyDescent="0.2">
      <c r="E731" s="7">
        <v>39387</v>
      </c>
      <c r="F731" s="7">
        <v>39356</v>
      </c>
      <c r="G731">
        <v>209.19</v>
      </c>
    </row>
    <row r="732" spans="5:7" x14ac:dyDescent="0.2">
      <c r="E732" s="7">
        <v>39417</v>
      </c>
      <c r="F732" s="7">
        <v>39387</v>
      </c>
      <c r="G732">
        <v>210.834</v>
      </c>
    </row>
    <row r="733" spans="5:7" x14ac:dyDescent="0.2">
      <c r="E733" s="7">
        <v>39448</v>
      </c>
      <c r="F733" s="7">
        <v>39417</v>
      </c>
      <c r="G733">
        <v>211.44499999999999</v>
      </c>
    </row>
    <row r="734" spans="5:7" x14ac:dyDescent="0.2">
      <c r="E734" s="7">
        <v>39479</v>
      </c>
      <c r="F734" s="7">
        <v>39448</v>
      </c>
      <c r="G734">
        <v>212.17400000000001</v>
      </c>
    </row>
    <row r="735" spans="5:7" x14ac:dyDescent="0.2">
      <c r="E735" s="7">
        <v>39508</v>
      </c>
      <c r="F735" s="7">
        <v>39479</v>
      </c>
      <c r="G735">
        <v>212.68700000000001</v>
      </c>
    </row>
    <row r="736" spans="5:7" x14ac:dyDescent="0.2">
      <c r="E736" s="7">
        <v>39539</v>
      </c>
      <c r="F736" s="7">
        <v>39508</v>
      </c>
      <c r="G736">
        <v>213.44800000000001</v>
      </c>
    </row>
    <row r="737" spans="5:7" x14ac:dyDescent="0.2">
      <c r="E737" s="7">
        <v>39569</v>
      </c>
      <c r="F737" s="7">
        <v>39539</v>
      </c>
      <c r="G737">
        <v>213.94200000000001</v>
      </c>
    </row>
    <row r="738" spans="5:7" x14ac:dyDescent="0.2">
      <c r="E738" s="7">
        <v>39600</v>
      </c>
      <c r="F738" s="7">
        <v>39569</v>
      </c>
      <c r="G738">
        <v>215.208</v>
      </c>
    </row>
    <row r="739" spans="5:7" x14ac:dyDescent="0.2">
      <c r="E739" s="7">
        <v>39630</v>
      </c>
      <c r="F739" s="7">
        <v>39600</v>
      </c>
      <c r="G739">
        <v>217.46299999999999</v>
      </c>
    </row>
    <row r="740" spans="5:7" x14ac:dyDescent="0.2">
      <c r="E740" s="7">
        <v>39661</v>
      </c>
      <c r="F740" s="7">
        <v>39630</v>
      </c>
      <c r="G740">
        <v>219.01599999999999</v>
      </c>
    </row>
    <row r="741" spans="5:7" x14ac:dyDescent="0.2">
      <c r="E741" s="7">
        <v>39692</v>
      </c>
      <c r="F741" s="7">
        <v>39661</v>
      </c>
      <c r="G741">
        <v>218.69</v>
      </c>
    </row>
    <row r="742" spans="5:7" x14ac:dyDescent="0.2">
      <c r="E742" s="7">
        <v>39722</v>
      </c>
      <c r="F742" s="7">
        <v>39692</v>
      </c>
      <c r="G742">
        <v>218.87700000000001</v>
      </c>
    </row>
    <row r="743" spans="5:7" x14ac:dyDescent="0.2">
      <c r="E743" s="7">
        <v>39753</v>
      </c>
      <c r="F743" s="7">
        <v>39722</v>
      </c>
      <c r="G743">
        <v>216.995</v>
      </c>
    </row>
    <row r="744" spans="5:7" x14ac:dyDescent="0.2">
      <c r="E744" s="7">
        <v>39783</v>
      </c>
      <c r="F744" s="7">
        <v>39753</v>
      </c>
      <c r="G744">
        <v>213.15299999999999</v>
      </c>
    </row>
    <row r="745" spans="5:7" x14ac:dyDescent="0.2">
      <c r="E745" s="7">
        <v>39814</v>
      </c>
      <c r="F745" s="7">
        <v>39783</v>
      </c>
      <c r="G745">
        <v>211.398</v>
      </c>
    </row>
    <row r="746" spans="5:7" x14ac:dyDescent="0.2">
      <c r="E746" s="7">
        <v>39845</v>
      </c>
      <c r="F746" s="7">
        <v>39814</v>
      </c>
      <c r="G746">
        <v>211.93299999999999</v>
      </c>
    </row>
    <row r="747" spans="5:7" x14ac:dyDescent="0.2">
      <c r="E747" s="7">
        <v>39873</v>
      </c>
      <c r="F747" s="7">
        <v>39845</v>
      </c>
      <c r="G747">
        <v>212.70500000000001</v>
      </c>
    </row>
    <row r="748" spans="5:7" x14ac:dyDescent="0.2">
      <c r="E748" s="7">
        <v>39904</v>
      </c>
      <c r="F748" s="7">
        <v>39873</v>
      </c>
      <c r="G748">
        <v>212.495</v>
      </c>
    </row>
    <row r="749" spans="5:7" x14ac:dyDescent="0.2">
      <c r="E749" s="7">
        <v>39934</v>
      </c>
      <c r="F749" s="7">
        <v>39904</v>
      </c>
      <c r="G749">
        <v>212.709</v>
      </c>
    </row>
    <row r="750" spans="5:7" x14ac:dyDescent="0.2">
      <c r="E750" s="7">
        <v>39965</v>
      </c>
      <c r="F750" s="7">
        <v>39934</v>
      </c>
      <c r="G750">
        <v>213.02199999999999</v>
      </c>
    </row>
    <row r="751" spans="5:7" x14ac:dyDescent="0.2">
      <c r="E751" s="7">
        <v>39995</v>
      </c>
      <c r="F751" s="7">
        <v>39965</v>
      </c>
      <c r="G751">
        <v>214.79</v>
      </c>
    </row>
    <row r="752" spans="5:7" x14ac:dyDescent="0.2">
      <c r="E752" s="7">
        <v>40026</v>
      </c>
      <c r="F752" s="7">
        <v>39995</v>
      </c>
      <c r="G752">
        <v>214.726</v>
      </c>
    </row>
    <row r="753" spans="5:7" x14ac:dyDescent="0.2">
      <c r="E753" s="7">
        <v>40057</v>
      </c>
      <c r="F753" s="7">
        <v>40026</v>
      </c>
      <c r="G753">
        <v>215.44499999999999</v>
      </c>
    </row>
    <row r="754" spans="5:7" x14ac:dyDescent="0.2">
      <c r="E754" s="7">
        <v>40087</v>
      </c>
      <c r="F754" s="7">
        <v>40057</v>
      </c>
      <c r="G754">
        <v>215.86099999999999</v>
      </c>
    </row>
    <row r="755" spans="5:7" x14ac:dyDescent="0.2">
      <c r="E755" s="7">
        <v>40118</v>
      </c>
      <c r="F755" s="7">
        <v>40087</v>
      </c>
      <c r="G755">
        <v>216.50899999999999</v>
      </c>
    </row>
    <row r="756" spans="5:7" x14ac:dyDescent="0.2">
      <c r="E756" s="7">
        <v>40148</v>
      </c>
      <c r="F756" s="7">
        <v>40118</v>
      </c>
      <c r="G756">
        <v>217.23400000000001</v>
      </c>
    </row>
    <row r="757" spans="5:7" x14ac:dyDescent="0.2">
      <c r="E757" s="7">
        <v>40179</v>
      </c>
      <c r="F757" s="7">
        <v>40148</v>
      </c>
      <c r="G757">
        <v>217.34700000000001</v>
      </c>
    </row>
    <row r="758" spans="5:7" x14ac:dyDescent="0.2">
      <c r="E758" s="7">
        <v>40210</v>
      </c>
      <c r="F758" s="7">
        <v>40179</v>
      </c>
      <c r="G758">
        <v>217.488</v>
      </c>
    </row>
    <row r="759" spans="5:7" x14ac:dyDescent="0.2">
      <c r="E759" s="7">
        <v>40238</v>
      </c>
      <c r="F759" s="7">
        <v>40210</v>
      </c>
      <c r="G759">
        <v>217.28100000000001</v>
      </c>
    </row>
    <row r="760" spans="5:7" x14ac:dyDescent="0.2">
      <c r="E760" s="7">
        <v>40269</v>
      </c>
      <c r="F760" s="7">
        <v>40238</v>
      </c>
      <c r="G760">
        <v>217.35300000000001</v>
      </c>
    </row>
    <row r="761" spans="5:7" x14ac:dyDescent="0.2">
      <c r="E761" s="7">
        <v>40299</v>
      </c>
      <c r="F761" s="7">
        <v>40269</v>
      </c>
      <c r="G761">
        <v>217.40299999999999</v>
      </c>
    </row>
    <row r="762" spans="5:7" x14ac:dyDescent="0.2">
      <c r="E762" s="7">
        <v>40330</v>
      </c>
      <c r="F762" s="7">
        <v>40299</v>
      </c>
      <c r="G762">
        <v>217.29</v>
      </c>
    </row>
    <row r="763" spans="5:7" x14ac:dyDescent="0.2">
      <c r="E763" s="7">
        <v>40360</v>
      </c>
      <c r="F763" s="7">
        <v>40330</v>
      </c>
      <c r="G763">
        <v>217.19900000000001</v>
      </c>
    </row>
    <row r="764" spans="5:7" x14ac:dyDescent="0.2">
      <c r="E764" s="7">
        <v>40391</v>
      </c>
      <c r="F764" s="7">
        <v>40360</v>
      </c>
      <c r="G764">
        <v>217.60499999999999</v>
      </c>
    </row>
    <row r="765" spans="5:7" x14ac:dyDescent="0.2">
      <c r="E765" s="7">
        <v>40422</v>
      </c>
      <c r="F765" s="7">
        <v>40391</v>
      </c>
      <c r="G765">
        <v>217.923</v>
      </c>
    </row>
    <row r="766" spans="5:7" x14ac:dyDescent="0.2">
      <c r="E766" s="7">
        <v>40452</v>
      </c>
      <c r="F766" s="7">
        <v>40422</v>
      </c>
      <c r="G766">
        <v>218.27500000000001</v>
      </c>
    </row>
    <row r="767" spans="5:7" x14ac:dyDescent="0.2">
      <c r="E767" s="7">
        <v>40483</v>
      </c>
      <c r="F767" s="7">
        <v>40452</v>
      </c>
      <c r="G767">
        <v>219.035</v>
      </c>
    </row>
    <row r="768" spans="5:7" x14ac:dyDescent="0.2">
      <c r="E768" s="7">
        <v>40513</v>
      </c>
      <c r="F768" s="7">
        <v>40483</v>
      </c>
      <c r="G768">
        <v>219.59</v>
      </c>
    </row>
    <row r="769" spans="5:7" x14ac:dyDescent="0.2">
      <c r="E769" s="7">
        <v>40544</v>
      </c>
      <c r="F769" s="7">
        <v>40513</v>
      </c>
      <c r="G769">
        <v>220.47200000000001</v>
      </c>
    </row>
    <row r="770" spans="5:7" x14ac:dyDescent="0.2">
      <c r="E770" s="7">
        <v>40575</v>
      </c>
      <c r="F770" s="7">
        <v>40544</v>
      </c>
      <c r="G770">
        <v>221.18700000000001</v>
      </c>
    </row>
    <row r="771" spans="5:7" x14ac:dyDescent="0.2">
      <c r="E771" s="7">
        <v>40603</v>
      </c>
      <c r="F771" s="7">
        <v>40575</v>
      </c>
      <c r="G771">
        <v>221.898</v>
      </c>
    </row>
    <row r="772" spans="5:7" x14ac:dyDescent="0.2">
      <c r="E772" s="7">
        <v>40634</v>
      </c>
      <c r="F772" s="7">
        <v>40603</v>
      </c>
      <c r="G772">
        <v>223.04599999999999</v>
      </c>
    </row>
    <row r="773" spans="5:7" x14ac:dyDescent="0.2">
      <c r="E773" s="7">
        <v>40664</v>
      </c>
      <c r="F773" s="7">
        <v>40634</v>
      </c>
      <c r="G773">
        <v>224.09299999999999</v>
      </c>
    </row>
    <row r="774" spans="5:7" x14ac:dyDescent="0.2">
      <c r="E774" s="7">
        <v>40695</v>
      </c>
      <c r="F774" s="7">
        <v>40664</v>
      </c>
      <c r="G774">
        <v>224.80600000000001</v>
      </c>
    </row>
    <row r="775" spans="5:7" x14ac:dyDescent="0.2">
      <c r="E775" s="7">
        <v>40725</v>
      </c>
      <c r="F775" s="7">
        <v>40695</v>
      </c>
      <c r="G775">
        <v>224.80600000000001</v>
      </c>
    </row>
    <row r="776" spans="5:7" x14ac:dyDescent="0.2">
      <c r="E776" s="7">
        <v>40756</v>
      </c>
      <c r="F776" s="7">
        <v>40725</v>
      </c>
      <c r="G776">
        <v>225.39500000000001</v>
      </c>
    </row>
    <row r="777" spans="5:7" x14ac:dyDescent="0.2">
      <c r="E777" s="7">
        <v>40787</v>
      </c>
      <c r="F777" s="7">
        <v>40756</v>
      </c>
      <c r="G777">
        <v>226.10599999999999</v>
      </c>
    </row>
    <row r="778" spans="5:7" x14ac:dyDescent="0.2">
      <c r="E778" s="7">
        <v>40817</v>
      </c>
      <c r="F778" s="7">
        <v>40787</v>
      </c>
      <c r="G778">
        <v>226.59700000000001</v>
      </c>
    </row>
    <row r="779" spans="5:7" x14ac:dyDescent="0.2">
      <c r="E779" s="7">
        <v>40848</v>
      </c>
      <c r="F779" s="7">
        <v>40817</v>
      </c>
      <c r="G779">
        <v>226.75</v>
      </c>
    </row>
    <row r="780" spans="5:7" x14ac:dyDescent="0.2">
      <c r="E780" s="7">
        <v>40878</v>
      </c>
      <c r="F780" s="7">
        <v>40848</v>
      </c>
      <c r="G780">
        <v>227.16900000000001</v>
      </c>
    </row>
    <row r="781" spans="5:7" x14ac:dyDescent="0.2">
      <c r="E781" s="7">
        <v>40909</v>
      </c>
      <c r="F781" s="7">
        <v>40878</v>
      </c>
      <c r="G781">
        <v>227.22300000000001</v>
      </c>
    </row>
    <row r="782" spans="5:7" x14ac:dyDescent="0.2">
      <c r="E782" s="7">
        <v>40940</v>
      </c>
      <c r="F782" s="7">
        <v>40909</v>
      </c>
      <c r="G782">
        <v>227.84200000000001</v>
      </c>
    </row>
    <row r="783" spans="5:7" x14ac:dyDescent="0.2">
      <c r="E783" s="7">
        <v>40969</v>
      </c>
      <c r="F783" s="7">
        <v>40940</v>
      </c>
      <c r="G783">
        <v>228.32900000000001</v>
      </c>
    </row>
    <row r="784" spans="5:7" x14ac:dyDescent="0.2">
      <c r="E784" s="7">
        <v>41000</v>
      </c>
      <c r="F784" s="7">
        <v>40969</v>
      </c>
      <c r="G784">
        <v>228.80699999999999</v>
      </c>
    </row>
    <row r="785" spans="5:7" x14ac:dyDescent="0.2">
      <c r="E785" s="7">
        <v>41030</v>
      </c>
      <c r="F785" s="7">
        <v>41000</v>
      </c>
      <c r="G785">
        <v>229.18700000000001</v>
      </c>
    </row>
    <row r="786" spans="5:7" x14ac:dyDescent="0.2">
      <c r="E786" s="7">
        <v>41061</v>
      </c>
      <c r="F786" s="7">
        <v>41030</v>
      </c>
      <c r="G786">
        <v>228.71299999999999</v>
      </c>
    </row>
    <row r="787" spans="5:7" x14ac:dyDescent="0.2">
      <c r="E787" s="7">
        <v>41091</v>
      </c>
      <c r="F787" s="7">
        <v>41061</v>
      </c>
      <c r="G787">
        <v>228.524</v>
      </c>
    </row>
    <row r="788" spans="5:7" x14ac:dyDescent="0.2">
      <c r="E788" s="7">
        <v>41122</v>
      </c>
      <c r="F788" s="7">
        <v>41091</v>
      </c>
      <c r="G788">
        <v>228.59</v>
      </c>
    </row>
    <row r="789" spans="5:7" x14ac:dyDescent="0.2">
      <c r="E789" s="7">
        <v>41153</v>
      </c>
      <c r="F789" s="7">
        <v>41122</v>
      </c>
      <c r="G789">
        <v>229.91800000000001</v>
      </c>
    </row>
    <row r="790" spans="5:7" x14ac:dyDescent="0.2">
      <c r="E790" s="7">
        <v>41183</v>
      </c>
      <c r="F790" s="7">
        <v>41153</v>
      </c>
      <c r="G790">
        <v>231.01499999999999</v>
      </c>
    </row>
    <row r="791" spans="5:7" x14ac:dyDescent="0.2">
      <c r="E791" s="7">
        <v>41214</v>
      </c>
      <c r="F791" s="7">
        <v>41183</v>
      </c>
      <c r="G791">
        <v>231.63800000000001</v>
      </c>
    </row>
    <row r="792" spans="5:7" x14ac:dyDescent="0.2">
      <c r="E792" s="7">
        <v>41244</v>
      </c>
      <c r="F792" s="7">
        <v>41214</v>
      </c>
      <c r="G792">
        <v>231.249</v>
      </c>
    </row>
    <row r="793" spans="5:7" x14ac:dyDescent="0.2">
      <c r="E793" s="7">
        <v>41275</v>
      </c>
      <c r="F793" s="7">
        <v>41244</v>
      </c>
      <c r="G793">
        <v>231.221</v>
      </c>
    </row>
    <row r="794" spans="5:7" x14ac:dyDescent="0.2">
      <c r="E794" s="7">
        <v>41306</v>
      </c>
      <c r="F794" s="7">
        <v>41275</v>
      </c>
      <c r="G794">
        <v>231.679</v>
      </c>
    </row>
    <row r="795" spans="5:7" x14ac:dyDescent="0.2">
      <c r="E795" s="7">
        <v>41334</v>
      </c>
      <c r="F795" s="7">
        <v>41306</v>
      </c>
      <c r="G795">
        <v>232.93700000000001</v>
      </c>
    </row>
    <row r="796" spans="5:7" x14ac:dyDescent="0.2">
      <c r="E796" s="7">
        <v>41365</v>
      </c>
      <c r="F796" s="7">
        <v>41334</v>
      </c>
      <c r="G796">
        <v>232.28200000000001</v>
      </c>
    </row>
    <row r="797" spans="5:7" x14ac:dyDescent="0.2">
      <c r="E797" s="7">
        <v>41395</v>
      </c>
      <c r="F797" s="7">
        <v>41365</v>
      </c>
      <c r="G797">
        <v>231.797</v>
      </c>
    </row>
    <row r="798" spans="5:7" x14ac:dyDescent="0.2">
      <c r="E798" s="7">
        <v>41426</v>
      </c>
      <c r="F798" s="7">
        <v>41395</v>
      </c>
      <c r="G798">
        <v>231.893</v>
      </c>
    </row>
    <row r="799" spans="5:7" x14ac:dyDescent="0.2">
      <c r="E799" s="7">
        <v>41456</v>
      </c>
      <c r="F799" s="7">
        <v>41426</v>
      </c>
      <c r="G799">
        <v>232.44499999999999</v>
      </c>
    </row>
    <row r="800" spans="5:7" x14ac:dyDescent="0.2">
      <c r="E800" s="7">
        <v>41487</v>
      </c>
      <c r="F800" s="7">
        <v>41456</v>
      </c>
      <c r="G800">
        <v>232.9</v>
      </c>
    </row>
    <row r="801" spans="5:7" x14ac:dyDescent="0.2">
      <c r="E801" s="7">
        <v>41518</v>
      </c>
      <c r="F801" s="7">
        <v>41487</v>
      </c>
      <c r="G801">
        <v>233.45599999999999</v>
      </c>
    </row>
    <row r="802" spans="5:7" x14ac:dyDescent="0.2">
      <c r="E802" s="7">
        <v>41548</v>
      </c>
      <c r="F802" s="7">
        <v>41518</v>
      </c>
      <c r="G802">
        <v>233.54400000000001</v>
      </c>
    </row>
    <row r="803" spans="5:7" x14ac:dyDescent="0.2">
      <c r="E803" s="7">
        <v>41579</v>
      </c>
      <c r="F803" s="7">
        <v>41548</v>
      </c>
      <c r="G803">
        <v>233.66900000000001</v>
      </c>
    </row>
    <row r="804" spans="5:7" x14ac:dyDescent="0.2">
      <c r="E804" s="7">
        <v>41609</v>
      </c>
      <c r="F804" s="7">
        <v>41579</v>
      </c>
      <c r="G804">
        <v>234.1</v>
      </c>
    </row>
    <row r="805" spans="5:7" x14ac:dyDescent="0.2">
      <c r="E805" s="7">
        <v>41640</v>
      </c>
      <c r="F805" s="7">
        <v>41609</v>
      </c>
      <c r="G805">
        <v>234.71899999999999</v>
      </c>
    </row>
    <row r="806" spans="5:7" x14ac:dyDescent="0.2">
      <c r="E806" s="7">
        <v>41671</v>
      </c>
      <c r="F806" s="7">
        <v>41640</v>
      </c>
      <c r="G806">
        <v>235.28800000000001</v>
      </c>
    </row>
    <row r="807" spans="5:7" x14ac:dyDescent="0.2">
      <c r="E807" s="7">
        <v>41699</v>
      </c>
      <c r="F807" s="7">
        <v>41671</v>
      </c>
      <c r="G807">
        <v>235.547</v>
      </c>
    </row>
    <row r="808" spans="5:7" x14ac:dyDescent="0.2">
      <c r="E808" s="7">
        <v>41730</v>
      </c>
      <c r="F808" s="7">
        <v>41699</v>
      </c>
      <c r="G808">
        <v>236.02799999999999</v>
      </c>
    </row>
    <row r="809" spans="5:7" x14ac:dyDescent="0.2">
      <c r="E809" s="7">
        <v>41760</v>
      </c>
      <c r="F809" s="7">
        <v>41730</v>
      </c>
      <c r="G809">
        <v>236.46799999999999</v>
      </c>
    </row>
    <row r="810" spans="5:7" x14ac:dyDescent="0.2">
      <c r="E810" s="7">
        <v>41791</v>
      </c>
      <c r="F810" s="7">
        <v>41760</v>
      </c>
      <c r="G810">
        <v>236.91800000000001</v>
      </c>
    </row>
    <row r="811" spans="5:7" x14ac:dyDescent="0.2">
      <c r="E811" s="7">
        <v>41821</v>
      </c>
      <c r="F811" s="7">
        <v>41791</v>
      </c>
      <c r="G811">
        <v>237.23099999999999</v>
      </c>
    </row>
    <row r="812" spans="5:7" x14ac:dyDescent="0.2">
      <c r="E812" s="7">
        <v>41852</v>
      </c>
      <c r="F812" s="7">
        <v>41821</v>
      </c>
      <c r="G812">
        <v>237.49799999999999</v>
      </c>
    </row>
    <row r="813" spans="5:7" x14ac:dyDescent="0.2">
      <c r="E813" s="7">
        <v>41883</v>
      </c>
      <c r="F813" s="7">
        <v>41852</v>
      </c>
      <c r="G813">
        <v>237.46</v>
      </c>
    </row>
    <row r="814" spans="5:7" x14ac:dyDescent="0.2">
      <c r="E814" s="7">
        <v>41913</v>
      </c>
      <c r="F814" s="7">
        <v>41883</v>
      </c>
      <c r="G814">
        <v>237.477</v>
      </c>
    </row>
    <row r="815" spans="5:7" x14ac:dyDescent="0.2">
      <c r="E815" s="7">
        <v>41944</v>
      </c>
      <c r="F815" s="7">
        <v>41913</v>
      </c>
      <c r="G815">
        <v>237.43</v>
      </c>
    </row>
    <row r="816" spans="5:7" x14ac:dyDescent="0.2">
      <c r="E816" s="7">
        <v>41974</v>
      </c>
      <c r="F816" s="7">
        <v>41944</v>
      </c>
      <c r="G816">
        <v>236.983</v>
      </c>
    </row>
    <row r="817" spans="5:7" x14ac:dyDescent="0.2">
      <c r="E817" s="7">
        <v>42005</v>
      </c>
      <c r="F817" s="7">
        <v>41974</v>
      </c>
      <c r="G817">
        <v>236.25200000000001</v>
      </c>
    </row>
    <row r="818" spans="5:7" x14ac:dyDescent="0.2">
      <c r="E818" s="7">
        <v>42036</v>
      </c>
      <c r="F818" s="7">
        <v>42005</v>
      </c>
      <c r="G818">
        <v>234.74700000000001</v>
      </c>
    </row>
    <row r="819" spans="5:7" x14ac:dyDescent="0.2">
      <c r="E819" s="7">
        <v>42064</v>
      </c>
      <c r="F819" s="7">
        <v>42036</v>
      </c>
      <c r="G819">
        <v>235.34200000000001</v>
      </c>
    </row>
    <row r="820" spans="5:7" x14ac:dyDescent="0.2">
      <c r="E820" s="7">
        <v>42095</v>
      </c>
      <c r="F820" s="7">
        <v>42064</v>
      </c>
      <c r="G820">
        <v>235.976</v>
      </c>
    </row>
    <row r="821" spans="5:7" x14ac:dyDescent="0.2">
      <c r="E821" s="7">
        <v>42125</v>
      </c>
      <c r="F821" s="7">
        <v>42095</v>
      </c>
      <c r="G821">
        <v>236.22200000000001</v>
      </c>
    </row>
    <row r="822" spans="5:7" x14ac:dyDescent="0.2">
      <c r="E822" s="7">
        <v>42156</v>
      </c>
      <c r="F822" s="7">
        <v>42125</v>
      </c>
      <c r="G822">
        <v>237.001</v>
      </c>
    </row>
    <row r="823" spans="5:7" x14ac:dyDescent="0.2">
      <c r="E823" s="7">
        <v>42186</v>
      </c>
      <c r="F823" s="7">
        <v>42156</v>
      </c>
      <c r="G823">
        <v>237.65700000000001</v>
      </c>
    </row>
    <row r="824" spans="5:7" x14ac:dyDescent="0.2">
      <c r="E824" s="7">
        <v>42217</v>
      </c>
      <c r="F824" s="7">
        <v>42186</v>
      </c>
      <c r="G824">
        <v>238.03399999999999</v>
      </c>
    </row>
    <row r="825" spans="5:7" x14ac:dyDescent="0.2">
      <c r="E825" s="7">
        <v>42248</v>
      </c>
      <c r="F825" s="7">
        <v>42217</v>
      </c>
      <c r="G825">
        <v>238.03299999999999</v>
      </c>
    </row>
    <row r="826" spans="5:7" x14ac:dyDescent="0.2">
      <c r="E826" s="7">
        <v>42278</v>
      </c>
      <c r="F826" s="7">
        <v>42248</v>
      </c>
      <c r="G826">
        <v>237.49799999999999</v>
      </c>
    </row>
    <row r="827" spans="5:7" x14ac:dyDescent="0.2">
      <c r="E827" s="7">
        <v>42309</v>
      </c>
      <c r="F827" s="7">
        <v>42278</v>
      </c>
      <c r="G827">
        <v>237.733</v>
      </c>
    </row>
    <row r="828" spans="5:7" x14ac:dyDescent="0.2">
      <c r="E828" s="7">
        <v>42339</v>
      </c>
      <c r="F828" s="7">
        <v>42309</v>
      </c>
      <c r="G828">
        <v>238.017</v>
      </c>
    </row>
    <row r="829" spans="5:7" x14ac:dyDescent="0.2">
      <c r="E829" s="7">
        <v>42370</v>
      </c>
      <c r="F829" s="7">
        <v>42339</v>
      </c>
      <c r="G829">
        <v>237.761</v>
      </c>
    </row>
    <row r="830" spans="5:7" x14ac:dyDescent="0.2">
      <c r="E830" s="7">
        <v>42401</v>
      </c>
      <c r="F830" s="7">
        <v>42370</v>
      </c>
      <c r="G830">
        <v>237.65199999999999</v>
      </c>
    </row>
    <row r="831" spans="5:7" x14ac:dyDescent="0.2">
      <c r="E831" s="7">
        <v>42430</v>
      </c>
      <c r="F831" s="7">
        <v>42401</v>
      </c>
      <c r="G831">
        <v>237.33600000000001</v>
      </c>
    </row>
    <row r="832" spans="5:7" x14ac:dyDescent="0.2">
      <c r="E832" s="7">
        <v>42461</v>
      </c>
      <c r="F832" s="7">
        <v>42430</v>
      </c>
      <c r="G832">
        <v>238.08</v>
      </c>
    </row>
    <row r="833" spans="5:7" x14ac:dyDescent="0.2">
      <c r="E833" s="7">
        <v>42491</v>
      </c>
      <c r="F833" s="7">
        <v>42461</v>
      </c>
      <c r="G833">
        <v>238.99199999999999</v>
      </c>
    </row>
    <row r="834" spans="5:7" x14ac:dyDescent="0.2">
      <c r="E834" s="7">
        <v>42522</v>
      </c>
      <c r="F834" s="7">
        <v>42491</v>
      </c>
      <c r="G834">
        <v>239.55699999999999</v>
      </c>
    </row>
    <row r="835" spans="5:7" x14ac:dyDescent="0.2">
      <c r="E835" s="7">
        <v>42552</v>
      </c>
      <c r="F835" s="7">
        <v>42522</v>
      </c>
      <c r="G835">
        <v>240.22200000000001</v>
      </c>
    </row>
    <row r="836" spans="5:7" x14ac:dyDescent="0.2">
      <c r="E836" s="7">
        <v>42583</v>
      </c>
      <c r="F836" s="7">
        <v>42552</v>
      </c>
      <c r="G836">
        <v>240.101</v>
      </c>
    </row>
    <row r="837" spans="5:7" x14ac:dyDescent="0.2">
      <c r="E837" s="7">
        <v>42614</v>
      </c>
      <c r="F837" s="7">
        <v>42583</v>
      </c>
      <c r="G837">
        <v>240.54499999999999</v>
      </c>
    </row>
    <row r="838" spans="5:7" x14ac:dyDescent="0.2">
      <c r="E838" s="7">
        <v>42644</v>
      </c>
      <c r="F838" s="7">
        <v>42614</v>
      </c>
      <c r="G838">
        <v>241.17599999999999</v>
      </c>
    </row>
    <row r="839" spans="5:7" x14ac:dyDescent="0.2">
      <c r="E839" s="7">
        <v>42675</v>
      </c>
      <c r="F839" s="7">
        <v>42644</v>
      </c>
      <c r="G839">
        <v>241.74100000000001</v>
      </c>
    </row>
    <row r="840" spans="5:7" x14ac:dyDescent="0.2">
      <c r="E840" s="7">
        <v>42705</v>
      </c>
      <c r="F840" s="7">
        <v>42675</v>
      </c>
      <c r="G840">
        <v>242.02600000000001</v>
      </c>
    </row>
    <row r="841" spans="5:7" x14ac:dyDescent="0.2">
      <c r="E841" s="7">
        <v>42736</v>
      </c>
      <c r="F841" s="7">
        <v>42705</v>
      </c>
      <c r="G841">
        <v>242.637</v>
      </c>
    </row>
    <row r="842" spans="5:7" x14ac:dyDescent="0.2">
      <c r="E842" s="7">
        <v>42767</v>
      </c>
      <c r="F842" s="7">
        <v>42736</v>
      </c>
      <c r="G842">
        <v>243.62</v>
      </c>
    </row>
    <row r="843" spans="5:7" x14ac:dyDescent="0.2">
      <c r="E843" s="7">
        <v>42795</v>
      </c>
      <c r="F843" s="7">
        <v>42767</v>
      </c>
      <c r="G843">
        <v>243.87200000000001</v>
      </c>
    </row>
    <row r="844" spans="5:7" x14ac:dyDescent="0.2">
      <c r="E844" s="7">
        <v>42826</v>
      </c>
      <c r="F844" s="7">
        <v>42795</v>
      </c>
      <c r="G844">
        <v>243.76599999999999</v>
      </c>
    </row>
    <row r="845" spans="5:7" x14ac:dyDescent="0.2">
      <c r="E845" s="7">
        <v>42856</v>
      </c>
      <c r="F845" s="7">
        <v>42826</v>
      </c>
      <c r="G845">
        <v>244.274</v>
      </c>
    </row>
    <row r="846" spans="5:7" x14ac:dyDescent="0.2">
      <c r="E846" s="7">
        <v>42887</v>
      </c>
      <c r="F846" s="7">
        <v>42856</v>
      </c>
      <c r="G846">
        <v>244.06899999999999</v>
      </c>
    </row>
    <row r="847" spans="5:7" x14ac:dyDescent="0.2">
      <c r="E847" s="7">
        <v>42917</v>
      </c>
      <c r="F847" s="7">
        <v>42887</v>
      </c>
      <c r="G847">
        <v>244.21799999999999</v>
      </c>
    </row>
    <row r="848" spans="5:7" x14ac:dyDescent="0.2">
      <c r="E848" s="7">
        <v>42948</v>
      </c>
      <c r="F848" s="7">
        <v>42917</v>
      </c>
      <c r="G848">
        <v>244.28</v>
      </c>
    </row>
    <row r="849" spans="5:7" x14ac:dyDescent="0.2">
      <c r="E849" s="7">
        <v>42979</v>
      </c>
      <c r="F849" s="7">
        <v>42948</v>
      </c>
      <c r="G849">
        <v>245.20500000000001</v>
      </c>
    </row>
    <row r="850" spans="5:7" x14ac:dyDescent="0.2">
      <c r="E850" s="7">
        <v>43009</v>
      </c>
      <c r="F850" s="7">
        <v>42979</v>
      </c>
      <c r="G850">
        <v>246.55099999999999</v>
      </c>
    </row>
    <row r="851" spans="5:7" x14ac:dyDescent="0.2">
      <c r="E851" s="7">
        <v>43040</v>
      </c>
      <c r="F851" s="7">
        <v>43009</v>
      </c>
      <c r="G851">
        <v>246.65700000000001</v>
      </c>
    </row>
    <row r="852" spans="5:7" x14ac:dyDescent="0.2">
      <c r="E852" s="7">
        <v>43070</v>
      </c>
      <c r="F852" s="7">
        <v>43040</v>
      </c>
      <c r="G852">
        <v>247.37799999999999</v>
      </c>
    </row>
    <row r="853" spans="5:7" x14ac:dyDescent="0.2">
      <c r="E853" s="7">
        <v>43101</v>
      </c>
      <c r="F853" s="7">
        <v>43070</v>
      </c>
      <c r="G853">
        <v>247.73599999999999</v>
      </c>
    </row>
    <row r="854" spans="5:7" x14ac:dyDescent="0.2">
      <c r="E854" s="7">
        <v>43132</v>
      </c>
      <c r="F854" s="7">
        <v>43101</v>
      </c>
      <c r="G854">
        <v>248.721</v>
      </c>
    </row>
    <row r="855" spans="5:7" x14ac:dyDescent="0.2">
      <c r="E855" s="7">
        <v>43160</v>
      </c>
      <c r="F855" s="7">
        <v>43132</v>
      </c>
      <c r="G855">
        <v>249.3</v>
      </c>
    </row>
    <row r="856" spans="5:7" x14ac:dyDescent="0.2">
      <c r="E856" s="7">
        <v>43191</v>
      </c>
      <c r="F856" s="7">
        <v>43160</v>
      </c>
      <c r="G856">
        <v>249.517</v>
      </c>
    </row>
    <row r="857" spans="5:7" x14ac:dyDescent="0.2">
      <c r="E857" s="7">
        <v>43221</v>
      </c>
      <c r="F857" s="7">
        <v>43191</v>
      </c>
      <c r="G857">
        <v>250.27500000000001</v>
      </c>
    </row>
    <row r="858" spans="5:7" x14ac:dyDescent="0.2">
      <c r="E858" s="7">
        <v>43252</v>
      </c>
      <c r="F858" s="7">
        <v>43221</v>
      </c>
      <c r="G858">
        <v>250.786</v>
      </c>
    </row>
    <row r="859" spans="5:7" x14ac:dyDescent="0.2">
      <c r="E859" s="7">
        <v>43282</v>
      </c>
      <c r="F859" s="7">
        <v>43252</v>
      </c>
      <c r="G859">
        <v>251.15199999999999</v>
      </c>
    </row>
    <row r="860" spans="5:7" x14ac:dyDescent="0.2">
      <c r="E860" s="7">
        <v>43313</v>
      </c>
      <c r="F860" s="7">
        <v>43282</v>
      </c>
      <c r="G860">
        <v>251.345</v>
      </c>
    </row>
    <row r="861" spans="5:7" x14ac:dyDescent="0.2">
      <c r="E861" s="7">
        <v>43344</v>
      </c>
      <c r="F861" s="7">
        <v>43313</v>
      </c>
      <c r="G861">
        <v>251.73500000000001</v>
      </c>
    </row>
    <row r="862" spans="5:7" x14ac:dyDescent="0.2">
      <c r="E862" s="7">
        <v>43374</v>
      </c>
      <c r="F862" s="7">
        <v>43344</v>
      </c>
      <c r="G862">
        <v>252.18299999999999</v>
      </c>
    </row>
    <row r="863" spans="5:7" x14ac:dyDescent="0.2">
      <c r="E863" s="7">
        <v>43405</v>
      </c>
      <c r="F863" s="7">
        <v>43374</v>
      </c>
      <c r="G863">
        <v>252.899</v>
      </c>
    </row>
    <row r="864" spans="5:7" x14ac:dyDescent="0.2">
      <c r="E864" s="7">
        <v>43435</v>
      </c>
      <c r="F864" s="7">
        <v>43405</v>
      </c>
      <c r="G864">
        <v>252.822</v>
      </c>
    </row>
    <row r="865" spans="5:7" x14ac:dyDescent="0.2">
      <c r="E865" s="7">
        <v>43466</v>
      </c>
      <c r="F865" s="7">
        <v>43435</v>
      </c>
      <c r="G865">
        <v>252.49299999999999</v>
      </c>
    </row>
    <row r="866" spans="5:7" x14ac:dyDescent="0.2">
      <c r="E866" s="7">
        <v>43497</v>
      </c>
      <c r="F866" s="7">
        <v>43466</v>
      </c>
      <c r="G866">
        <v>252.441</v>
      </c>
    </row>
    <row r="867" spans="5:7" x14ac:dyDescent="0.2">
      <c r="E867" s="7">
        <v>43525</v>
      </c>
      <c r="F867" s="7">
        <v>43497</v>
      </c>
      <c r="G867">
        <v>252.96899999999999</v>
      </c>
    </row>
    <row r="868" spans="5:7" x14ac:dyDescent="0.2">
      <c r="E868" s="7">
        <v>43556</v>
      </c>
      <c r="F868" s="7">
        <v>43525</v>
      </c>
      <c r="G868">
        <v>254.14699999999999</v>
      </c>
    </row>
    <row r="869" spans="5:7" x14ac:dyDescent="0.2">
      <c r="E869" s="7">
        <v>43586</v>
      </c>
      <c r="F869" s="7">
        <v>43556</v>
      </c>
      <c r="G869">
        <v>255.32599999999999</v>
      </c>
    </row>
    <row r="870" spans="5:7" x14ac:dyDescent="0.2">
      <c r="E870" s="7">
        <v>43617</v>
      </c>
      <c r="F870" s="7">
        <v>43586</v>
      </c>
      <c r="G870">
        <v>255.37100000000001</v>
      </c>
    </row>
    <row r="871" spans="5:7" x14ac:dyDescent="0.2">
      <c r="E871" s="7">
        <v>43647</v>
      </c>
      <c r="F871" s="7">
        <v>43617</v>
      </c>
      <c r="G871">
        <v>255.423</v>
      </c>
    </row>
    <row r="872" spans="5:7" x14ac:dyDescent="0.2">
      <c r="E872" s="7">
        <v>43678</v>
      </c>
      <c r="F872" s="7">
        <v>43647</v>
      </c>
      <c r="G872">
        <v>255.92500000000001</v>
      </c>
    </row>
    <row r="873" spans="5:7" x14ac:dyDescent="0.2">
      <c r="E873" s="7">
        <v>43709</v>
      </c>
      <c r="F873" s="7">
        <v>43678</v>
      </c>
      <c r="G873">
        <v>256.11799999999999</v>
      </c>
    </row>
    <row r="874" spans="5:7" x14ac:dyDescent="0.2">
      <c r="E874" s="7">
        <v>43739</v>
      </c>
      <c r="F874" s="7">
        <v>43709</v>
      </c>
      <c r="G874">
        <v>256.53199999999998</v>
      </c>
    </row>
    <row r="875" spans="5:7" x14ac:dyDescent="0.2">
      <c r="E875" s="7">
        <v>43770</v>
      </c>
      <c r="F875" s="7">
        <v>43739</v>
      </c>
      <c r="G875">
        <v>257.387</v>
      </c>
    </row>
    <row r="876" spans="5:7" x14ac:dyDescent="0.2">
      <c r="E876" s="7">
        <v>43800</v>
      </c>
      <c r="F876" s="7">
        <v>43770</v>
      </c>
      <c r="G876">
        <v>257.98899999999998</v>
      </c>
    </row>
    <row r="877" spans="5:7" x14ac:dyDescent="0.2">
      <c r="E877" s="7">
        <v>43831</v>
      </c>
      <c r="F877" s="7">
        <v>43800</v>
      </c>
      <c r="G877">
        <v>258.20299999999997</v>
      </c>
    </row>
    <row r="878" spans="5:7" x14ac:dyDescent="0.2">
      <c r="E878" s="7">
        <v>43862</v>
      </c>
      <c r="F878" s="7">
        <v>43831</v>
      </c>
      <c r="G878">
        <v>258.68700000000001</v>
      </c>
    </row>
    <row r="879" spans="5:7" x14ac:dyDescent="0.2">
      <c r="E879" s="7">
        <v>43891</v>
      </c>
      <c r="F879" s="7">
        <v>43862</v>
      </c>
      <c r="G879">
        <v>258.82400000000001</v>
      </c>
    </row>
    <row r="880" spans="5:7" x14ac:dyDescent="0.2">
      <c r="E880" s="7">
        <v>43922</v>
      </c>
      <c r="F880" s="7">
        <v>43891</v>
      </c>
      <c r="G880">
        <v>257.98899999999998</v>
      </c>
    </row>
    <row r="881" spans="5:7" x14ac:dyDescent="0.2">
      <c r="E881" s="7">
        <v>43952</v>
      </c>
      <c r="F881" s="7">
        <v>43922</v>
      </c>
      <c r="G881">
        <v>256.19200000000001</v>
      </c>
    </row>
    <row r="882" spans="5:7" x14ac:dyDescent="0.2">
      <c r="E882" s="7">
        <v>43983</v>
      </c>
      <c r="F882" s="7">
        <v>43952</v>
      </c>
      <c r="G882">
        <v>255.94200000000001</v>
      </c>
    </row>
    <row r="883" spans="5:7" x14ac:dyDescent="0.2">
      <c r="E883" s="7">
        <v>44013</v>
      </c>
      <c r="F883" s="7">
        <v>43983</v>
      </c>
      <c r="G883">
        <v>257.28199999999998</v>
      </c>
    </row>
    <row r="884" spans="5:7" x14ac:dyDescent="0.2">
      <c r="E884" s="7">
        <v>44044</v>
      </c>
      <c r="F884" s="7">
        <v>44013</v>
      </c>
      <c r="G884">
        <v>258.60399999999998</v>
      </c>
    </row>
    <row r="885" spans="5:7" x14ac:dyDescent="0.2">
      <c r="E885" s="7">
        <v>44075</v>
      </c>
      <c r="F885" s="7">
        <v>44044</v>
      </c>
      <c r="G885">
        <v>259.51100000000002</v>
      </c>
    </row>
    <row r="886" spans="5:7" x14ac:dyDescent="0.2">
      <c r="E886" s="7">
        <v>44105</v>
      </c>
      <c r="F886" s="7">
        <v>44075</v>
      </c>
      <c r="G886">
        <v>260.149</v>
      </c>
    </row>
    <row r="887" spans="5:7" x14ac:dyDescent="0.2">
      <c r="E887" s="7">
        <v>44136</v>
      </c>
      <c r="F887" s="7">
        <v>44105</v>
      </c>
      <c r="G887">
        <v>260.46199999999999</v>
      </c>
    </row>
    <row r="888" spans="5:7" x14ac:dyDescent="0.2">
      <c r="E888" s="7">
        <v>44166</v>
      </c>
      <c r="F888" s="7">
        <v>44136</v>
      </c>
      <c r="G888">
        <v>260.92700000000002</v>
      </c>
    </row>
    <row r="889" spans="5:7" x14ac:dyDescent="0.2">
      <c r="E889" s="7">
        <v>44197</v>
      </c>
      <c r="F889" s="7">
        <v>44166</v>
      </c>
      <c r="G889">
        <v>261.56</v>
      </c>
    </row>
    <row r="890" spans="5:7" x14ac:dyDescent="0.2">
      <c r="E890" s="7">
        <v>44228</v>
      </c>
      <c r="F890" s="7">
        <v>44197</v>
      </c>
      <c r="G890">
        <v>262.23099999999999</v>
      </c>
    </row>
    <row r="891" spans="5:7" x14ac:dyDescent="0.2">
      <c r="E891" s="7">
        <v>44256</v>
      </c>
      <c r="F891" s="7">
        <v>44228</v>
      </c>
      <c r="G891">
        <v>263.161</v>
      </c>
    </row>
    <row r="892" spans="5:7" x14ac:dyDescent="0.2">
      <c r="E892" s="7">
        <v>44287</v>
      </c>
      <c r="F892" s="7">
        <v>44256</v>
      </c>
      <c r="G892">
        <v>264.79300000000001</v>
      </c>
    </row>
    <row r="893" spans="5:7" x14ac:dyDescent="0.2">
      <c r="E893" s="7">
        <v>44317</v>
      </c>
      <c r="F893" s="7">
        <v>44287</v>
      </c>
      <c r="G893">
        <v>266.83199999999999</v>
      </c>
    </row>
  </sheetData>
  <hyperlinks>
    <hyperlink ref="C1" r:id="rId1" xr:uid="{FE8BE01F-66A8-469A-B0F7-FC058B9D87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FRED Graph (Office)</vt:lpstr>
      <vt:lpstr>FRED Graph (Apartment)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Larriva</dc:creator>
  <cp:lastModifiedBy>Matthew Larriva</cp:lastModifiedBy>
  <dcterms:created xsi:type="dcterms:W3CDTF">2021-05-21T12:03:22Z</dcterms:created>
  <dcterms:modified xsi:type="dcterms:W3CDTF">2021-07-01T20:41:48Z</dcterms:modified>
</cp:coreProperties>
</file>