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\content\"/>
    </mc:Choice>
  </mc:AlternateContent>
  <xr:revisionPtr revIDLastSave="0" documentId="13_ncr:1_{BE8E027E-1207-4952-8D06-0F1FB0917F6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ntrole" sheetId="1" r:id="rId1"/>
    <sheet name="Resumos" sheetId="2" r:id="rId2"/>
    <sheet name="Banco de Dados" sheetId="3" r:id="rId3"/>
  </sheets>
  <definedNames>
    <definedName name="_xlnm._FilterDatabase" localSheetId="2" hidden="1">'Banco de Dados'!$L$1:$M$1044</definedName>
    <definedName name="_xlnm._FilterDatabase" localSheetId="0" hidden="1">Controle!$A$10:$AM$2538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7" i="1" l="1"/>
  <c r="L4" i="1" s="1"/>
  <c r="L6" i="1"/>
  <c r="N10" i="2"/>
  <c r="N7" i="2" s="1"/>
  <c r="N4" i="2" s="1"/>
  <c r="H2" i="1"/>
  <c r="L8" i="1"/>
  <c r="L5" i="1" s="1"/>
  <c r="Q11" i="2"/>
  <c r="S11" i="2"/>
  <c r="T5" i="2"/>
  <c r="Q53" i="2"/>
  <c r="E358" i="1"/>
  <c r="E357" i="1"/>
  <c r="E356" i="1"/>
  <c r="E355" i="1"/>
  <c r="E352" i="1"/>
  <c r="E351" i="1"/>
  <c r="E350" i="1"/>
  <c r="E349" i="1"/>
  <c r="E348" i="1"/>
  <c r="E344" i="1"/>
  <c r="E343" i="1"/>
  <c r="E1172" i="1"/>
  <c r="E1174" i="1"/>
  <c r="E1175" i="1"/>
  <c r="E1176" i="1"/>
  <c r="E1183" i="1"/>
  <c r="E1184" i="1"/>
  <c r="E1185" i="1"/>
  <c r="E1189" i="1"/>
  <c r="E1192" i="1"/>
  <c r="E1196" i="1"/>
  <c r="E1197" i="1"/>
  <c r="E1198" i="1"/>
  <c r="E1199" i="1"/>
  <c r="E1201" i="1"/>
  <c r="E1203" i="1"/>
  <c r="E1226" i="1"/>
  <c r="E1227" i="1"/>
  <c r="E1261" i="1"/>
  <c r="E1262" i="1"/>
  <c r="E1263" i="1"/>
  <c r="E1264" i="1"/>
  <c r="E1296" i="1"/>
  <c r="E1302" i="1"/>
  <c r="E1330" i="1"/>
  <c r="E1331" i="1"/>
  <c r="E1332" i="1"/>
  <c r="E1333" i="1"/>
  <c r="E1335" i="1"/>
  <c r="E1336" i="1"/>
  <c r="E1337" i="1"/>
  <c r="E1338" i="1"/>
  <c r="E1340" i="1"/>
  <c r="E1342" i="1"/>
  <c r="E1348" i="1"/>
  <c r="E1361" i="1"/>
  <c r="E1362" i="1"/>
  <c r="E1363" i="1"/>
  <c r="E1392" i="1"/>
  <c r="E1396" i="1"/>
  <c r="E1397" i="1"/>
  <c r="E22" i="1"/>
  <c r="E27" i="1"/>
  <c r="E28" i="1"/>
  <c r="E33" i="1"/>
  <c r="E34" i="1"/>
  <c r="E50" i="1"/>
  <c r="E51" i="1"/>
  <c r="E52" i="1"/>
  <c r="E53" i="1"/>
  <c r="E55" i="1"/>
  <c r="E56" i="1"/>
  <c r="E57" i="1"/>
  <c r="E58" i="1"/>
  <c r="E59" i="1"/>
  <c r="E60" i="1"/>
  <c r="E61" i="1"/>
  <c r="E62" i="1"/>
  <c r="E63" i="1"/>
  <c r="E69" i="1"/>
  <c r="E70" i="1"/>
  <c r="E71" i="1"/>
  <c r="E72" i="1"/>
  <c r="E73" i="1"/>
  <c r="E74" i="1"/>
  <c r="E75" i="1"/>
  <c r="E79" i="1"/>
  <c r="E81" i="1"/>
  <c r="E82" i="1"/>
  <c r="E83" i="1"/>
  <c r="E84" i="1"/>
  <c r="E85" i="1"/>
  <c r="E86" i="1"/>
  <c r="E88" i="1"/>
  <c r="E92" i="1"/>
  <c r="E93" i="1"/>
  <c r="E94" i="1"/>
  <c r="E97" i="1"/>
  <c r="E100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3" i="1"/>
  <c r="E134" i="1"/>
  <c r="E135" i="1"/>
  <c r="E136" i="1"/>
  <c r="E137" i="1"/>
  <c r="E138" i="1"/>
  <c r="E139" i="1"/>
  <c r="E140" i="1"/>
  <c r="E141" i="1"/>
  <c r="E142" i="1"/>
  <c r="E144" i="1"/>
  <c r="E145" i="1"/>
  <c r="E146" i="1"/>
  <c r="E147" i="1"/>
  <c r="E148" i="1"/>
  <c r="E149" i="1"/>
  <c r="E150" i="1"/>
  <c r="E151" i="1"/>
  <c r="E152" i="1"/>
  <c r="E153" i="1"/>
  <c r="E155" i="1"/>
  <c r="E156" i="1"/>
  <c r="E157" i="1"/>
  <c r="E158" i="1"/>
  <c r="E159" i="1"/>
  <c r="E160" i="1"/>
  <c r="E161" i="1"/>
  <c r="E162" i="1"/>
  <c r="E163" i="1"/>
  <c r="E164" i="1"/>
  <c r="E166" i="1"/>
  <c r="E167" i="1"/>
  <c r="E168" i="1"/>
  <c r="E169" i="1"/>
  <c r="E170" i="1"/>
  <c r="E171" i="1"/>
  <c r="E172" i="1"/>
  <c r="E173" i="1"/>
  <c r="E174" i="1"/>
  <c r="E175" i="1"/>
  <c r="E177" i="1"/>
  <c r="E178" i="1"/>
  <c r="E179" i="1"/>
  <c r="E180" i="1"/>
  <c r="E181" i="1"/>
  <c r="E182" i="1"/>
  <c r="E183" i="1"/>
  <c r="E184" i="1"/>
  <c r="E185" i="1"/>
  <c r="E188" i="1"/>
  <c r="E189" i="1"/>
  <c r="E190" i="1"/>
  <c r="E191" i="1"/>
  <c r="E192" i="1"/>
  <c r="E193" i="1"/>
  <c r="E194" i="1"/>
  <c r="E195" i="1"/>
  <c r="E196" i="1"/>
  <c r="E197" i="1"/>
  <c r="E199" i="1"/>
  <c r="E200" i="1"/>
  <c r="E201" i="1"/>
  <c r="E202" i="1"/>
  <c r="E203" i="1"/>
  <c r="E204" i="1"/>
  <c r="E205" i="1"/>
  <c r="E206" i="1"/>
  <c r="E207" i="1"/>
  <c r="E208" i="1"/>
  <c r="E210" i="1"/>
  <c r="E211" i="1"/>
  <c r="E212" i="1"/>
  <c r="E213" i="1"/>
  <c r="E214" i="1"/>
  <c r="E215" i="1"/>
  <c r="E216" i="1"/>
  <c r="E217" i="1"/>
  <c r="E218" i="1"/>
  <c r="E219" i="1"/>
  <c r="E221" i="1"/>
  <c r="E222" i="1"/>
  <c r="E223" i="1"/>
  <c r="E224" i="1"/>
  <c r="E225" i="1"/>
  <c r="E226" i="1"/>
  <c r="E227" i="1"/>
  <c r="E228" i="1"/>
  <c r="E229" i="1"/>
  <c r="E230" i="1"/>
  <c r="E232" i="1"/>
  <c r="E233" i="1"/>
  <c r="E234" i="1"/>
  <c r="E235" i="1"/>
  <c r="E236" i="1"/>
  <c r="E237" i="1"/>
  <c r="E238" i="1"/>
  <c r="E239" i="1"/>
  <c r="E240" i="1"/>
  <c r="E241" i="1"/>
  <c r="E244" i="1"/>
  <c r="E245" i="1"/>
  <c r="E246" i="1"/>
  <c r="E247" i="1"/>
  <c r="E248" i="1"/>
  <c r="E249" i="1"/>
  <c r="E250" i="1"/>
  <c r="E251" i="1"/>
  <c r="E252" i="1"/>
  <c r="E253" i="1"/>
  <c r="E255" i="1"/>
  <c r="E256" i="1"/>
  <c r="E257" i="1"/>
  <c r="E258" i="1"/>
  <c r="E259" i="1"/>
  <c r="E260" i="1"/>
  <c r="E261" i="1"/>
  <c r="E262" i="1"/>
  <c r="E263" i="1"/>
  <c r="E264" i="1"/>
  <c r="E266" i="1"/>
  <c r="E267" i="1"/>
  <c r="E268" i="1"/>
  <c r="E269" i="1"/>
  <c r="E270" i="1"/>
  <c r="E271" i="1"/>
  <c r="E272" i="1"/>
  <c r="E273" i="1"/>
  <c r="E274" i="1"/>
  <c r="E275" i="1"/>
  <c r="E277" i="1"/>
  <c r="E278" i="1"/>
  <c r="E279" i="1"/>
  <c r="E280" i="1"/>
  <c r="E281" i="1"/>
  <c r="E282" i="1"/>
  <c r="E283" i="1"/>
  <c r="E284" i="1"/>
  <c r="E285" i="1"/>
  <c r="E286" i="1"/>
  <c r="E288" i="1"/>
  <c r="E289" i="1"/>
  <c r="E290" i="1"/>
  <c r="E291" i="1"/>
  <c r="E292" i="1"/>
  <c r="E293" i="1"/>
  <c r="E294" i="1"/>
  <c r="E295" i="1"/>
  <c r="E296" i="1"/>
  <c r="E297" i="1"/>
  <c r="E308" i="1"/>
  <c r="E310" i="1"/>
  <c r="E313" i="1"/>
  <c r="E315" i="1"/>
  <c r="E317" i="1"/>
  <c r="E318" i="1"/>
  <c r="E319" i="1"/>
  <c r="E321" i="1"/>
  <c r="E322" i="1"/>
  <c r="E323" i="1"/>
  <c r="E324" i="1"/>
  <c r="E332" i="1"/>
  <c r="E336" i="1"/>
  <c r="E338" i="1"/>
  <c r="E340" i="1"/>
  <c r="E341" i="1"/>
  <c r="E541" i="1"/>
  <c r="E544" i="1"/>
  <c r="E545" i="1"/>
  <c r="E546" i="1"/>
  <c r="E547" i="1"/>
  <c r="E548" i="1"/>
  <c r="E552" i="1"/>
  <c r="E554" i="1"/>
  <c r="E555" i="1"/>
  <c r="E556" i="1"/>
  <c r="E557" i="1"/>
  <c r="E558" i="1"/>
  <c r="E559" i="1"/>
  <c r="E560" i="1"/>
  <c r="E561" i="1"/>
  <c r="E562" i="1"/>
  <c r="E566" i="1"/>
  <c r="E567" i="1"/>
  <c r="E568" i="1"/>
  <c r="E569" i="1"/>
  <c r="E570" i="1"/>
  <c r="E571" i="1"/>
  <c r="E572" i="1"/>
  <c r="E573" i="1"/>
  <c r="E574" i="1"/>
  <c r="E576" i="1"/>
  <c r="E578" i="1"/>
  <c r="E579" i="1"/>
  <c r="E580" i="1"/>
  <c r="E582" i="1"/>
  <c r="E583" i="1"/>
  <c r="E584" i="1"/>
  <c r="E591" i="1"/>
  <c r="E592" i="1"/>
  <c r="E594" i="1"/>
  <c r="E596" i="1"/>
  <c r="E598" i="1"/>
  <c r="E600" i="1"/>
  <c r="E601" i="1"/>
  <c r="E602" i="1"/>
  <c r="E603" i="1"/>
  <c r="E604" i="1"/>
  <c r="E605" i="1"/>
  <c r="E606" i="1"/>
  <c r="E607" i="1"/>
  <c r="E609" i="1"/>
  <c r="E610" i="1"/>
  <c r="E611" i="1"/>
  <c r="E612" i="1"/>
  <c r="E613" i="1"/>
  <c r="E614" i="1"/>
  <c r="E615" i="1"/>
  <c r="E620" i="1"/>
  <c r="E621" i="1"/>
  <c r="E622" i="1"/>
  <c r="E623" i="1"/>
  <c r="E627" i="1"/>
  <c r="E628" i="1"/>
  <c r="E629" i="1"/>
  <c r="E631" i="1"/>
  <c r="E632" i="1"/>
  <c r="E635" i="1"/>
  <c r="E646" i="1"/>
  <c r="E660" i="1"/>
  <c r="E666" i="1"/>
  <c r="E669" i="1"/>
  <c r="E675" i="1"/>
  <c r="E695" i="1"/>
  <c r="E702" i="1"/>
  <c r="E703" i="1"/>
  <c r="E704" i="1"/>
  <c r="E705" i="1"/>
  <c r="E706" i="1"/>
  <c r="E708" i="1"/>
  <c r="E709" i="1"/>
  <c r="E710" i="1"/>
  <c r="E711" i="1"/>
  <c r="E712" i="1"/>
  <c r="E713" i="1"/>
  <c r="E714" i="1"/>
  <c r="E715" i="1"/>
  <c r="E716" i="1"/>
  <c r="E717" i="1"/>
  <c r="E719" i="1"/>
  <c r="E720" i="1"/>
  <c r="E721" i="1"/>
  <c r="E722" i="1"/>
  <c r="E723" i="1"/>
  <c r="E724" i="1"/>
  <c r="E726" i="1"/>
  <c r="E730" i="1"/>
  <c r="E731" i="1"/>
  <c r="E735" i="1"/>
  <c r="E739" i="1"/>
  <c r="E742" i="1"/>
  <c r="E743" i="1"/>
  <c r="E744" i="1"/>
  <c r="E745" i="1"/>
  <c r="E746" i="1"/>
  <c r="E747" i="1"/>
  <c r="E748" i="1"/>
  <c r="E749" i="1"/>
  <c r="E750" i="1"/>
  <c r="E752" i="1"/>
  <c r="E753" i="1"/>
  <c r="E754" i="1"/>
  <c r="E755" i="1"/>
  <c r="E756" i="1"/>
  <c r="E757" i="1"/>
  <c r="E758" i="1"/>
  <c r="E759" i="1"/>
  <c r="E760" i="1"/>
  <c r="E761" i="1"/>
  <c r="E763" i="1"/>
  <c r="E764" i="1"/>
  <c r="E765" i="1"/>
  <c r="E766" i="1"/>
  <c r="E767" i="1"/>
  <c r="E768" i="1"/>
  <c r="E769" i="1"/>
  <c r="E770" i="1"/>
  <c r="E771" i="1"/>
  <c r="E772" i="1"/>
  <c r="E774" i="1"/>
  <c r="E775" i="1"/>
  <c r="E776" i="1"/>
  <c r="E777" i="1"/>
  <c r="E778" i="1"/>
  <c r="E782" i="1"/>
  <c r="E783" i="1"/>
  <c r="E785" i="1"/>
  <c r="E786" i="1"/>
  <c r="E787" i="1"/>
  <c r="E788" i="1"/>
  <c r="E789" i="1"/>
  <c r="E790" i="1"/>
  <c r="E791" i="1"/>
  <c r="E792" i="1"/>
  <c r="E793" i="1"/>
  <c r="E794" i="1"/>
  <c r="E796" i="1"/>
  <c r="E797" i="1"/>
  <c r="E800" i="1"/>
  <c r="E801" i="1"/>
  <c r="E802" i="1"/>
  <c r="E804" i="1"/>
  <c r="E808" i="1"/>
  <c r="E830" i="1"/>
  <c r="E845" i="1"/>
  <c r="E868" i="1"/>
  <c r="E885" i="1"/>
  <c r="E907" i="1"/>
  <c r="E942" i="1"/>
  <c r="E956" i="1"/>
  <c r="E1003" i="1"/>
  <c r="E1013" i="1"/>
  <c r="E1019" i="1"/>
  <c r="E1063" i="1"/>
  <c r="E1119" i="1"/>
  <c r="E1148" i="1"/>
  <c r="E1166" i="1"/>
  <c r="E503" i="1"/>
  <c r="E506" i="1"/>
  <c r="E507" i="1"/>
  <c r="E508" i="1"/>
  <c r="E510" i="1"/>
  <c r="E511" i="1"/>
  <c r="E512" i="1"/>
  <c r="E513" i="1"/>
  <c r="E514" i="1"/>
  <c r="E515" i="1"/>
  <c r="E516" i="1"/>
  <c r="E517" i="1"/>
  <c r="E518" i="1"/>
  <c r="E519" i="1"/>
  <c r="E521" i="1"/>
  <c r="E522" i="1"/>
  <c r="E524" i="1"/>
  <c r="E525" i="1"/>
  <c r="E526" i="1"/>
  <c r="E527" i="1"/>
  <c r="E528" i="1"/>
  <c r="E529" i="1"/>
  <c r="E530" i="1"/>
  <c r="E532" i="1"/>
  <c r="E533" i="1"/>
  <c r="E534" i="1"/>
  <c r="E535" i="1"/>
  <c r="E540" i="1"/>
  <c r="N12" i="2"/>
  <c r="N9" i="2" s="1"/>
  <c r="N6" i="2" s="1"/>
  <c r="N11" i="2"/>
  <c r="N8" i="2" s="1"/>
  <c r="N5" i="2" s="1"/>
  <c r="M12" i="2"/>
  <c r="M9" i="2" s="1"/>
  <c r="M6" i="2" s="1"/>
  <c r="S4" i="2" s="1"/>
  <c r="S6" i="2" s="1"/>
  <c r="M11" i="2"/>
  <c r="M8" i="2" s="1"/>
  <c r="M5" i="2" s="1"/>
  <c r="R4" i="2" s="1"/>
  <c r="R6" i="2" s="1"/>
  <c r="M10" i="2"/>
  <c r="M7" i="2" s="1"/>
  <c r="M4" i="2" s="1"/>
  <c r="B37" i="2"/>
  <c r="O53" i="2"/>
  <c r="L54" i="2"/>
  <c r="N53" i="2"/>
  <c r="H36" i="2"/>
  <c r="H6" i="1"/>
  <c r="B33" i="2"/>
  <c r="B32" i="2"/>
  <c r="B38" i="2"/>
  <c r="B39" i="2"/>
  <c r="B40" i="2"/>
  <c r="B41" i="2"/>
  <c r="B42" i="2"/>
  <c r="C37" i="2"/>
  <c r="B66" i="2"/>
  <c r="B65" i="2"/>
  <c r="B64" i="2"/>
  <c r="B63" i="2"/>
  <c r="B62" i="2"/>
  <c r="B61" i="2"/>
  <c r="F1170" i="1"/>
  <c r="E1170" i="1" s="1"/>
  <c r="F1168" i="1"/>
  <c r="E1168" i="1" s="1"/>
  <c r="F1151" i="1"/>
  <c r="E1151" i="1" s="1"/>
  <c r="F1149" i="1"/>
  <c r="E1149" i="1" s="1"/>
  <c r="F1071" i="1"/>
  <c r="E1071" i="1" s="1"/>
  <c r="F1055" i="1"/>
  <c r="E1055" i="1" s="1"/>
  <c r="F1047" i="1"/>
  <c r="E1047" i="1" s="1"/>
  <c r="F1044" i="1"/>
  <c r="E1044" i="1" s="1"/>
  <c r="F1043" i="1"/>
  <c r="E1043" i="1" s="1"/>
  <c r="F1040" i="1"/>
  <c r="E1040" i="1" s="1"/>
  <c r="F1039" i="1"/>
  <c r="E1039" i="1" s="1"/>
  <c r="F1036" i="1"/>
  <c r="E1036" i="1" s="1"/>
  <c r="F1035" i="1"/>
  <c r="E1035" i="1" s="1"/>
  <c r="F1034" i="1"/>
  <c r="E1034" i="1" s="1"/>
  <c r="F1033" i="1"/>
  <c r="E1033" i="1" s="1"/>
  <c r="F1032" i="1"/>
  <c r="E1032" i="1" s="1"/>
  <c r="F1031" i="1"/>
  <c r="E1031" i="1" s="1"/>
  <c r="F1030" i="1"/>
  <c r="E1030" i="1" s="1"/>
  <c r="F1029" i="1"/>
  <c r="E1029" i="1" s="1"/>
  <c r="F1028" i="1"/>
  <c r="E1028" i="1" s="1"/>
  <c r="F1027" i="1"/>
  <c r="E1027" i="1" s="1"/>
  <c r="F1025" i="1"/>
  <c r="E1025" i="1" s="1"/>
  <c r="F1024" i="1"/>
  <c r="E1024" i="1" s="1"/>
  <c r="F1023" i="1"/>
  <c r="E1023" i="1" s="1"/>
  <c r="F1022" i="1"/>
  <c r="E1022" i="1" s="1"/>
  <c r="F1021" i="1"/>
  <c r="E1021" i="1" s="1"/>
  <c r="F1007" i="1"/>
  <c r="E1007" i="1" s="1"/>
  <c r="F1006" i="1"/>
  <c r="E1006" i="1" s="1"/>
  <c r="F1002" i="1"/>
  <c r="E1002" i="1" s="1"/>
  <c r="F998" i="1"/>
  <c r="E998" i="1" s="1"/>
  <c r="F997" i="1"/>
  <c r="E997" i="1" s="1"/>
  <c r="F996" i="1"/>
  <c r="E996" i="1" s="1"/>
  <c r="F995" i="1"/>
  <c r="E995" i="1" s="1"/>
  <c r="F994" i="1"/>
  <c r="E994" i="1" s="1"/>
  <c r="F992" i="1"/>
  <c r="E992" i="1" s="1"/>
  <c r="F991" i="1"/>
  <c r="E991" i="1" s="1"/>
  <c r="F990" i="1"/>
  <c r="E990" i="1" s="1"/>
  <c r="F989" i="1"/>
  <c r="E989" i="1" s="1"/>
  <c r="F988" i="1"/>
  <c r="E988" i="1" s="1"/>
  <c r="F987" i="1"/>
  <c r="E987" i="1" s="1"/>
  <c r="F986" i="1"/>
  <c r="E986" i="1" s="1"/>
  <c r="F985" i="1"/>
  <c r="E985" i="1" s="1"/>
  <c r="F984" i="1"/>
  <c r="E984" i="1" s="1"/>
  <c r="F983" i="1"/>
  <c r="E983" i="1" s="1"/>
  <c r="F981" i="1"/>
  <c r="E981" i="1" s="1"/>
  <c r="F980" i="1"/>
  <c r="E980" i="1" s="1"/>
  <c r="F979" i="1"/>
  <c r="E979" i="1" s="1"/>
  <c r="F978" i="1"/>
  <c r="E978" i="1" s="1"/>
  <c r="F977" i="1"/>
  <c r="E977" i="1" s="1"/>
  <c r="F976" i="1"/>
  <c r="E976" i="1" s="1"/>
  <c r="F975" i="1"/>
  <c r="E975" i="1" s="1"/>
  <c r="F974" i="1"/>
  <c r="E974" i="1" s="1"/>
  <c r="F969" i="1"/>
  <c r="E969" i="1" s="1"/>
  <c r="F968" i="1"/>
  <c r="E968" i="1" s="1"/>
  <c r="F966" i="1"/>
  <c r="E966" i="1" s="1"/>
  <c r="F965" i="1"/>
  <c r="E965" i="1" s="1"/>
  <c r="F964" i="1"/>
  <c r="E964" i="1" s="1"/>
  <c r="F963" i="1"/>
  <c r="E963" i="1" s="1"/>
  <c r="F962" i="1"/>
  <c r="E962" i="1" s="1"/>
  <c r="F958" i="1"/>
  <c r="E958" i="1" s="1"/>
  <c r="F955" i="1"/>
  <c r="E955" i="1" s="1"/>
  <c r="F954" i="1"/>
  <c r="E954" i="1" s="1"/>
  <c r="F953" i="1"/>
  <c r="E953" i="1" s="1"/>
  <c r="F951" i="1"/>
  <c r="E951" i="1" s="1"/>
  <c r="F950" i="1"/>
  <c r="E950" i="1" s="1"/>
  <c r="F948" i="1"/>
  <c r="E948" i="1" s="1"/>
  <c r="F851" i="1"/>
  <c r="E851" i="1" s="1"/>
  <c r="F799" i="1"/>
  <c r="E799" i="1" s="1"/>
  <c r="F780" i="1"/>
  <c r="E780" i="1" s="1"/>
  <c r="F779" i="1"/>
  <c r="E779" i="1" s="1"/>
  <c r="F734" i="1"/>
  <c r="E734" i="1" s="1"/>
  <c r="F733" i="1"/>
  <c r="E733" i="1" s="1"/>
  <c r="F732" i="1"/>
  <c r="E732" i="1" s="1"/>
  <c r="F694" i="1"/>
  <c r="E694" i="1" s="1"/>
  <c r="F693" i="1"/>
  <c r="E693" i="1" s="1"/>
  <c r="F692" i="1"/>
  <c r="E692" i="1" s="1"/>
  <c r="F691" i="1"/>
  <c r="E691" i="1" s="1"/>
  <c r="F690" i="1"/>
  <c r="E690" i="1" s="1"/>
  <c r="F689" i="1"/>
  <c r="E689" i="1" s="1"/>
  <c r="F688" i="1"/>
  <c r="E688" i="1" s="1"/>
  <c r="F687" i="1"/>
  <c r="E687" i="1" s="1"/>
  <c r="F686" i="1"/>
  <c r="E686" i="1" s="1"/>
  <c r="F684" i="1"/>
  <c r="E684" i="1" s="1"/>
  <c r="F681" i="1"/>
  <c r="E681" i="1" s="1"/>
  <c r="F680" i="1"/>
  <c r="E680" i="1" s="1"/>
  <c r="F679" i="1"/>
  <c r="E679" i="1" s="1"/>
  <c r="F678" i="1"/>
  <c r="E678" i="1" s="1"/>
  <c r="F673" i="1"/>
  <c r="E673" i="1" s="1"/>
  <c r="F672" i="1"/>
  <c r="E672" i="1" s="1"/>
  <c r="F671" i="1"/>
  <c r="E671" i="1" s="1"/>
  <c r="F670" i="1"/>
  <c r="E670" i="1" s="1"/>
  <c r="F668" i="1"/>
  <c r="E668" i="1" s="1"/>
  <c r="F633" i="1"/>
  <c r="E633" i="1" s="1"/>
  <c r="F624" i="1"/>
  <c r="E624" i="1" s="1"/>
  <c r="F618" i="1"/>
  <c r="E618" i="1" s="1"/>
  <c r="F617" i="1"/>
  <c r="E617" i="1" s="1"/>
  <c r="F616" i="1"/>
  <c r="E616" i="1" s="1"/>
  <c r="F599" i="1"/>
  <c r="E599" i="1" s="1"/>
  <c r="F593" i="1"/>
  <c r="E593" i="1" s="1"/>
  <c r="F590" i="1"/>
  <c r="E590" i="1" s="1"/>
  <c r="F589" i="1"/>
  <c r="E589" i="1" s="1"/>
  <c r="F588" i="1"/>
  <c r="E588" i="1" s="1"/>
  <c r="F587" i="1"/>
  <c r="E587" i="1" s="1"/>
  <c r="F585" i="1"/>
  <c r="E585" i="1" s="1"/>
  <c r="F581" i="1"/>
  <c r="E581" i="1" s="1"/>
  <c r="F565" i="1"/>
  <c r="E565" i="1" s="1"/>
  <c r="F563" i="1"/>
  <c r="E563" i="1" s="1"/>
  <c r="F549" i="1"/>
  <c r="E549" i="1" s="1"/>
  <c r="F543" i="1"/>
  <c r="E543" i="1" s="1"/>
  <c r="F539" i="1"/>
  <c r="E539" i="1" s="1"/>
  <c r="F538" i="1"/>
  <c r="E538" i="1" s="1"/>
  <c r="F537" i="1"/>
  <c r="E537" i="1" s="1"/>
  <c r="F523" i="1"/>
  <c r="E523" i="1" s="1"/>
  <c r="F505" i="1"/>
  <c r="E505" i="1" s="1"/>
  <c r="F504" i="1"/>
  <c r="E504" i="1" s="1"/>
  <c r="F502" i="1"/>
  <c r="E502" i="1" s="1"/>
  <c r="F499" i="1"/>
  <c r="E499" i="1" s="1"/>
  <c r="F496" i="1"/>
  <c r="E496" i="1" s="1"/>
  <c r="F490" i="1"/>
  <c r="E490" i="1" s="1"/>
  <c r="F485" i="1"/>
  <c r="E485" i="1" s="1"/>
  <c r="F469" i="1"/>
  <c r="E469" i="1" s="1"/>
  <c r="F468" i="1"/>
  <c r="E468" i="1" s="1"/>
  <c r="F466" i="1"/>
  <c r="E466" i="1" s="1"/>
  <c r="F456" i="1"/>
  <c r="E456" i="1" s="1"/>
  <c r="F451" i="1"/>
  <c r="E451" i="1" s="1"/>
  <c r="F450" i="1"/>
  <c r="E450" i="1" s="1"/>
  <c r="F449" i="1"/>
  <c r="E449" i="1" s="1"/>
  <c r="F448" i="1"/>
  <c r="E448" i="1" s="1"/>
  <c r="F445" i="1"/>
  <c r="E445" i="1" s="1"/>
  <c r="F442" i="1"/>
  <c r="E442" i="1" s="1"/>
  <c r="F440" i="1"/>
  <c r="E440" i="1" s="1"/>
  <c r="F431" i="1"/>
  <c r="E431" i="1" s="1"/>
  <c r="F420" i="1"/>
  <c r="E420" i="1" s="1"/>
  <c r="F409" i="1"/>
  <c r="E409" i="1" s="1"/>
  <c r="F398" i="1"/>
  <c r="E398" i="1" s="1"/>
  <c r="F387" i="1"/>
  <c r="E387" i="1" s="1"/>
  <c r="F365" i="1"/>
  <c r="E365" i="1" s="1"/>
  <c r="F354" i="1"/>
  <c r="E354" i="1" s="1"/>
  <c r="F342" i="1"/>
  <c r="E342" i="1" s="1"/>
  <c r="F331" i="1"/>
  <c r="E331" i="1" s="1"/>
  <c r="F320" i="1"/>
  <c r="E320" i="1" s="1"/>
  <c r="F309" i="1"/>
  <c r="E309" i="1" s="1"/>
  <c r="F298" i="1"/>
  <c r="E298" i="1" s="1"/>
  <c r="F287" i="1"/>
  <c r="E287" i="1" s="1"/>
  <c r="F276" i="1"/>
  <c r="E276" i="1" s="1"/>
  <c r="F265" i="1"/>
  <c r="E265" i="1" s="1"/>
  <c r="F254" i="1"/>
  <c r="E254" i="1" s="1"/>
  <c r="F243" i="1"/>
  <c r="E243" i="1" s="1"/>
  <c r="F231" i="1"/>
  <c r="E231" i="1" s="1"/>
  <c r="F220" i="1"/>
  <c r="E220" i="1" s="1"/>
  <c r="F209" i="1"/>
  <c r="E209" i="1" s="1"/>
  <c r="F198" i="1"/>
  <c r="E198" i="1" s="1"/>
  <c r="F187" i="1"/>
  <c r="E187" i="1" s="1"/>
  <c r="F176" i="1"/>
  <c r="E176" i="1" s="1"/>
  <c r="F154" i="1"/>
  <c r="E154" i="1" s="1"/>
  <c r="F143" i="1"/>
  <c r="E143" i="1" s="1"/>
  <c r="F120" i="1"/>
  <c r="E120" i="1" s="1"/>
  <c r="F109" i="1"/>
  <c r="E109" i="1" s="1"/>
  <c r="F98" i="1"/>
  <c r="E98" i="1" s="1"/>
  <c r="F87" i="1"/>
  <c r="E87" i="1" s="1"/>
  <c r="F65" i="1"/>
  <c r="E65" i="1" s="1"/>
  <c r="F54" i="1"/>
  <c r="E54" i="1" s="1"/>
  <c r="F43" i="1"/>
  <c r="E43" i="1" s="1"/>
  <c r="F32" i="1"/>
  <c r="E32" i="1" s="1"/>
  <c r="F21" i="1"/>
  <c r="E21" i="1" s="1"/>
  <c r="F1389" i="1"/>
  <c r="E1389" i="1" s="1"/>
  <c r="F1378" i="1"/>
  <c r="E1378" i="1" s="1"/>
  <c r="F1367" i="1"/>
  <c r="E1367" i="1" s="1"/>
  <c r="F1345" i="1"/>
  <c r="E1345" i="1" s="1"/>
  <c r="F1323" i="1"/>
  <c r="E1323" i="1" s="1"/>
  <c r="F1301" i="1"/>
  <c r="E1301" i="1" s="1"/>
  <c r="F1290" i="1"/>
  <c r="E1290" i="1" s="1"/>
  <c r="F1279" i="1"/>
  <c r="E1279" i="1" s="1"/>
  <c r="F1268" i="1"/>
  <c r="E1268" i="1" s="1"/>
  <c r="F1257" i="1"/>
  <c r="E1257" i="1" s="1"/>
  <c r="F1246" i="1"/>
  <c r="E1246" i="1" s="1"/>
  <c r="F1235" i="1"/>
  <c r="E1235" i="1" s="1"/>
  <c r="F1224" i="1"/>
  <c r="E1224" i="1" s="1"/>
  <c r="F1213" i="1"/>
  <c r="E1213" i="1" s="1"/>
  <c r="F1202" i="1"/>
  <c r="E1202" i="1" s="1"/>
  <c r="F1191" i="1"/>
  <c r="E1191" i="1" s="1"/>
  <c r="F1180" i="1"/>
  <c r="E1180" i="1" s="1"/>
  <c r="F1169" i="1"/>
  <c r="E1169" i="1" s="1"/>
  <c r="F1158" i="1"/>
  <c r="E1158" i="1" s="1"/>
  <c r="F1147" i="1"/>
  <c r="E1147" i="1" s="1"/>
  <c r="F1136" i="1"/>
  <c r="E1136" i="1" s="1"/>
  <c r="F1125" i="1"/>
  <c r="E1125" i="1" s="1"/>
  <c r="F1114" i="1"/>
  <c r="E1114" i="1" s="1"/>
  <c r="F1103" i="1"/>
  <c r="E1103" i="1" s="1"/>
  <c r="F1092" i="1"/>
  <c r="E1092" i="1" s="1"/>
  <c r="F1081" i="1"/>
  <c r="E1081" i="1" s="1"/>
  <c r="F1070" i="1"/>
  <c r="E1070" i="1" s="1"/>
  <c r="F1048" i="1"/>
  <c r="E1048" i="1" s="1"/>
  <c r="F1037" i="1"/>
  <c r="E1037" i="1" s="1"/>
  <c r="F1026" i="1"/>
  <c r="E1026" i="1" s="1"/>
  <c r="F1015" i="1"/>
  <c r="E1015" i="1" s="1"/>
  <c r="F1004" i="1"/>
  <c r="E1004" i="1" s="1"/>
  <c r="F993" i="1"/>
  <c r="E993" i="1" s="1"/>
  <c r="F982" i="1"/>
  <c r="E982" i="1" s="1"/>
  <c r="F971" i="1"/>
  <c r="E971" i="1" s="1"/>
  <c r="F960" i="1"/>
  <c r="E960" i="1" s="1"/>
  <c r="F949" i="1"/>
  <c r="E949" i="1" s="1"/>
  <c r="F938" i="1"/>
  <c r="E938" i="1" s="1"/>
  <c r="F927" i="1"/>
  <c r="E927" i="1" s="1"/>
  <c r="F916" i="1"/>
  <c r="E916" i="1" s="1"/>
  <c r="F905" i="1"/>
  <c r="E905" i="1" s="1"/>
  <c r="F894" i="1"/>
  <c r="E894" i="1" s="1"/>
  <c r="F883" i="1"/>
  <c r="E883" i="1" s="1"/>
  <c r="F872" i="1"/>
  <c r="E872" i="1" s="1"/>
  <c r="F861" i="1"/>
  <c r="E861" i="1" s="1"/>
  <c r="F850" i="1"/>
  <c r="E850" i="1" s="1"/>
  <c r="F839" i="1"/>
  <c r="E839" i="1" s="1"/>
  <c r="F828" i="1"/>
  <c r="E828" i="1" s="1"/>
  <c r="F817" i="1"/>
  <c r="E817" i="1" s="1"/>
  <c r="F806" i="1"/>
  <c r="E806" i="1" s="1"/>
  <c r="F795" i="1"/>
  <c r="E795" i="1" s="1"/>
  <c r="F784" i="1"/>
  <c r="E784" i="1" s="1"/>
  <c r="F773" i="1"/>
  <c r="E773" i="1" s="1"/>
  <c r="F762" i="1"/>
  <c r="E762" i="1" s="1"/>
  <c r="F751" i="1"/>
  <c r="E751" i="1" s="1"/>
  <c r="F740" i="1"/>
  <c r="E740" i="1" s="1"/>
  <c r="F729" i="1"/>
  <c r="E729" i="1" s="1"/>
  <c r="F718" i="1"/>
  <c r="E718" i="1" s="1"/>
  <c r="F707" i="1"/>
  <c r="E707" i="1" s="1"/>
  <c r="F696" i="1"/>
  <c r="E696" i="1" s="1"/>
  <c r="F685" i="1"/>
  <c r="E685" i="1" s="1"/>
  <c r="F674" i="1"/>
  <c r="E674" i="1" s="1"/>
  <c r="F663" i="1"/>
  <c r="E663" i="1" s="1"/>
  <c r="F652" i="1"/>
  <c r="E652" i="1" s="1"/>
  <c r="F641" i="1"/>
  <c r="E641" i="1" s="1"/>
  <c r="F630" i="1"/>
  <c r="E630" i="1" s="1"/>
  <c r="F619" i="1"/>
  <c r="E619" i="1" s="1"/>
  <c r="F597" i="1"/>
  <c r="E597" i="1" s="1"/>
  <c r="F586" i="1"/>
  <c r="E586" i="1" s="1"/>
  <c r="F575" i="1"/>
  <c r="E575" i="1" s="1"/>
  <c r="F553" i="1"/>
  <c r="E553" i="1" s="1"/>
  <c r="F542" i="1"/>
  <c r="E542" i="1" s="1"/>
  <c r="F531" i="1"/>
  <c r="E531" i="1" s="1"/>
  <c r="F520" i="1"/>
  <c r="E520" i="1" s="1"/>
  <c r="F509" i="1"/>
  <c r="E509" i="1" s="1"/>
  <c r="F498" i="1"/>
  <c r="E498" i="1" s="1"/>
  <c r="F487" i="1"/>
  <c r="E487" i="1" s="1"/>
  <c r="F476" i="1"/>
  <c r="E476" i="1" s="1"/>
  <c r="F465" i="1"/>
  <c r="E465" i="1" s="1"/>
  <c r="F444" i="1"/>
  <c r="E444" i="1" s="1"/>
  <c r="F353" i="1"/>
  <c r="E353" i="1" s="1"/>
  <c r="F242" i="1"/>
  <c r="E242" i="1" s="1"/>
  <c r="F131" i="1"/>
  <c r="E131" i="1" s="1"/>
  <c r="F20" i="1"/>
  <c r="E20" i="1" s="1"/>
  <c r="F19" i="1"/>
  <c r="E19" i="1" s="1"/>
  <c r="F18" i="1"/>
  <c r="E18" i="1" s="1"/>
  <c r="F17" i="1"/>
  <c r="E17" i="1" s="1"/>
  <c r="F16" i="1"/>
  <c r="E16" i="1" s="1"/>
  <c r="F15" i="1"/>
  <c r="E15" i="1" s="1"/>
  <c r="F14" i="1"/>
  <c r="E14" i="1" s="1"/>
  <c r="F13" i="1"/>
  <c r="E13" i="1" s="1"/>
  <c r="F11" i="1"/>
  <c r="E11" i="1" s="1"/>
  <c r="D37" i="2"/>
  <c r="D38" i="2"/>
  <c r="D39" i="2"/>
  <c r="D40" i="2"/>
  <c r="D41" i="2"/>
  <c r="C38" i="2"/>
  <c r="C39" i="2"/>
  <c r="C40" i="2"/>
  <c r="C41" i="2"/>
  <c r="C42" i="2"/>
  <c r="J53" i="2"/>
  <c r="L53" i="2"/>
  <c r="K53" i="2"/>
  <c r="I53" i="2"/>
  <c r="G53" i="2"/>
  <c r="F53" i="2"/>
  <c r="D53" i="2"/>
  <c r="E53" i="2"/>
  <c r="D42" i="2"/>
  <c r="I48" i="2"/>
  <c r="J48" i="2"/>
  <c r="K48" i="2"/>
  <c r="L48" i="2"/>
  <c r="I47" i="2"/>
  <c r="J47" i="2"/>
  <c r="K47" i="2"/>
  <c r="L47" i="2"/>
  <c r="I51" i="2"/>
  <c r="J51" i="2"/>
  <c r="K51" i="2"/>
  <c r="L51" i="2"/>
  <c r="L49" i="2"/>
  <c r="K49" i="2"/>
  <c r="J49" i="2"/>
  <c r="I49" i="2"/>
  <c r="Q51" i="2"/>
  <c r="P51" i="2"/>
  <c r="O51" i="2"/>
  <c r="N51" i="2"/>
  <c r="Q47" i="2"/>
  <c r="P47" i="2"/>
  <c r="O47" i="2"/>
  <c r="N47" i="2"/>
  <c r="Q48" i="2"/>
  <c r="P48" i="2"/>
  <c r="O48" i="2"/>
  <c r="N48" i="2"/>
  <c r="Q49" i="2"/>
  <c r="P49" i="2"/>
  <c r="O49" i="2"/>
  <c r="N49" i="2"/>
  <c r="D48" i="2"/>
  <c r="E48" i="2"/>
  <c r="F48" i="2"/>
  <c r="G48" i="2"/>
  <c r="D47" i="2"/>
  <c r="E47" i="2"/>
  <c r="F47" i="2"/>
  <c r="G47" i="2"/>
  <c r="D51" i="2"/>
  <c r="E51" i="2"/>
  <c r="F51" i="2"/>
  <c r="G51" i="2"/>
  <c r="G49" i="2"/>
  <c r="F49" i="2"/>
  <c r="E49" i="2"/>
  <c r="D49" i="2"/>
  <c r="V48" i="2"/>
  <c r="V47" i="2"/>
  <c r="V51" i="2"/>
  <c r="V49" i="2"/>
  <c r="C48" i="2"/>
  <c r="R48" i="2"/>
  <c r="S48" i="2"/>
  <c r="T48" i="2"/>
  <c r="U48" i="2"/>
  <c r="C47" i="2"/>
  <c r="R47" i="2"/>
  <c r="S47" i="2"/>
  <c r="T47" i="2"/>
  <c r="U47" i="2"/>
  <c r="C51" i="2"/>
  <c r="R51" i="2"/>
  <c r="S51" i="2"/>
  <c r="T51" i="2"/>
  <c r="U51" i="2"/>
  <c r="U49" i="2"/>
  <c r="T49" i="2"/>
  <c r="S49" i="2"/>
  <c r="R49" i="2"/>
  <c r="C49" i="2"/>
  <c r="B48" i="2"/>
  <c r="B47" i="2"/>
  <c r="B51" i="2"/>
  <c r="B49" i="2"/>
  <c r="L3" i="1" l="1"/>
  <c r="Q4" i="2"/>
  <c r="Q6" i="2" s="1"/>
  <c r="M13" i="2"/>
  <c r="U50" i="2"/>
  <c r="Q46" i="2"/>
  <c r="D46" i="2"/>
  <c r="B50" i="2"/>
  <c r="K46" i="2"/>
  <c r="S50" i="2"/>
  <c r="F50" i="2"/>
  <c r="M48" i="2"/>
  <c r="J46" i="2"/>
  <c r="L50" i="2"/>
  <c r="O50" i="2"/>
  <c r="V50" i="2"/>
  <c r="T50" i="2"/>
  <c r="V46" i="2"/>
  <c r="G50" i="2"/>
  <c r="N50" i="2"/>
  <c r="I46" i="2"/>
  <c r="R50" i="2"/>
  <c r="E50" i="2"/>
  <c r="P50" i="2"/>
  <c r="K50" i="2"/>
  <c r="U46" i="2"/>
  <c r="T46" i="2"/>
  <c r="C50" i="2"/>
  <c r="D50" i="2"/>
  <c r="Q50" i="2"/>
  <c r="M51" i="2"/>
  <c r="J50" i="2"/>
  <c r="B46" i="2"/>
  <c r="S46" i="2"/>
  <c r="G46" i="2"/>
  <c r="N46" i="2"/>
  <c r="I50" i="2"/>
  <c r="R46" i="2"/>
  <c r="F46" i="2"/>
  <c r="O46" i="2"/>
  <c r="L46" i="2"/>
  <c r="C46" i="2"/>
  <c r="E46" i="2"/>
  <c r="P46" i="2"/>
  <c r="M49" i="2"/>
  <c r="M47" i="2"/>
  <c r="B43" i="2"/>
  <c r="P53" i="2"/>
  <c r="C43" i="2"/>
  <c r="D43" i="2"/>
  <c r="H49" i="2"/>
  <c r="H51" i="2"/>
  <c r="H47" i="2"/>
  <c r="H48" i="2"/>
  <c r="B31" i="2"/>
  <c r="B30" i="2"/>
  <c r="B29" i="2"/>
  <c r="E29" i="2" s="1"/>
  <c r="B19" i="2"/>
  <c r="B18" i="2"/>
  <c r="B17" i="2"/>
  <c r="B16" i="2"/>
  <c r="B15" i="2"/>
  <c r="H5" i="1"/>
  <c r="H4" i="1"/>
  <c r="G52" i="2" l="1"/>
  <c r="B52" i="2"/>
  <c r="K52" i="2"/>
  <c r="D52" i="2"/>
  <c r="T4" i="2"/>
  <c r="T11" i="2" s="1"/>
  <c r="U11" i="2" s="1"/>
  <c r="L52" i="2"/>
  <c r="C52" i="2"/>
  <c r="M46" i="2"/>
  <c r="J52" i="2"/>
  <c r="I52" i="2"/>
  <c r="F52" i="2"/>
  <c r="H50" i="2"/>
  <c r="H46" i="2"/>
  <c r="E52" i="2"/>
  <c r="M50" i="2"/>
  <c r="H3" i="1"/>
  <c r="O4" i="1" s="1"/>
  <c r="T6" i="2" l="1"/>
  <c r="H52" i="2"/>
  <c r="M52" i="2"/>
  <c r="O7" i="1"/>
  <c r="O3" i="1"/>
  <c r="O8" i="1" l="1"/>
  <c r="A570" i="3" s="1"/>
  <c r="B24" i="2"/>
  <c r="B25" i="2"/>
  <c r="B26" i="2"/>
  <c r="B23" i="2"/>
  <c r="A425" i="3" l="1"/>
  <c r="A482" i="3"/>
  <c r="A568" i="3"/>
  <c r="A575" i="3"/>
  <c r="A278" i="3"/>
  <c r="A315" i="3"/>
  <c r="A263" i="3"/>
  <c r="A261" i="3"/>
  <c r="A477" i="3"/>
  <c r="A519" i="3"/>
  <c r="A475" i="3"/>
  <c r="A467" i="3"/>
  <c r="A443" i="3"/>
  <c r="A264" i="3"/>
  <c r="A433" i="3"/>
  <c r="A259" i="3"/>
  <c r="A471" i="3"/>
  <c r="A423" i="3"/>
  <c r="A494" i="3"/>
  <c r="A267" i="3"/>
  <c r="A400" i="3"/>
  <c r="A489" i="3"/>
  <c r="A465" i="3"/>
  <c r="A379" i="3"/>
  <c r="A486" i="3"/>
  <c r="A461" i="3"/>
  <c r="A363" i="3"/>
  <c r="A483" i="3"/>
  <c r="A445" i="3"/>
  <c r="A362" i="3"/>
  <c r="A260" i="3"/>
  <c r="A478" i="3"/>
  <c r="A454" i="3"/>
  <c r="A415" i="3"/>
  <c r="A347" i="3"/>
  <c r="A451" i="3"/>
  <c r="A412" i="3"/>
  <c r="A334" i="3"/>
  <c r="A392" i="3"/>
  <c r="A303" i="3"/>
  <c r="A265" i="3"/>
  <c r="A488" i="3"/>
  <c r="A470" i="3"/>
  <c r="A435" i="3"/>
  <c r="A382" i="3"/>
  <c r="A280" i="3"/>
  <c r="A766" i="3"/>
  <c r="A459" i="3"/>
  <c r="A439" i="3"/>
  <c r="A422" i="3"/>
  <c r="A391" i="3"/>
  <c r="A356" i="3"/>
  <c r="A302" i="3"/>
  <c r="A262" i="3"/>
  <c r="A487" i="3"/>
  <c r="A473" i="3"/>
  <c r="A457" i="3"/>
  <c r="A438" i="3"/>
  <c r="A418" i="3"/>
  <c r="A390" i="3"/>
  <c r="A351" i="3"/>
  <c r="A287" i="3"/>
  <c r="A450" i="3"/>
  <c r="A430" i="3"/>
  <c r="A406" i="3"/>
  <c r="A374" i="3"/>
  <c r="A330" i="3"/>
  <c r="A550" i="3"/>
  <c r="A268" i="3"/>
  <c r="A481" i="3"/>
  <c r="A466" i="3"/>
  <c r="A446" i="3"/>
  <c r="A429" i="3"/>
  <c r="A403" i="3"/>
  <c r="A370" i="3"/>
  <c r="A319" i="3"/>
  <c r="A548" i="3"/>
  <c r="A722" i="3"/>
  <c r="A455" i="3"/>
  <c r="A441" i="3"/>
  <c r="A427" i="3"/>
  <c r="A411" i="3"/>
  <c r="A383" i="3"/>
  <c r="A360" i="3"/>
  <c r="A316" i="3"/>
  <c r="A556" i="3"/>
  <c r="A462" i="3"/>
  <c r="A449" i="3"/>
  <c r="A434" i="3"/>
  <c r="A419" i="3"/>
  <c r="A399" i="3"/>
  <c r="A371" i="3"/>
  <c r="A342" i="3"/>
  <c r="A297" i="3"/>
  <c r="A515" i="3"/>
  <c r="A710" i="3"/>
  <c r="A479" i="3"/>
  <c r="A469" i="3"/>
  <c r="A458" i="3"/>
  <c r="A447" i="3"/>
  <c r="A437" i="3"/>
  <c r="A426" i="3"/>
  <c r="A413" i="3"/>
  <c r="A395" i="3"/>
  <c r="A378" i="3"/>
  <c r="A358" i="3"/>
  <c r="A329" i="3"/>
  <c r="A292" i="3"/>
  <c r="A524" i="3"/>
  <c r="A782" i="3"/>
  <c r="A485" i="3"/>
  <c r="A474" i="3"/>
  <c r="A463" i="3"/>
  <c r="A453" i="3"/>
  <c r="A442" i="3"/>
  <c r="A431" i="3"/>
  <c r="A421" i="3"/>
  <c r="A404" i="3"/>
  <c r="A384" i="3"/>
  <c r="A368" i="3"/>
  <c r="A346" i="3"/>
  <c r="A310" i="3"/>
  <c r="A273" i="3"/>
  <c r="A698" i="3"/>
  <c r="A484" i="3"/>
  <c r="A476" i="3"/>
  <c r="A468" i="3"/>
  <c r="A460" i="3"/>
  <c r="A452" i="3"/>
  <c r="A444" i="3"/>
  <c r="A436" i="3"/>
  <c r="A428" i="3"/>
  <c r="A420" i="3"/>
  <c r="A410" i="3"/>
  <c r="A394" i="3"/>
  <c r="A380" i="3"/>
  <c r="A367" i="3"/>
  <c r="A350" i="3"/>
  <c r="A326" i="3"/>
  <c r="A298" i="3"/>
  <c r="A557" i="3"/>
  <c r="A507" i="3"/>
  <c r="A763" i="3"/>
  <c r="A480" i="3"/>
  <c r="A472" i="3"/>
  <c r="A464" i="3"/>
  <c r="A456" i="3"/>
  <c r="A448" i="3"/>
  <c r="A440" i="3"/>
  <c r="A432" i="3"/>
  <c r="A424" i="3"/>
  <c r="A414" i="3"/>
  <c r="A402" i="3"/>
  <c r="A388" i="3"/>
  <c r="A372" i="3"/>
  <c r="A359" i="3"/>
  <c r="A335" i="3"/>
  <c r="A314" i="3"/>
  <c r="A283" i="3"/>
  <c r="A539" i="3"/>
  <c r="A683" i="3"/>
  <c r="A343" i="3"/>
  <c r="A328" i="3"/>
  <c r="A311" i="3"/>
  <c r="A294" i="3"/>
  <c r="A276" i="3"/>
  <c r="A544" i="3"/>
  <c r="A503" i="3"/>
  <c r="A764" i="3"/>
  <c r="A674" i="3"/>
  <c r="A657" i="3"/>
  <c r="A417" i="3"/>
  <c r="A408" i="3"/>
  <c r="A398" i="3"/>
  <c r="A387" i="3"/>
  <c r="A376" i="3"/>
  <c r="A366" i="3"/>
  <c r="A354" i="3"/>
  <c r="A339" i="3"/>
  <c r="A323" i="3"/>
  <c r="A306" i="3"/>
  <c r="A291" i="3"/>
  <c r="A566" i="3"/>
  <c r="A531" i="3"/>
  <c r="A748" i="3"/>
  <c r="A640" i="3"/>
  <c r="A416" i="3"/>
  <c r="A407" i="3"/>
  <c r="A396" i="3"/>
  <c r="A386" i="3"/>
  <c r="A375" i="3"/>
  <c r="A364" i="3"/>
  <c r="A352" i="3"/>
  <c r="A338" i="3"/>
  <c r="A321" i="3"/>
  <c r="A305" i="3"/>
  <c r="A289" i="3"/>
  <c r="A565" i="3"/>
  <c r="A529" i="3"/>
  <c r="A738" i="3"/>
  <c r="A608" i="3"/>
  <c r="A348" i="3"/>
  <c r="A337" i="3"/>
  <c r="A324" i="3"/>
  <c r="A312" i="3"/>
  <c r="A300" i="3"/>
  <c r="A288" i="3"/>
  <c r="A270" i="3"/>
  <c r="A546" i="3"/>
  <c r="A517" i="3"/>
  <c r="A746" i="3"/>
  <c r="A668" i="3"/>
  <c r="A355" i="3"/>
  <c r="A344" i="3"/>
  <c r="A332" i="3"/>
  <c r="A320" i="3"/>
  <c r="A307" i="3"/>
  <c r="A296" i="3"/>
  <c r="A282" i="3"/>
  <c r="A558" i="3"/>
  <c r="A535" i="3"/>
  <c r="A504" i="3"/>
  <c r="A774" i="3"/>
  <c r="A712" i="3"/>
  <c r="A622" i="3"/>
  <c r="A405" i="3"/>
  <c r="A397" i="3"/>
  <c r="A389" i="3"/>
  <c r="A381" i="3"/>
  <c r="A373" i="3"/>
  <c r="A365" i="3"/>
  <c r="A357" i="3"/>
  <c r="A349" i="3"/>
  <c r="A340" i="3"/>
  <c r="A331" i="3"/>
  <c r="A322" i="3"/>
  <c r="A313" i="3"/>
  <c r="A304" i="3"/>
  <c r="A295" i="3"/>
  <c r="A286" i="3"/>
  <c r="A271" i="3"/>
  <c r="A554" i="3"/>
  <c r="A533" i="3"/>
  <c r="A509" i="3"/>
  <c r="A755" i="3"/>
  <c r="A702" i="3"/>
  <c r="A625" i="3"/>
  <c r="A617" i="3"/>
  <c r="A409" i="3"/>
  <c r="A401" i="3"/>
  <c r="A393" i="3"/>
  <c r="A385" i="3"/>
  <c r="A377" i="3"/>
  <c r="A369" i="3"/>
  <c r="A361" i="3"/>
  <c r="A353" i="3"/>
  <c r="A345" i="3"/>
  <c r="A336" i="3"/>
  <c r="A327" i="3"/>
  <c r="A318" i="3"/>
  <c r="A308" i="3"/>
  <c r="A299" i="3"/>
  <c r="A290" i="3"/>
  <c r="A279" i="3"/>
  <c r="A561" i="3"/>
  <c r="A545" i="3"/>
  <c r="A520" i="3"/>
  <c r="A501" i="3"/>
  <c r="A771" i="3"/>
  <c r="A736" i="3"/>
  <c r="A671" i="3"/>
  <c r="A588" i="3"/>
  <c r="A284" i="3"/>
  <c r="A275" i="3"/>
  <c r="A564" i="3"/>
  <c r="A553" i="3"/>
  <c r="A541" i="3"/>
  <c r="A528" i="3"/>
  <c r="A513" i="3"/>
  <c r="A497" i="3"/>
  <c r="A781" i="3"/>
  <c r="A757" i="3"/>
  <c r="A734" i="3"/>
  <c r="A696" i="3"/>
  <c r="A652" i="3"/>
  <c r="A604" i="3"/>
  <c r="A274" i="3"/>
  <c r="A562" i="3"/>
  <c r="A552" i="3"/>
  <c r="A540" i="3"/>
  <c r="A525" i="3"/>
  <c r="A512" i="3"/>
  <c r="A495" i="3"/>
  <c r="A780" i="3"/>
  <c r="A756" i="3"/>
  <c r="A723" i="3"/>
  <c r="A689" i="3"/>
  <c r="A641" i="3"/>
  <c r="A599" i="3"/>
  <c r="A281" i="3"/>
  <c r="A272" i="3"/>
  <c r="A560" i="3"/>
  <c r="A549" i="3"/>
  <c r="A536" i="3"/>
  <c r="A523" i="3"/>
  <c r="A508" i="3"/>
  <c r="A773" i="3"/>
  <c r="A749" i="3"/>
  <c r="A721" i="3"/>
  <c r="A682" i="3"/>
  <c r="A632" i="3"/>
  <c r="A587" i="3"/>
  <c r="A341" i="3"/>
  <c r="A333" i="3"/>
  <c r="A325" i="3"/>
  <c r="A317" i="3"/>
  <c r="A309" i="3"/>
  <c r="A301" i="3"/>
  <c r="A293" i="3"/>
  <c r="A285" i="3"/>
  <c r="A277" i="3"/>
  <c r="A269" i="3"/>
  <c r="A559" i="3"/>
  <c r="A551" i="3"/>
  <c r="A543" i="3"/>
  <c r="A532" i="3"/>
  <c r="A521" i="3"/>
  <c r="A511" i="3"/>
  <c r="A499" i="3"/>
  <c r="A770" i="3"/>
  <c r="A750" i="3"/>
  <c r="A728" i="3"/>
  <c r="A699" i="3"/>
  <c r="A672" i="3"/>
  <c r="A639" i="3"/>
  <c r="A600" i="3"/>
  <c r="A563" i="3"/>
  <c r="A555" i="3"/>
  <c r="A547" i="3"/>
  <c r="A537" i="3"/>
  <c r="A527" i="3"/>
  <c r="A516" i="3"/>
  <c r="A505" i="3"/>
  <c r="A493" i="3"/>
  <c r="A778" i="3"/>
  <c r="A762" i="3"/>
  <c r="A739" i="3"/>
  <c r="A713" i="3"/>
  <c r="A688" i="3"/>
  <c r="A654" i="3"/>
  <c r="A619" i="3"/>
  <c r="A585" i="3"/>
  <c r="A542" i="3"/>
  <c r="A534" i="3"/>
  <c r="A526" i="3"/>
  <c r="A518" i="3"/>
  <c r="A510" i="3"/>
  <c r="A502" i="3"/>
  <c r="A779" i="3"/>
  <c r="A765" i="3"/>
  <c r="A754" i="3"/>
  <c r="A737" i="3"/>
  <c r="A714" i="3"/>
  <c r="A697" i="3"/>
  <c r="A673" i="3"/>
  <c r="A651" i="3"/>
  <c r="A620" i="3"/>
  <c r="A590" i="3"/>
  <c r="A538" i="3"/>
  <c r="A530" i="3"/>
  <c r="A522" i="3"/>
  <c r="A514" i="3"/>
  <c r="A506" i="3"/>
  <c r="A496" i="3"/>
  <c r="A786" i="3"/>
  <c r="A772" i="3"/>
  <c r="A758" i="3"/>
  <c r="A747" i="3"/>
  <c r="A726" i="3"/>
  <c r="A707" i="3"/>
  <c r="A686" i="3"/>
  <c r="A660" i="3"/>
  <c r="A636" i="3"/>
  <c r="A607" i="3"/>
  <c r="A583" i="3"/>
  <c r="A500" i="3"/>
  <c r="A492" i="3"/>
  <c r="A785" i="3"/>
  <c r="A777" i="3"/>
  <c r="A769" i="3"/>
  <c r="A761" i="3"/>
  <c r="A753" i="3"/>
  <c r="A745" i="3"/>
  <c r="A731" i="3"/>
  <c r="A720" i="3"/>
  <c r="A706" i="3"/>
  <c r="A694" i="3"/>
  <c r="A681" i="3"/>
  <c r="A664" i="3"/>
  <c r="A649" i="3"/>
  <c r="A631" i="3"/>
  <c r="A615" i="3"/>
  <c r="A598" i="3"/>
  <c r="A579" i="3"/>
  <c r="A491" i="3"/>
  <c r="A784" i="3"/>
  <c r="A776" i="3"/>
  <c r="A768" i="3"/>
  <c r="A760" i="3"/>
  <c r="A752" i="3"/>
  <c r="A744" i="3"/>
  <c r="A730" i="3"/>
  <c r="A718" i="3"/>
  <c r="A705" i="3"/>
  <c r="A691" i="3"/>
  <c r="A680" i="3"/>
  <c r="A663" i="3"/>
  <c r="A647" i="3"/>
  <c r="A630" i="3"/>
  <c r="A611" i="3"/>
  <c r="A596" i="3"/>
  <c r="A577" i="3"/>
  <c r="A498" i="3"/>
  <c r="A490" i="3"/>
  <c r="A783" i="3"/>
  <c r="A775" i="3"/>
  <c r="A767" i="3"/>
  <c r="A759" i="3"/>
  <c r="A751" i="3"/>
  <c r="A742" i="3"/>
  <c r="A729" i="3"/>
  <c r="A715" i="3"/>
  <c r="A704" i="3"/>
  <c r="A690" i="3"/>
  <c r="A678" i="3"/>
  <c r="A662" i="3"/>
  <c r="A643" i="3"/>
  <c r="A628" i="3"/>
  <c r="A609" i="3"/>
  <c r="A593" i="3"/>
  <c r="A576" i="3"/>
  <c r="A567" i="3"/>
  <c r="A743" i="3"/>
  <c r="A735" i="3"/>
  <c r="A727" i="3"/>
  <c r="A719" i="3"/>
  <c r="A711" i="3"/>
  <c r="A703" i="3"/>
  <c r="A695" i="3"/>
  <c r="A687" i="3"/>
  <c r="A679" i="3"/>
  <c r="A670" i="3"/>
  <c r="A659" i="3"/>
  <c r="A648" i="3"/>
  <c r="A638" i="3"/>
  <c r="A627" i="3"/>
  <c r="A616" i="3"/>
  <c r="A606" i="3"/>
  <c r="A595" i="3"/>
  <c r="A584" i="3"/>
  <c r="A574" i="3"/>
  <c r="A572" i="3"/>
  <c r="A741" i="3"/>
  <c r="A733" i="3"/>
  <c r="A725" i="3"/>
  <c r="A717" i="3"/>
  <c r="A709" i="3"/>
  <c r="A701" i="3"/>
  <c r="A693" i="3"/>
  <c r="A685" i="3"/>
  <c r="A676" i="3"/>
  <c r="A667" i="3"/>
  <c r="A656" i="3"/>
  <c r="A646" i="3"/>
  <c r="A635" i="3"/>
  <c r="A624" i="3"/>
  <c r="A614" i="3"/>
  <c r="A603" i="3"/>
  <c r="A592" i="3"/>
  <c r="A582" i="3"/>
  <c r="A571" i="3"/>
  <c r="A740" i="3"/>
  <c r="A732" i="3"/>
  <c r="A724" i="3"/>
  <c r="A716" i="3"/>
  <c r="A708" i="3"/>
  <c r="A700" i="3"/>
  <c r="A692" i="3"/>
  <c r="A684" i="3"/>
  <c r="A675" i="3"/>
  <c r="A665" i="3"/>
  <c r="A655" i="3"/>
  <c r="A644" i="3"/>
  <c r="A633" i="3"/>
  <c r="A623" i="3"/>
  <c r="A612" i="3"/>
  <c r="A601" i="3"/>
  <c r="A591" i="3"/>
  <c r="A580" i="3"/>
  <c r="A569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666" i="3"/>
  <c r="A658" i="3"/>
  <c r="A650" i="3"/>
  <c r="A642" i="3"/>
  <c r="A634" i="3"/>
  <c r="A626" i="3"/>
  <c r="A618" i="3"/>
  <c r="A610" i="3"/>
  <c r="A602" i="3"/>
  <c r="A594" i="3"/>
  <c r="A586" i="3"/>
  <c r="A578" i="3"/>
  <c r="E112" i="1"/>
  <c r="E110" i="1"/>
  <c r="E106" i="1"/>
  <c r="E103" i="1"/>
  <c r="E1382" i="1"/>
  <c r="E1381" i="1"/>
  <c r="E1380" i="1"/>
  <c r="E1379" i="1"/>
  <c r="E1365" i="1"/>
  <c r="E1364" i="1"/>
  <c r="E1355" i="1"/>
  <c r="E1350" i="1"/>
  <c r="E1349" i="1"/>
  <c r="E1286" i="1"/>
  <c r="E1193" i="1"/>
  <c r="E1154" i="1"/>
  <c r="E1146" i="1"/>
  <c r="E1144" i="1"/>
  <c r="E1143" i="1"/>
  <c r="E1123" i="1"/>
  <c r="E1108" i="1"/>
  <c r="E1101" i="1"/>
  <c r="E1066" i="1"/>
  <c r="E1065" i="1"/>
  <c r="E1042" i="1"/>
  <c r="E1020" i="1"/>
  <c r="E933" i="1"/>
  <c r="E931" i="1"/>
  <c r="E840" i="1"/>
  <c r="E834" i="1"/>
  <c r="E809" i="1"/>
  <c r="E728" i="1"/>
  <c r="E727" i="1"/>
  <c r="E667" i="1"/>
  <c r="E665" i="1"/>
  <c r="E664" i="1"/>
  <c r="E655" i="1"/>
  <c r="E651" i="1"/>
  <c r="E492" i="1"/>
  <c r="E491" i="1"/>
  <c r="E489" i="1"/>
  <c r="E488" i="1"/>
  <c r="E486" i="1"/>
  <c r="E484" i="1"/>
  <c r="E483" i="1"/>
  <c r="E482" i="1"/>
  <c r="E481" i="1"/>
  <c r="E480" i="1"/>
  <c r="E479" i="1"/>
  <c r="E478" i="1"/>
  <c r="E477" i="1"/>
  <c r="E475" i="1"/>
  <c r="E474" i="1"/>
  <c r="E473" i="1"/>
  <c r="E472" i="1"/>
  <c r="E471" i="1"/>
  <c r="E470" i="1"/>
  <c r="E467" i="1"/>
  <c r="E464" i="1"/>
  <c r="E376" i="1"/>
  <c r="E1356" i="1"/>
  <c r="E1334" i="1"/>
  <c r="E1312" i="1"/>
  <c r="E1059" i="1"/>
  <c r="E564" i="1"/>
  <c r="F608" i="1"/>
  <c r="E608" i="1" s="1"/>
  <c r="E1304" i="1"/>
  <c r="F132" i="1" l="1"/>
  <c r="E132" i="1" s="1"/>
  <c r="F461" i="1"/>
  <c r="E461" i="1" s="1"/>
  <c r="F12" i="1"/>
  <c r="E12" i="1" s="1"/>
  <c r="F682" i="1"/>
  <c r="E682" i="1" s="1"/>
  <c r="F76" i="1"/>
  <c r="E76" i="1" s="1"/>
  <c r="F677" i="1"/>
  <c r="E677" i="1" s="1"/>
  <c r="F626" i="1"/>
  <c r="E626" i="1" s="1"/>
  <c r="F1075" i="1"/>
  <c r="E1075" i="1" s="1"/>
  <c r="F866" i="1"/>
  <c r="E866" i="1" s="1"/>
  <c r="F1045" i="1"/>
  <c r="E1045" i="1" s="1"/>
  <c r="F1001" i="1"/>
  <c r="E1001" i="1" s="1"/>
  <c r="F462" i="1"/>
  <c r="E462" i="1" s="1"/>
  <c r="F676" i="1"/>
  <c r="E676" i="1" s="1"/>
  <c r="F831" i="1"/>
  <c r="E831" i="1" s="1"/>
  <c r="F738" i="1"/>
  <c r="E738" i="1" s="1"/>
  <c r="F914" i="1"/>
  <c r="E914" i="1" s="1"/>
  <c r="F930" i="1"/>
  <c r="E930" i="1" s="1"/>
  <c r="F945" i="1"/>
  <c r="E945" i="1" s="1"/>
  <c r="F1156" i="1"/>
  <c r="E1156" i="1" s="1"/>
  <c r="F1104" i="1"/>
  <c r="E1104" i="1" s="1"/>
  <c r="F463" i="1"/>
  <c r="E463" i="1" s="1"/>
  <c r="F1067" i="1"/>
  <c r="E1067" i="1" s="1"/>
  <c r="F1074" i="1"/>
  <c r="E1074" i="1" s="1"/>
  <c r="F550" i="1"/>
  <c r="E550" i="1" s="1"/>
  <c r="F625" i="1"/>
  <c r="E625" i="1" s="1"/>
  <c r="F943" i="1"/>
  <c r="E943" i="1" s="1"/>
  <c r="F860" i="1"/>
  <c r="E860" i="1" s="1"/>
  <c r="F891" i="1"/>
  <c r="E891" i="1" s="1"/>
  <c r="F736" i="1"/>
  <c r="E736" i="1" s="1"/>
  <c r="F737" i="1"/>
  <c r="E737" i="1" s="1"/>
  <c r="F1050" i="1"/>
  <c r="E1050" i="1" s="1"/>
  <c r="F1084" i="1"/>
  <c r="E1084" i="1" s="1"/>
  <c r="F1288" i="1"/>
  <c r="E1288" i="1" s="1"/>
  <c r="F1051" i="1"/>
  <c r="E1051" i="1" s="1"/>
  <c r="F1137" i="1"/>
  <c r="E1137" i="1" s="1"/>
  <c r="F1289" i="1"/>
  <c r="E1289" i="1" s="1"/>
  <c r="F536" i="1"/>
  <c r="E536" i="1" s="1"/>
  <c r="F929" i="1"/>
  <c r="E929" i="1" s="1"/>
  <c r="F1064" i="1"/>
  <c r="E1064" i="1" s="1"/>
  <c r="F829" i="1"/>
  <c r="E829" i="1" s="1"/>
  <c r="F911" i="1"/>
  <c r="E911" i="1" s="1"/>
  <c r="F890" i="1"/>
  <c r="E890" i="1" s="1"/>
  <c r="F551" i="1"/>
  <c r="E551" i="1" s="1"/>
  <c r="F932" i="1"/>
  <c r="E932" i="1" s="1"/>
  <c r="F855" i="1"/>
  <c r="E855" i="1" s="1"/>
  <c r="F877" i="1"/>
  <c r="E877" i="1" s="1"/>
  <c r="F1309" i="1"/>
  <c r="E1309" i="1" s="1"/>
  <c r="F1270" i="1"/>
  <c r="E1270" i="1" s="1"/>
  <c r="F820" i="1"/>
  <c r="E820" i="1" s="1"/>
  <c r="F1216" i="1"/>
  <c r="E1216" i="1" s="1"/>
  <c r="F1102" i="1"/>
  <c r="E1102" i="1" s="1"/>
  <c r="F1011" i="1"/>
  <c r="E1011" i="1" s="1"/>
  <c r="F880" i="1"/>
  <c r="E880" i="1" s="1"/>
  <c r="F1094" i="1"/>
  <c r="E1094" i="1" s="1"/>
  <c r="F1116" i="1"/>
  <c r="E1116" i="1" s="1"/>
  <c r="F1275" i="1"/>
  <c r="E1275" i="1" s="1"/>
  <c r="F1171" i="1"/>
  <c r="E1171" i="1" s="1"/>
  <c r="F1317" i="1"/>
  <c r="E1317" i="1" s="1"/>
  <c r="F577" i="1"/>
  <c r="E577" i="1" s="1"/>
  <c r="F741" i="1"/>
  <c r="E741" i="1" s="1"/>
  <c r="F967" i="1"/>
  <c r="E967" i="1" s="1"/>
  <c r="F1086" i="1"/>
  <c r="E1086" i="1" s="1"/>
  <c r="F867" i="1"/>
  <c r="E867" i="1" s="1"/>
  <c r="F699" i="1"/>
  <c r="E699" i="1" s="1"/>
  <c r="F833" i="1"/>
  <c r="E833" i="1" s="1"/>
  <c r="F892" i="1"/>
  <c r="E892" i="1" s="1"/>
  <c r="F1091" i="1"/>
  <c r="E1091" i="1" s="1"/>
  <c r="F1292" i="1"/>
  <c r="E1292" i="1" s="1"/>
  <c r="F1159" i="1"/>
  <c r="E1159" i="1" s="1"/>
  <c r="F1218" i="1"/>
  <c r="E1218" i="1" s="1"/>
  <c r="F1133" i="1"/>
  <c r="E1133" i="1" s="1"/>
  <c r="F1313" i="1"/>
  <c r="E1313" i="1" s="1"/>
  <c r="F595" i="1"/>
  <c r="E595" i="1" s="1"/>
  <c r="F926" i="1"/>
  <c r="E926" i="1" s="1"/>
  <c r="F970" i="1"/>
  <c r="E970" i="1" s="1"/>
  <c r="F803" i="1"/>
  <c r="E803" i="1" s="1"/>
  <c r="F937" i="1"/>
  <c r="E937" i="1" s="1"/>
  <c r="F810" i="1"/>
  <c r="E810" i="1" s="1"/>
  <c r="F859" i="1"/>
  <c r="E859" i="1" s="1"/>
  <c r="F895" i="1"/>
  <c r="E895" i="1" s="1"/>
  <c r="F1093" i="1"/>
  <c r="E1093" i="1" s="1"/>
  <c r="F1306" i="1"/>
  <c r="E1306" i="1" s="1"/>
  <c r="F1252" i="1"/>
  <c r="E1252" i="1" s="1"/>
  <c r="F1297" i="1"/>
  <c r="E1297" i="1" s="1"/>
  <c r="F1153" i="1"/>
  <c r="E1153" i="1" s="1"/>
  <c r="F1273" i="1"/>
  <c r="E1273" i="1" s="1"/>
  <c r="F843" i="1"/>
  <c r="E843" i="1" s="1"/>
  <c r="F1061" i="1"/>
  <c r="E1061" i="1" s="1"/>
  <c r="F813" i="1"/>
  <c r="E813" i="1" s="1"/>
  <c r="F869" i="1"/>
  <c r="E869" i="1" s="1"/>
  <c r="F901" i="1"/>
  <c r="E901" i="1" s="1"/>
  <c r="F1098" i="1"/>
  <c r="E1098" i="1" s="1"/>
  <c r="F1307" i="1"/>
  <c r="E1307" i="1" s="1"/>
  <c r="F1293" i="1"/>
  <c r="E1293" i="1" s="1"/>
  <c r="F912" i="1"/>
  <c r="E912" i="1" s="1"/>
  <c r="F1222" i="1"/>
  <c r="E1222" i="1" s="1"/>
  <c r="F848" i="1"/>
  <c r="E848" i="1" s="1"/>
  <c r="F1062" i="1"/>
  <c r="E1062" i="1" s="1"/>
  <c r="F819" i="1"/>
  <c r="E819" i="1" s="1"/>
  <c r="F871" i="1"/>
  <c r="E871" i="1" s="1"/>
  <c r="F903" i="1"/>
  <c r="E903" i="1" s="1"/>
  <c r="F1215" i="1"/>
  <c r="E1215" i="1" s="1"/>
  <c r="F841" i="1"/>
  <c r="E841" i="1" s="1"/>
  <c r="F1294" i="1"/>
  <c r="E1294" i="1" s="1"/>
  <c r="F922" i="1"/>
  <c r="E922" i="1" s="1"/>
  <c r="F1260" i="1"/>
  <c r="E1260" i="1" s="1"/>
  <c r="F683" i="1"/>
  <c r="E683" i="1" s="1"/>
  <c r="F941" i="1"/>
  <c r="E941" i="1" s="1"/>
  <c r="F1053" i="1"/>
  <c r="E1053" i="1" s="1"/>
  <c r="F856" i="1"/>
  <c r="E856" i="1" s="1"/>
  <c r="F1083" i="1"/>
  <c r="E1083" i="1" s="1"/>
  <c r="F822" i="1"/>
  <c r="E822" i="1" s="1"/>
  <c r="F878" i="1"/>
  <c r="E878" i="1" s="1"/>
  <c r="F1018" i="1"/>
  <c r="E1018" i="1" s="1"/>
  <c r="F1225" i="1"/>
  <c r="E1225" i="1" s="1"/>
  <c r="F913" i="1"/>
  <c r="E913" i="1" s="1"/>
  <c r="F1009" i="1"/>
  <c r="E1009" i="1" s="1"/>
  <c r="F1105" i="1"/>
  <c r="E1105" i="1" s="1"/>
  <c r="F961" i="1"/>
  <c r="E961" i="1" s="1"/>
  <c r="F934" i="1"/>
  <c r="E934" i="1" s="1"/>
  <c r="F946" i="1"/>
  <c r="E946" i="1" s="1"/>
  <c r="F1005" i="1"/>
  <c r="E1005" i="1" s="1"/>
  <c r="F1056" i="1"/>
  <c r="E1056" i="1" s="1"/>
  <c r="F1157" i="1"/>
  <c r="E1157" i="1" s="1"/>
  <c r="F849" i="1"/>
  <c r="E849" i="1" s="1"/>
  <c r="F862" i="1"/>
  <c r="E862" i="1" s="1"/>
  <c r="F1012" i="1"/>
  <c r="E1012" i="1" s="1"/>
  <c r="F1077" i="1"/>
  <c r="E1077" i="1" s="1"/>
  <c r="F1138" i="1"/>
  <c r="E1138" i="1" s="1"/>
  <c r="F814" i="1"/>
  <c r="E814" i="1" s="1"/>
  <c r="F823" i="1"/>
  <c r="E823" i="1" s="1"/>
  <c r="F836" i="1"/>
  <c r="E836" i="1" s="1"/>
  <c r="F873" i="1"/>
  <c r="E873" i="1" s="1"/>
  <c r="F884" i="1"/>
  <c r="E884" i="1" s="1"/>
  <c r="F897" i="1"/>
  <c r="E897" i="1" s="1"/>
  <c r="F928" i="1"/>
  <c r="E928" i="1" s="1"/>
  <c r="F1087" i="1"/>
  <c r="E1087" i="1" s="1"/>
  <c r="F1099" i="1"/>
  <c r="E1099" i="1" s="1"/>
  <c r="F1240" i="1"/>
  <c r="E1240" i="1" s="1"/>
  <c r="F1295" i="1"/>
  <c r="E1295" i="1" s="1"/>
  <c r="F857" i="1"/>
  <c r="E857" i="1" s="1"/>
  <c r="F1122" i="1"/>
  <c r="E1122" i="1" s="1"/>
  <c r="F1253" i="1"/>
  <c r="E1253" i="1" s="1"/>
  <c r="F1390" i="1"/>
  <c r="E1390" i="1" s="1"/>
  <c r="F1112" i="1"/>
  <c r="E1112" i="1" s="1"/>
  <c r="F811" i="1"/>
  <c r="E811" i="1" s="1"/>
  <c r="F1054" i="1"/>
  <c r="E1054" i="1" s="1"/>
  <c r="F1115" i="1"/>
  <c r="E1115" i="1" s="1"/>
  <c r="F1221" i="1"/>
  <c r="E1221" i="1" s="1"/>
  <c r="F781" i="1"/>
  <c r="E781" i="1" s="1"/>
  <c r="F1038" i="1"/>
  <c r="E1038" i="1" s="1"/>
  <c r="F1167" i="1"/>
  <c r="E1167" i="1" s="1"/>
  <c r="F863" i="1"/>
  <c r="E863" i="1" s="1"/>
  <c r="F1078" i="1"/>
  <c r="E1078" i="1" s="1"/>
  <c r="F815" i="1"/>
  <c r="E815" i="1" s="1"/>
  <c r="F837" i="1"/>
  <c r="E837" i="1" s="1"/>
  <c r="F874" i="1"/>
  <c r="E874" i="1" s="1"/>
  <c r="F886" i="1"/>
  <c r="E886" i="1" s="1"/>
  <c r="F898" i="1"/>
  <c r="E898" i="1" s="1"/>
  <c r="F939" i="1"/>
  <c r="E939" i="1" s="1"/>
  <c r="F1088" i="1"/>
  <c r="E1088" i="1" s="1"/>
  <c r="F1100" i="1"/>
  <c r="E1100" i="1" s="1"/>
  <c r="F1241" i="1"/>
  <c r="E1241" i="1" s="1"/>
  <c r="F1300" i="1"/>
  <c r="E1300" i="1" s="1"/>
  <c r="F908" i="1"/>
  <c r="E908" i="1" s="1"/>
  <c r="F1124" i="1"/>
  <c r="E1124" i="1" s="1"/>
  <c r="F1254" i="1"/>
  <c r="E1254" i="1" s="1"/>
  <c r="F1394" i="1"/>
  <c r="E1394" i="1" s="1"/>
  <c r="F1117" i="1"/>
  <c r="E1117" i="1" s="1"/>
  <c r="F838" i="1"/>
  <c r="E838" i="1" s="1"/>
  <c r="F1076" i="1"/>
  <c r="E1076" i="1" s="1"/>
  <c r="F1128" i="1"/>
  <c r="E1128" i="1" s="1"/>
  <c r="F1219" i="1"/>
  <c r="E1219" i="1" s="1"/>
  <c r="F1321" i="1"/>
  <c r="E1321" i="1" s="1"/>
  <c r="F1244" i="1"/>
  <c r="E1244" i="1" s="1"/>
  <c r="F947" i="1"/>
  <c r="E947" i="1" s="1"/>
  <c r="F1057" i="1"/>
  <c r="E1057" i="1" s="1"/>
  <c r="F852" i="1"/>
  <c r="E852" i="1" s="1"/>
  <c r="F1014" i="1"/>
  <c r="E1014" i="1" s="1"/>
  <c r="F1204" i="1"/>
  <c r="E1204" i="1" s="1"/>
  <c r="F825" i="1"/>
  <c r="E825" i="1" s="1"/>
  <c r="F1155" i="1"/>
  <c r="E1155" i="1" s="1"/>
  <c r="F887" i="1"/>
  <c r="E887" i="1" s="1"/>
  <c r="F936" i="1"/>
  <c r="E936" i="1" s="1"/>
  <c r="F952" i="1"/>
  <c r="E952" i="1" s="1"/>
  <c r="F1041" i="1"/>
  <c r="E1041" i="1" s="1"/>
  <c r="F1058" i="1"/>
  <c r="E1058" i="1" s="1"/>
  <c r="F1173" i="1"/>
  <c r="E1173" i="1" s="1"/>
  <c r="F853" i="1"/>
  <c r="E853" i="1" s="1"/>
  <c r="F864" i="1"/>
  <c r="E864" i="1" s="1"/>
  <c r="F1016" i="1"/>
  <c r="E1016" i="1" s="1"/>
  <c r="F1079" i="1"/>
  <c r="E1079" i="1" s="1"/>
  <c r="F1214" i="1"/>
  <c r="E1214" i="1" s="1"/>
  <c r="F816" i="1"/>
  <c r="E816" i="1" s="1"/>
  <c r="F826" i="1"/>
  <c r="E826" i="1" s="1"/>
  <c r="F842" i="1"/>
  <c r="E842" i="1" s="1"/>
  <c r="F875" i="1"/>
  <c r="E875" i="1" s="1"/>
  <c r="F888" i="1"/>
  <c r="E888" i="1" s="1"/>
  <c r="F899" i="1"/>
  <c r="E899" i="1" s="1"/>
  <c r="F1000" i="1"/>
  <c r="E1000" i="1" s="1"/>
  <c r="F1089" i="1"/>
  <c r="E1089" i="1" s="1"/>
  <c r="F1135" i="1"/>
  <c r="E1135" i="1" s="1"/>
  <c r="F1242" i="1"/>
  <c r="E1242" i="1" s="1"/>
  <c r="F1303" i="1"/>
  <c r="E1303" i="1" s="1"/>
  <c r="F909" i="1"/>
  <c r="E909" i="1" s="1"/>
  <c r="F1126" i="1"/>
  <c r="E1126" i="1" s="1"/>
  <c r="F1255" i="1"/>
  <c r="E1255" i="1" s="1"/>
  <c r="F47" i="1"/>
  <c r="E47" i="1" s="1"/>
  <c r="F165" i="1"/>
  <c r="E165" i="1" s="1"/>
  <c r="F1127" i="1"/>
  <c r="E1127" i="1" s="1"/>
  <c r="F896" i="1"/>
  <c r="E896" i="1" s="1"/>
  <c r="F1096" i="1"/>
  <c r="E1096" i="1" s="1"/>
  <c r="F1131" i="1"/>
  <c r="E1131" i="1" s="1"/>
  <c r="F1233" i="1"/>
  <c r="E1233" i="1" s="1"/>
  <c r="F1320" i="1"/>
  <c r="E1320" i="1" s="1"/>
  <c r="F1205" i="1"/>
  <c r="E1205" i="1" s="1"/>
  <c r="F1072" i="1"/>
  <c r="E1072" i="1" s="1"/>
  <c r="F935" i="1"/>
  <c r="E935" i="1" s="1"/>
  <c r="F1164" i="1"/>
  <c r="E1164" i="1" s="1"/>
  <c r="F925" i="1"/>
  <c r="E925" i="1" s="1"/>
  <c r="F940" i="1"/>
  <c r="E940" i="1" s="1"/>
  <c r="F959" i="1"/>
  <c r="E959" i="1" s="1"/>
  <c r="F1049" i="1"/>
  <c r="E1049" i="1" s="1"/>
  <c r="F1060" i="1"/>
  <c r="E1060" i="1" s="1"/>
  <c r="F798" i="1"/>
  <c r="E798" i="1" s="1"/>
  <c r="F854" i="1"/>
  <c r="E854" i="1" s="1"/>
  <c r="F865" i="1"/>
  <c r="E865" i="1" s="1"/>
  <c r="F1017" i="1"/>
  <c r="E1017" i="1" s="1"/>
  <c r="F1082" i="1"/>
  <c r="E1082" i="1" s="1"/>
  <c r="F1229" i="1"/>
  <c r="E1229" i="1" s="1"/>
  <c r="F818" i="1"/>
  <c r="E818" i="1" s="1"/>
  <c r="F827" i="1"/>
  <c r="E827" i="1" s="1"/>
  <c r="F847" i="1"/>
  <c r="E847" i="1" s="1"/>
  <c r="F876" i="1"/>
  <c r="E876" i="1" s="1"/>
  <c r="F889" i="1"/>
  <c r="E889" i="1" s="1"/>
  <c r="F900" i="1"/>
  <c r="E900" i="1" s="1"/>
  <c r="F1008" i="1"/>
  <c r="E1008" i="1" s="1"/>
  <c r="F1090" i="1"/>
  <c r="E1090" i="1" s="1"/>
  <c r="F1142" i="1"/>
  <c r="E1142" i="1" s="1"/>
  <c r="F1245" i="1"/>
  <c r="E1245" i="1" s="1"/>
  <c r="F1305" i="1"/>
  <c r="E1305" i="1" s="1"/>
  <c r="F910" i="1"/>
  <c r="E910" i="1" s="1"/>
  <c r="F1150" i="1"/>
  <c r="E1150" i="1" s="1"/>
  <c r="F1272" i="1"/>
  <c r="E1272" i="1" s="1"/>
  <c r="F881" i="1"/>
  <c r="E881" i="1" s="1"/>
  <c r="F1160" i="1"/>
  <c r="E1160" i="1" s="1"/>
  <c r="F906" i="1"/>
  <c r="E906" i="1" s="1"/>
  <c r="F1106" i="1"/>
  <c r="E1106" i="1" s="1"/>
  <c r="F1130" i="1"/>
  <c r="E1130" i="1" s="1"/>
  <c r="F1256" i="1"/>
  <c r="E1256" i="1" s="1"/>
  <c r="F1318" i="1"/>
  <c r="E1318" i="1" s="1"/>
  <c r="F1162" i="1"/>
  <c r="E1162" i="1" s="1"/>
  <c r="F1316" i="1"/>
  <c r="E1316" i="1" s="1"/>
  <c r="F944" i="1"/>
  <c r="E944" i="1" s="1"/>
  <c r="F999" i="1"/>
  <c r="E999" i="1" s="1"/>
  <c r="F1052" i="1"/>
  <c r="E1052" i="1" s="1"/>
  <c r="F1068" i="1"/>
  <c r="E1068" i="1" s="1"/>
  <c r="F844" i="1"/>
  <c r="E844" i="1" s="1"/>
  <c r="F858" i="1"/>
  <c r="E858" i="1" s="1"/>
  <c r="F902" i="1"/>
  <c r="E902" i="1" s="1"/>
  <c r="F1073" i="1"/>
  <c r="E1073" i="1" s="1"/>
  <c r="F1085" i="1"/>
  <c r="E1085" i="1" s="1"/>
  <c r="F812" i="1"/>
  <c r="E812" i="1" s="1"/>
  <c r="F821" i="1"/>
  <c r="E821" i="1" s="1"/>
  <c r="F832" i="1"/>
  <c r="E832" i="1" s="1"/>
  <c r="F870" i="1"/>
  <c r="E870" i="1" s="1"/>
  <c r="F879" i="1"/>
  <c r="E879" i="1" s="1"/>
  <c r="F893" i="1"/>
  <c r="E893" i="1" s="1"/>
  <c r="F904" i="1"/>
  <c r="E904" i="1" s="1"/>
  <c r="F1046" i="1"/>
  <c r="E1046" i="1" s="1"/>
  <c r="F1095" i="1"/>
  <c r="E1095" i="1" s="1"/>
  <c r="F1217" i="1"/>
  <c r="E1217" i="1" s="1"/>
  <c r="F1291" i="1"/>
  <c r="E1291" i="1" s="1"/>
  <c r="F1310" i="1"/>
  <c r="E1310" i="1" s="1"/>
  <c r="F957" i="1"/>
  <c r="E957" i="1" s="1"/>
  <c r="F1161" i="1"/>
  <c r="E1161" i="1" s="1"/>
  <c r="F1308" i="1"/>
  <c r="E1308" i="1" s="1"/>
  <c r="F1097" i="1"/>
  <c r="E1097" i="1" s="1"/>
  <c r="F1243" i="1"/>
  <c r="E1243" i="1" s="1"/>
  <c r="F921" i="1"/>
  <c r="E921" i="1" s="1"/>
  <c r="F1109" i="1"/>
  <c r="E1109" i="1" s="1"/>
  <c r="F1223" i="1"/>
  <c r="E1223" i="1" s="1"/>
  <c r="F107" i="1"/>
  <c r="E107" i="1" s="1"/>
  <c r="F824" i="1"/>
  <c r="E824" i="1" s="1"/>
  <c r="F1118" i="1"/>
  <c r="E1118" i="1" s="1"/>
  <c r="F1274" i="1"/>
  <c r="E1274" i="1" s="1"/>
  <c r="F915" i="1"/>
  <c r="E915" i="1" s="1"/>
  <c r="F1107" i="1"/>
  <c r="E1107" i="1" s="1"/>
  <c r="F1113" i="1"/>
  <c r="E1113" i="1" s="1"/>
  <c r="F1165" i="1"/>
  <c r="E1165" i="1" s="1"/>
  <c r="F1247" i="1"/>
  <c r="E1247" i="1" s="1"/>
  <c r="F1298" i="1"/>
  <c r="E1298" i="1" s="1"/>
  <c r="F1315" i="1"/>
  <c r="E1315" i="1" s="1"/>
  <c r="F1314" i="1"/>
  <c r="E1314" i="1" s="1"/>
  <c r="F1311" i="1"/>
  <c r="E1311" i="1" s="1"/>
  <c r="F1111" i="1"/>
  <c r="E1111" i="1" s="1"/>
  <c r="F1206" i="1"/>
  <c r="E1206" i="1" s="1"/>
  <c r="F1080" i="1"/>
  <c r="E1080" i="1" s="1"/>
  <c r="F1163" i="1"/>
  <c r="E1163" i="1" s="1"/>
  <c r="F846" i="1"/>
  <c r="E846" i="1" s="1"/>
  <c r="F1010" i="1"/>
  <c r="E1010" i="1" s="1"/>
  <c r="F1110" i="1"/>
  <c r="E1110" i="1" s="1"/>
  <c r="F1134" i="1"/>
  <c r="E1134" i="1" s="1"/>
  <c r="F1220" i="1"/>
  <c r="E1220" i="1" s="1"/>
  <c r="F1269" i="1"/>
  <c r="E1269" i="1" s="1"/>
  <c r="F1319" i="1"/>
  <c r="E1319" i="1" s="1"/>
  <c r="F186" i="1"/>
  <c r="E186" i="1" s="1"/>
  <c r="F1230" i="1"/>
  <c r="E1230" i="1" s="1"/>
  <c r="F1299" i="1"/>
  <c r="E1299" i="1" s="1"/>
  <c r="F1211" i="1"/>
  <c r="E1211" i="1" s="1"/>
  <c r="F1212" i="1"/>
  <c r="E1212" i="1" s="1"/>
  <c r="F1282" i="1"/>
  <c r="E1282" i="1" s="1"/>
  <c r="F1399" i="1"/>
  <c r="E1399" i="1" s="1"/>
  <c r="F1129" i="1"/>
  <c r="E1129" i="1" s="1"/>
  <c r="F1210" i="1"/>
  <c r="E1210" i="1" s="1"/>
  <c r="F1368" i="1"/>
  <c r="E1368" i="1" s="1"/>
  <c r="F35" i="1"/>
  <c r="E35" i="1" s="1"/>
  <c r="F9" i="1"/>
  <c r="F661" i="1"/>
  <c r="E661" i="1" s="1"/>
  <c r="F1325" i="1"/>
  <c r="E1325" i="1" s="1"/>
  <c r="F1376" i="1"/>
  <c r="E1376" i="1" s="1"/>
  <c r="F44" i="1"/>
  <c r="E44" i="1" s="1"/>
  <c r="F299" i="1"/>
  <c r="E299" i="1" s="1"/>
  <c r="F835" i="1"/>
  <c r="E835" i="1" s="1"/>
  <c r="F1346" i="1"/>
  <c r="E1346" i="1" s="1"/>
  <c r="F68" i="1"/>
  <c r="E68" i="1" s="1"/>
  <c r="F328" i="1"/>
  <c r="E328" i="1" s="1"/>
  <c r="F1228" i="1"/>
  <c r="E1228" i="1" s="1"/>
  <c r="F96" i="1"/>
  <c r="E96" i="1" s="1"/>
  <c r="F924" i="1"/>
  <c r="E924" i="1" s="1"/>
  <c r="F1186" i="1"/>
  <c r="E1186" i="1" s="1"/>
  <c r="F500" i="1"/>
  <c r="E500" i="1" s="1"/>
  <c r="F701" i="1"/>
  <c r="E701" i="1" s="1"/>
  <c r="F1239" i="1"/>
  <c r="E1239" i="1" s="1"/>
  <c r="F642" i="1"/>
  <c r="E642" i="1" s="1"/>
  <c r="F1266" i="1"/>
  <c r="E1266" i="1" s="1"/>
  <c r="F1385" i="1"/>
  <c r="E1385" i="1" s="1"/>
  <c r="F330" i="1"/>
  <c r="E330" i="1" s="1"/>
  <c r="F501" i="1"/>
  <c r="E501" i="1" s="1"/>
  <c r="F643" i="1"/>
  <c r="E643" i="1" s="1"/>
  <c r="F653" i="1"/>
  <c r="E653" i="1" s="1"/>
  <c r="F662" i="1"/>
  <c r="E662" i="1" s="1"/>
  <c r="F725" i="1"/>
  <c r="E725" i="1" s="1"/>
  <c r="F1069" i="1"/>
  <c r="E1069" i="1" s="1"/>
  <c r="F1132" i="1"/>
  <c r="E1132" i="1" s="1"/>
  <c r="F1152" i="1"/>
  <c r="E1152" i="1" s="1"/>
  <c r="F1187" i="1"/>
  <c r="E1187" i="1" s="1"/>
  <c r="F1248" i="1"/>
  <c r="E1248" i="1" s="1"/>
  <c r="F1267" i="1"/>
  <c r="E1267" i="1" s="1"/>
  <c r="F1283" i="1"/>
  <c r="E1283" i="1" s="1"/>
  <c r="F1326" i="1"/>
  <c r="E1326" i="1" s="1"/>
  <c r="F1347" i="1"/>
  <c r="E1347" i="1" s="1"/>
  <c r="F1357" i="1"/>
  <c r="E1357" i="1" s="1"/>
  <c r="F1369" i="1"/>
  <c r="E1369" i="1" s="1"/>
  <c r="F1377" i="1"/>
  <c r="E1377" i="1" s="1"/>
  <c r="F1386" i="1"/>
  <c r="E1386" i="1" s="1"/>
  <c r="F23" i="1"/>
  <c r="E23" i="1" s="1"/>
  <c r="F36" i="1"/>
  <c r="E36" i="1" s="1"/>
  <c r="F45" i="1"/>
  <c r="E45" i="1" s="1"/>
  <c r="F77" i="1"/>
  <c r="E77" i="1" s="1"/>
  <c r="F99" i="1"/>
  <c r="E99" i="1" s="1"/>
  <c r="F108" i="1"/>
  <c r="E108" i="1" s="1"/>
  <c r="F301" i="1"/>
  <c r="E301" i="1" s="1"/>
  <c r="F335" i="1"/>
  <c r="E335" i="1" s="1"/>
  <c r="F634" i="1"/>
  <c r="E634" i="1" s="1"/>
  <c r="F644" i="1"/>
  <c r="E644" i="1" s="1"/>
  <c r="F654" i="1"/>
  <c r="E654" i="1" s="1"/>
  <c r="F882" i="1"/>
  <c r="E882" i="1" s="1"/>
  <c r="F1139" i="1"/>
  <c r="E1139" i="1" s="1"/>
  <c r="F1188" i="1"/>
  <c r="E1188" i="1" s="1"/>
  <c r="F1207" i="1"/>
  <c r="E1207" i="1" s="1"/>
  <c r="F1231" i="1"/>
  <c r="E1231" i="1" s="1"/>
  <c r="F1249" i="1"/>
  <c r="E1249" i="1" s="1"/>
  <c r="F1271" i="1"/>
  <c r="E1271" i="1" s="1"/>
  <c r="F1284" i="1"/>
  <c r="E1284" i="1" s="1"/>
  <c r="F1327" i="1"/>
  <c r="E1327" i="1" s="1"/>
  <c r="F1358" i="1"/>
  <c r="E1358" i="1" s="1"/>
  <c r="F1370" i="1"/>
  <c r="E1370" i="1" s="1"/>
  <c r="F1387" i="1"/>
  <c r="E1387" i="1" s="1"/>
  <c r="F24" i="1"/>
  <c r="E24" i="1" s="1"/>
  <c r="F37" i="1"/>
  <c r="E37" i="1" s="1"/>
  <c r="F46" i="1"/>
  <c r="E46" i="1" s="1"/>
  <c r="F78" i="1"/>
  <c r="E78" i="1" s="1"/>
  <c r="F101" i="1"/>
  <c r="E101" i="1" s="1"/>
  <c r="F302" i="1"/>
  <c r="E302" i="1" s="1"/>
  <c r="F333" i="1"/>
  <c r="E333" i="1" s="1"/>
  <c r="F636" i="1"/>
  <c r="E636" i="1" s="1"/>
  <c r="F645" i="1"/>
  <c r="E645" i="1" s="1"/>
  <c r="F917" i="1"/>
  <c r="E917" i="1" s="1"/>
  <c r="F972" i="1"/>
  <c r="E972" i="1" s="1"/>
  <c r="F1140" i="1"/>
  <c r="E1140" i="1" s="1"/>
  <c r="F1177" i="1"/>
  <c r="E1177" i="1" s="1"/>
  <c r="F1190" i="1"/>
  <c r="E1190" i="1" s="1"/>
  <c r="F1208" i="1"/>
  <c r="E1208" i="1" s="1"/>
  <c r="F1232" i="1"/>
  <c r="E1232" i="1" s="1"/>
  <c r="F1250" i="1"/>
  <c r="E1250" i="1" s="1"/>
  <c r="F1276" i="1"/>
  <c r="E1276" i="1" s="1"/>
  <c r="F1285" i="1"/>
  <c r="E1285" i="1" s="1"/>
  <c r="F1328" i="1"/>
  <c r="E1328" i="1" s="1"/>
  <c r="F1359" i="1"/>
  <c r="E1359" i="1" s="1"/>
  <c r="F1371" i="1"/>
  <c r="E1371" i="1" s="1"/>
  <c r="F1388" i="1"/>
  <c r="E1388" i="1" s="1"/>
  <c r="F25" i="1"/>
  <c r="E25" i="1" s="1"/>
  <c r="F38" i="1"/>
  <c r="E38" i="1" s="1"/>
  <c r="F48" i="1"/>
  <c r="E48" i="1" s="1"/>
  <c r="F80" i="1"/>
  <c r="E80" i="1" s="1"/>
  <c r="F102" i="1"/>
  <c r="E102" i="1" s="1"/>
  <c r="F111" i="1"/>
  <c r="E111" i="1" s="1"/>
  <c r="F303" i="1"/>
  <c r="E303" i="1" s="1"/>
  <c r="F347" i="1"/>
  <c r="E347" i="1" s="1"/>
  <c r="F304" i="1"/>
  <c r="E304" i="1" s="1"/>
  <c r="F493" i="1"/>
  <c r="E493" i="1" s="1"/>
  <c r="F637" i="1"/>
  <c r="E637" i="1" s="1"/>
  <c r="F647" i="1"/>
  <c r="E647" i="1" s="1"/>
  <c r="F656" i="1"/>
  <c r="E656" i="1" s="1"/>
  <c r="F805" i="1"/>
  <c r="E805" i="1" s="1"/>
  <c r="F918" i="1"/>
  <c r="E918" i="1" s="1"/>
  <c r="F973" i="1"/>
  <c r="E973" i="1" s="1"/>
  <c r="F1141" i="1"/>
  <c r="E1141" i="1" s="1"/>
  <c r="F1178" i="1"/>
  <c r="E1178" i="1" s="1"/>
  <c r="F1209" i="1"/>
  <c r="E1209" i="1" s="1"/>
  <c r="F1234" i="1"/>
  <c r="E1234" i="1" s="1"/>
  <c r="F1251" i="1"/>
  <c r="E1251" i="1" s="1"/>
  <c r="F1277" i="1"/>
  <c r="E1277" i="1" s="1"/>
  <c r="F1329" i="1"/>
  <c r="E1329" i="1" s="1"/>
  <c r="F1351" i="1"/>
  <c r="E1351" i="1" s="1"/>
  <c r="F1360" i="1"/>
  <c r="E1360" i="1" s="1"/>
  <c r="F1372" i="1"/>
  <c r="E1372" i="1" s="1"/>
  <c r="F1391" i="1"/>
  <c r="E1391" i="1" s="1"/>
  <c r="F26" i="1"/>
  <c r="E26" i="1" s="1"/>
  <c r="F39" i="1"/>
  <c r="E39" i="1" s="1"/>
  <c r="F49" i="1"/>
  <c r="E49" i="1" s="1"/>
  <c r="F89" i="1"/>
  <c r="E89" i="1" s="1"/>
  <c r="F307" i="1"/>
  <c r="E307" i="1" s="1"/>
  <c r="F1344" i="1"/>
  <c r="E1344" i="1" s="1"/>
  <c r="F494" i="1"/>
  <c r="E494" i="1" s="1"/>
  <c r="F638" i="1"/>
  <c r="E638" i="1" s="1"/>
  <c r="F648" i="1"/>
  <c r="E648" i="1" s="1"/>
  <c r="F657" i="1"/>
  <c r="E657" i="1" s="1"/>
  <c r="F697" i="1"/>
  <c r="E697" i="1" s="1"/>
  <c r="F807" i="1"/>
  <c r="E807" i="1" s="1"/>
  <c r="F919" i="1"/>
  <c r="E919" i="1" s="1"/>
  <c r="F1120" i="1"/>
  <c r="E1120" i="1" s="1"/>
  <c r="F1179" i="1"/>
  <c r="E1179" i="1" s="1"/>
  <c r="F1194" i="1"/>
  <c r="E1194" i="1" s="1"/>
  <c r="F1236" i="1"/>
  <c r="E1236" i="1" s="1"/>
  <c r="F1258" i="1"/>
  <c r="E1258" i="1" s="1"/>
  <c r="F1278" i="1"/>
  <c r="E1278" i="1" s="1"/>
  <c r="F1287" i="1"/>
  <c r="E1287" i="1" s="1"/>
  <c r="F1339" i="1"/>
  <c r="E1339" i="1" s="1"/>
  <c r="F1352" i="1"/>
  <c r="E1352" i="1" s="1"/>
  <c r="F1373" i="1"/>
  <c r="E1373" i="1" s="1"/>
  <c r="F1393" i="1"/>
  <c r="E1393" i="1" s="1"/>
  <c r="F29" i="1"/>
  <c r="E29" i="1" s="1"/>
  <c r="F40" i="1"/>
  <c r="E40" i="1" s="1"/>
  <c r="F64" i="1"/>
  <c r="E64" i="1" s="1"/>
  <c r="F90" i="1"/>
  <c r="E90" i="1" s="1"/>
  <c r="F104" i="1"/>
  <c r="E104" i="1" s="1"/>
  <c r="F113" i="1"/>
  <c r="E113" i="1" s="1"/>
  <c r="F312" i="1"/>
  <c r="E312" i="1" s="1"/>
  <c r="F325" i="1"/>
  <c r="E325" i="1" s="1"/>
  <c r="F495" i="1"/>
  <c r="E495" i="1" s="1"/>
  <c r="F639" i="1"/>
  <c r="E639" i="1" s="1"/>
  <c r="F649" i="1"/>
  <c r="E649" i="1" s="1"/>
  <c r="F658" i="1"/>
  <c r="E658" i="1" s="1"/>
  <c r="F698" i="1"/>
  <c r="E698" i="1" s="1"/>
  <c r="F920" i="1"/>
  <c r="E920" i="1" s="1"/>
  <c r="F1121" i="1"/>
  <c r="E1121" i="1" s="1"/>
  <c r="F1181" i="1"/>
  <c r="E1181" i="1" s="1"/>
  <c r="F1195" i="1"/>
  <c r="E1195" i="1" s="1"/>
  <c r="F1237" i="1"/>
  <c r="E1237" i="1" s="1"/>
  <c r="F1259" i="1"/>
  <c r="E1259" i="1" s="1"/>
  <c r="F1280" i="1"/>
  <c r="E1280" i="1" s="1"/>
  <c r="F1322" i="1"/>
  <c r="E1322" i="1" s="1"/>
  <c r="F1341" i="1"/>
  <c r="E1341" i="1" s="1"/>
  <c r="F1353" i="1"/>
  <c r="E1353" i="1" s="1"/>
  <c r="F1374" i="1"/>
  <c r="E1374" i="1" s="1"/>
  <c r="F1383" i="1"/>
  <c r="E1383" i="1" s="1"/>
  <c r="F1395" i="1"/>
  <c r="E1395" i="1" s="1"/>
  <c r="F30" i="1"/>
  <c r="E30" i="1" s="1"/>
  <c r="F41" i="1"/>
  <c r="E41" i="1" s="1"/>
  <c r="F66" i="1"/>
  <c r="E66" i="1" s="1"/>
  <c r="F91" i="1"/>
  <c r="E91" i="1" s="1"/>
  <c r="F105" i="1"/>
  <c r="E105" i="1" s="1"/>
  <c r="F114" i="1"/>
  <c r="E114" i="1" s="1"/>
  <c r="F314" i="1"/>
  <c r="E314" i="1" s="1"/>
  <c r="F497" i="1"/>
  <c r="E497" i="1" s="1"/>
  <c r="F640" i="1"/>
  <c r="E640" i="1" s="1"/>
  <c r="F650" i="1"/>
  <c r="E650" i="1" s="1"/>
  <c r="F659" i="1"/>
  <c r="E659" i="1" s="1"/>
  <c r="F700" i="1"/>
  <c r="E700" i="1" s="1"/>
  <c r="F923" i="1"/>
  <c r="E923" i="1" s="1"/>
  <c r="F1145" i="1"/>
  <c r="E1145" i="1" s="1"/>
  <c r="F1182" i="1"/>
  <c r="E1182" i="1" s="1"/>
  <c r="F1200" i="1"/>
  <c r="E1200" i="1" s="1"/>
  <c r="F1238" i="1"/>
  <c r="E1238" i="1" s="1"/>
  <c r="F1265" i="1"/>
  <c r="E1265" i="1" s="1"/>
  <c r="F1281" i="1"/>
  <c r="E1281" i="1" s="1"/>
  <c r="F1324" i="1"/>
  <c r="E1324" i="1" s="1"/>
  <c r="F1343" i="1"/>
  <c r="E1343" i="1" s="1"/>
  <c r="F1354" i="1"/>
  <c r="E1354" i="1" s="1"/>
  <c r="F1366" i="1"/>
  <c r="E1366" i="1" s="1"/>
  <c r="F1375" i="1"/>
  <c r="E1375" i="1" s="1"/>
  <c r="F1384" i="1"/>
  <c r="E1384" i="1" s="1"/>
  <c r="F1398" i="1"/>
  <c r="E1398" i="1" s="1"/>
  <c r="F31" i="1"/>
  <c r="E31" i="1" s="1"/>
  <c r="F42" i="1"/>
  <c r="E42" i="1" s="1"/>
  <c r="F67" i="1"/>
  <c r="E67" i="1" s="1"/>
  <c r="F95" i="1"/>
  <c r="E95" i="1" s="1"/>
  <c r="F115" i="1"/>
  <c r="E115" i="1" s="1"/>
  <c r="F316" i="1"/>
  <c r="E316" i="1" s="1"/>
  <c r="F305" i="1"/>
  <c r="E305" i="1" s="1"/>
  <c r="F326" i="1"/>
  <c r="E326" i="1" s="1"/>
  <c r="F337" i="1"/>
  <c r="E337" i="1" s="1"/>
  <c r="F306" i="1"/>
  <c r="E306" i="1" s="1"/>
  <c r="F327" i="1"/>
  <c r="E327" i="1" s="1"/>
  <c r="F339" i="1"/>
  <c r="E339" i="1" s="1"/>
  <c r="F345" i="1"/>
  <c r="E345" i="1" s="1"/>
  <c r="F300" i="1"/>
  <c r="E300" i="1" s="1"/>
  <c r="F311" i="1"/>
  <c r="E311" i="1" s="1"/>
  <c r="F329" i="1"/>
  <c r="E329" i="1" s="1"/>
  <c r="F346" i="1"/>
  <c r="E346" i="1" s="1"/>
  <c r="F334" i="1"/>
  <c r="E334" i="1" s="1"/>
  <c r="B58" i="2"/>
  <c r="B57" i="2" l="1"/>
  <c r="U52" i="2"/>
  <c r="R52" i="2"/>
  <c r="V52" i="2"/>
  <c r="T52" i="2"/>
  <c r="S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Jadson Alexsandro Oliveira da Silva</author>
  </authors>
  <commentList>
    <comment ref="I837" authorId="0" shapeId="0" xr:uid="{20A5ED81-B9B9-4996-AF3F-23B8E431CD46}">
      <text>
        <r>
          <rPr>
            <sz val="11"/>
            <color theme="1"/>
            <rFont val="Calibri"/>
            <family val="2"/>
            <scheme val="minor"/>
          </rPr>
          <t>Jadson Alexsandro Oliveira da Silva:
Caso haja alteração no nome informado na planilha, o mesmo deverá ser atualizado no relatório(arquivo), garantido a uniformidade das informações.</t>
        </r>
      </text>
    </comment>
    <comment ref="I928" authorId="0" shapeId="0" xr:uid="{435025E4-9269-452E-BF1F-730B7E546C36}">
      <text>
        <r>
          <rPr>
            <sz val="11"/>
            <color theme="1"/>
            <rFont val="Calibri"/>
            <family val="2"/>
            <scheme val="minor"/>
          </rPr>
          <t>Jadson Alexsandro Oliveira da Silva:
Caso haja alteração no nome informado na planilha, o mesmo deverá ser atualizado no relatório(arquivo), garantido a uniformidade das informações.</t>
        </r>
      </text>
    </comment>
  </commentList>
</comments>
</file>

<file path=xl/sharedStrings.xml><?xml version="1.0" encoding="utf-8"?>
<sst xmlns="http://schemas.openxmlformats.org/spreadsheetml/2006/main" count="25009" uniqueCount="5953">
  <si>
    <t>Status de Pré-instalação</t>
  </si>
  <si>
    <t>Quantidade</t>
  </si>
  <si>
    <t>Status de Comissionamento</t>
  </si>
  <si>
    <t>Data (clientes inseridos) Pré-Instalação</t>
  </si>
  <si>
    <t> </t>
  </si>
  <si>
    <t>Total de cadastros</t>
  </si>
  <si>
    <t>Total de UC Comissionadas</t>
  </si>
  <si>
    <t/>
  </si>
  <si>
    <t>Sem análise da Energisa</t>
  </si>
  <si>
    <t>Aguardando Análise da Energisa</t>
  </si>
  <si>
    <t>Projeto EAC - 2023</t>
  </si>
  <si>
    <t>Aguardando Autorização (Aguardar)</t>
  </si>
  <si>
    <t>Autorizado Fat. Material (SIM)</t>
  </si>
  <si>
    <t>ACOMPANHAMENTO DE OBRAS</t>
  </si>
  <si>
    <t>Autorizado (SIM)</t>
  </si>
  <si>
    <t>Autorizado Fat. Serviço (SIM)</t>
  </si>
  <si>
    <t>Data (clientes inseridos) Comissionamento</t>
  </si>
  <si>
    <t>Não</t>
  </si>
  <si>
    <t>Não autorizado (NÃO)</t>
  </si>
  <si>
    <t>Material Faturado (NF)</t>
  </si>
  <si>
    <t>Serviço Faturado (NF)</t>
  </si>
  <si>
    <t>codigo</t>
  </si>
  <si>
    <t>Código ONE</t>
  </si>
  <si>
    <t>Código Energisa</t>
  </si>
  <si>
    <t>Uc</t>
  </si>
  <si>
    <t>Nº Obra</t>
  </si>
  <si>
    <t>Impedimento</t>
  </si>
  <si>
    <t>Autorizado</t>
  </si>
  <si>
    <t>Observação</t>
  </si>
  <si>
    <t>Sistema</t>
  </si>
  <si>
    <t>Data da Ligação</t>
  </si>
  <si>
    <t>Autorizado FAT MATERIAL (SIM/NÃO)</t>
  </si>
  <si>
    <t>Autorizado FAT SERVIÇO (SIM/NÃO)</t>
  </si>
  <si>
    <t>Observação2</t>
  </si>
  <si>
    <t>Nome</t>
  </si>
  <si>
    <t>Tipo de Atendimento</t>
  </si>
  <si>
    <t>CPF/CNPJ</t>
  </si>
  <si>
    <t>RG</t>
  </si>
  <si>
    <t>ROTA</t>
  </si>
  <si>
    <t>Regional</t>
  </si>
  <si>
    <t>Município</t>
  </si>
  <si>
    <t>Rio</t>
  </si>
  <si>
    <t>Comunidade</t>
  </si>
  <si>
    <t>Latitude</t>
  </si>
  <si>
    <t>Longitude</t>
  </si>
  <si>
    <t>NF Material</t>
  </si>
  <si>
    <t>NF de Serviço</t>
  </si>
  <si>
    <t>PRÉ-INSTALAÇÃO 
Data de Envio</t>
  </si>
  <si>
    <t>PRÉ-INSTALAÇÃO 
Data de Retorno</t>
  </si>
  <si>
    <t>Instalação Civil</t>
  </si>
  <si>
    <t xml:space="preserve">COMISSIONAMENTO
Data de Envio </t>
  </si>
  <si>
    <t>COMISSIONAMENTO
Data de Retorno</t>
  </si>
  <si>
    <t>MÊS</t>
  </si>
  <si>
    <t>STATUS</t>
  </si>
  <si>
    <t>Cadastrado no Siago - LOTE</t>
  </si>
  <si>
    <t>Data de Nascimento</t>
  </si>
  <si>
    <t>INTEL 2ºTR 01</t>
  </si>
  <si>
    <t>L1.2023-0485</t>
  </si>
  <si>
    <t>LIVRE DE IMPEDIMENTO</t>
  </si>
  <si>
    <t>SIM</t>
  </si>
  <si>
    <t>ANDREILSON BARBOSA MEIRELES</t>
  </si>
  <si>
    <t>LIGAÇÃO DOMICILIAR</t>
  </si>
  <si>
    <t>088378-A / PC AC</t>
  </si>
  <si>
    <t>CRUZEIRO DO SUL</t>
  </si>
  <si>
    <t>RIO VALPARAISO</t>
  </si>
  <si>
    <t>Igarapé Valparaíso</t>
  </si>
  <si>
    <t>Executada</t>
  </si>
  <si>
    <t xml:space="preserve">ANDAMENTO </t>
  </si>
  <si>
    <t>L1</t>
  </si>
  <si>
    <t>INTEL 2ºTR 02</t>
  </si>
  <si>
    <t>L1.2023-0489</t>
  </si>
  <si>
    <t>MARIA BENEDITA BEZERRA DA SILVA</t>
  </si>
  <si>
    <t>1129493-0 / SEJSP AC</t>
  </si>
  <si>
    <t>INTEL 2ºTR 03</t>
  </si>
  <si>
    <t>L1.2023-0511</t>
  </si>
  <si>
    <t>ANTONIA ROBERTA DOS SANTOS NAZARE</t>
  </si>
  <si>
    <t>1324872-3 / SEPC AC</t>
  </si>
  <si>
    <t>INTEL 2ºTR 04</t>
  </si>
  <si>
    <t>L1.2023-0523</t>
  </si>
  <si>
    <t>ANTONIO CHARLE BARROS DOS SANTOS</t>
  </si>
  <si>
    <t>012010-A / SEPC AC</t>
  </si>
  <si>
    <t>INTEL 2ºTR 05</t>
  </si>
  <si>
    <t>L1.2023-0525</t>
  </si>
  <si>
    <t>ANTONIO CLEUMAR OLIVEIRA DOS SANTOS</t>
  </si>
  <si>
    <t>1130404-9 / SEPC AC</t>
  </si>
  <si>
    <t>INTEL 2ºTR 06</t>
  </si>
  <si>
    <t>L1.2023-0581</t>
  </si>
  <si>
    <t>BRAZ ALVES MEIRELES</t>
  </si>
  <si>
    <t>1096789-3 / SEJSP AC</t>
  </si>
  <si>
    <t>INTEL 2ºTR 07</t>
  </si>
  <si>
    <t>L1.2023-0583</t>
  </si>
  <si>
    <t>MARIA DERBENI PEREIRA DA SILVA</t>
  </si>
  <si>
    <t>656306 / SJSP AC</t>
  </si>
  <si>
    <t>INTEL 2ºTR 08</t>
  </si>
  <si>
    <t>L1.2023-0593</t>
  </si>
  <si>
    <t>CLAUDIO FELIX DA SILVA</t>
  </si>
  <si>
    <t>1130399-9 / SEJSP AC</t>
  </si>
  <si>
    <t>INTEL 2ºTR 09</t>
  </si>
  <si>
    <t>L1.2023-0610</t>
  </si>
  <si>
    <t>AUGRISMAR DA SILVA RAMALHO</t>
  </si>
  <si>
    <t>12246743 / SEPC AC</t>
  </si>
  <si>
    <t>INTEL 2ºTR 10</t>
  </si>
  <si>
    <t>L1.2023-0617</t>
  </si>
  <si>
    <t>DAIANE ALVES DE MENEZES</t>
  </si>
  <si>
    <t>1347598-3 / SEPC AC</t>
  </si>
  <si>
    <t>INTEL 2ºTR 100</t>
  </si>
  <si>
    <t>CADASTRO NOVO</t>
  </si>
  <si>
    <t>JOSÉ ALDEIR ROCHA DA SILVA</t>
  </si>
  <si>
    <t>044818A SEPC-AC</t>
  </si>
  <si>
    <t>INTEL 2ºTR 1000</t>
  </si>
  <si>
    <t>014725752-29</t>
  </si>
  <si>
    <t>SIGFI ALTERADO DE 80 P/45</t>
  </si>
  <si>
    <t>ADALBERTO DE SOUSA GUIMARAES</t>
  </si>
  <si>
    <t>1278970-4 SEPC AC</t>
  </si>
  <si>
    <t>TARAUACA</t>
  </si>
  <si>
    <t>RIO MURU</t>
  </si>
  <si>
    <t>IGARAPÉ COLOMBO</t>
  </si>
  <si>
    <t>INTEL 2ºTR 1001</t>
  </si>
  <si>
    <t>006641072-06</t>
  </si>
  <si>
    <t>JOSÉ DE LIMA SILVA</t>
  </si>
  <si>
    <t>1113348-1 SEJSP-AC</t>
  </si>
  <si>
    <t>COMUNIDADE VITÓRIA VELHA</t>
  </si>
  <si>
    <t>INSERIDO</t>
  </si>
  <si>
    <t>INTEL 2ºTR 1002</t>
  </si>
  <si>
    <t>107737302-30</t>
  </si>
  <si>
    <t>FRANCISCO APARECIDO BEZERRA RODRIGUES</t>
  </si>
  <si>
    <t>1210162-1 SEPC-AC</t>
  </si>
  <si>
    <t>IGARAPÉ OURO PRETO</t>
  </si>
  <si>
    <t>ANALISADO</t>
  </si>
  <si>
    <t>INTEL 2ºTR 1003</t>
  </si>
  <si>
    <t>082722902-00</t>
  </si>
  <si>
    <t>FRANCISCO EMERSON BEZERRA RODRIGUES</t>
  </si>
  <si>
    <t>1210083-8 SEPC-AC</t>
  </si>
  <si>
    <t>INTEL 2ºTR 1004</t>
  </si>
  <si>
    <t>072353732-10</t>
  </si>
  <si>
    <t>FELIPE LEAL SILVA</t>
  </si>
  <si>
    <t>074718-A PC-AC</t>
  </si>
  <si>
    <t>INTEL 2ºTR 1005</t>
  </si>
  <si>
    <t>019435382-63</t>
  </si>
  <si>
    <t>ANTÔNIO JOSÉ DE SOUZA MAIA</t>
  </si>
  <si>
    <t>1079720-3 SEJSP-AC</t>
  </si>
  <si>
    <t>INTEL 2ºTR 1006</t>
  </si>
  <si>
    <t>009278912-95</t>
  </si>
  <si>
    <t>SIGFI ALTERADO DE 80 P/45-CORRIGIDO - CPF COM UM DÍGITO ERRADO NA PLANILHA E RELATÓRIO</t>
  </si>
  <si>
    <t>MARIA APARECIDA DE SOUZA MAIA</t>
  </si>
  <si>
    <t>1089799-2 SEJSP-AC</t>
  </si>
  <si>
    <t>INTEL 2ºTR 1007</t>
  </si>
  <si>
    <t>700924812-56</t>
  </si>
  <si>
    <t>ANTÔNIO JOSÉ RODRIGUES DA SILVA</t>
  </si>
  <si>
    <t>1113790-8 SEJSP-AC</t>
  </si>
  <si>
    <t>INTEL 2ºTR 1008</t>
  </si>
  <si>
    <t>046553002-80</t>
  </si>
  <si>
    <t>IUMNALANA SARAIVA DE OLIVEIRA</t>
  </si>
  <si>
    <t>1278467-2 PC-AC</t>
  </si>
  <si>
    <t>INTEL 2ºTR 1009</t>
  </si>
  <si>
    <t>695024392-87</t>
  </si>
  <si>
    <t>MARIA FRANCISCA DA PAIXÃO OLIVEIRA</t>
  </si>
  <si>
    <t>371518 SJSP-AC</t>
  </si>
  <si>
    <t>INTEL 2ºTR 101</t>
  </si>
  <si>
    <t>JOSÉ EMILSON BARBOSA DA SILVA</t>
  </si>
  <si>
    <t>439790 SEJSP-AC</t>
  </si>
  <si>
    <t>INTEL 2ºTR 1010</t>
  </si>
  <si>
    <t>047901342-02</t>
  </si>
  <si>
    <t>MANOEL DE JESUS DE SOUZA MAIA</t>
  </si>
  <si>
    <t>1179369-4 SEPC-AC</t>
  </si>
  <si>
    <t>INTEL 2ºTR 1011</t>
  </si>
  <si>
    <t>045985462-39</t>
  </si>
  <si>
    <t>ANTÔNIO FRANCISCO DE SOUZA MAIA</t>
  </si>
  <si>
    <t>1225381-2 SEPC-AC</t>
  </si>
  <si>
    <t>INTEL 2ºTR 1012</t>
  </si>
  <si>
    <t>052853352-56</t>
  </si>
  <si>
    <t>ELIAS LEAL SILVA</t>
  </si>
  <si>
    <t>1350828-8 SEPC-AC</t>
  </si>
  <si>
    <t>SERINGAL CAJAZEIRA</t>
  </si>
  <si>
    <t>INTEL 2ºTR 1013</t>
  </si>
  <si>
    <t>005258442-95</t>
  </si>
  <si>
    <t>MARIA SÔNIA ELI ROQUE LEAL</t>
  </si>
  <si>
    <t>1102607-3 PC-AC</t>
  </si>
  <si>
    <t>INTEL 2ºTR 1014</t>
  </si>
  <si>
    <t>069667092-55</t>
  </si>
  <si>
    <t>ANTÔNIO JOSÉ LEAL SILVA</t>
  </si>
  <si>
    <t>007938-A SEPC-AC</t>
  </si>
  <si>
    <t>INTEL 2ºTR 1015</t>
  </si>
  <si>
    <t>041767872-01</t>
  </si>
  <si>
    <t>FRANCISCO ANTÔNIO DA SILVA E SILVA</t>
  </si>
  <si>
    <t>1161829-9 SEPC AC</t>
  </si>
  <si>
    <t>INTEL 2ºTR 1016</t>
  </si>
  <si>
    <t>087157602-35</t>
  </si>
  <si>
    <t>ANA PAULA LEAL SILVA</t>
  </si>
  <si>
    <t>087.157.602-35 PC AC</t>
  </si>
  <si>
    <t>INTEL 2ºTR 1017</t>
  </si>
  <si>
    <t>767436082-20</t>
  </si>
  <si>
    <t>FRANCISCA DA CRUZ NASCIMENTO SARAIVA</t>
  </si>
  <si>
    <t>431048 PC AC</t>
  </si>
  <si>
    <t>INTEL 2ºTR 1018</t>
  </si>
  <si>
    <t>083619982-09</t>
  </si>
  <si>
    <t>LUCAS SARAIVA DE OLIVEIRA</t>
  </si>
  <si>
    <t>037392-A SEPC AC</t>
  </si>
  <si>
    <t>INTEL 2ºTR 1019</t>
  </si>
  <si>
    <t>006453352-23</t>
  </si>
  <si>
    <t>MIRLENE VIEIRA DA PAIXÃO</t>
  </si>
  <si>
    <t>1247029-5 PC AC</t>
  </si>
  <si>
    <t>INTEL 2ºTR 102</t>
  </si>
  <si>
    <t>JOSÉ FRANCISCO FELIX DA SILVA</t>
  </si>
  <si>
    <t>11294728 SEJSP-AC</t>
  </si>
  <si>
    <t>INTEL 2ºTR 1020</t>
  </si>
  <si>
    <t>069442962-76</t>
  </si>
  <si>
    <t>LARICE SOUZA DE OLIVEIRA</t>
  </si>
  <si>
    <t>1381369-2 SEPC AC</t>
  </si>
  <si>
    <t>INTEL 2ºTR 1021</t>
  </si>
  <si>
    <t>078749952-87</t>
  </si>
  <si>
    <t>CARLOS ALBERTO DE ALBUQUERQUE</t>
  </si>
  <si>
    <t>49968 SEJSP-AC</t>
  </si>
  <si>
    <t>RIO MURU SERINGAL COLOMBO</t>
  </si>
  <si>
    <t>INTEL 2ºTR 1022</t>
  </si>
  <si>
    <t>856916902-72</t>
  </si>
  <si>
    <t>JAIRO DE OLIVEIRA SILVA</t>
  </si>
  <si>
    <t>10075526 SSP- AC</t>
  </si>
  <si>
    <t>VITÓRIA VELHA</t>
  </si>
  <si>
    <t>INTEL 2ºTR 1023</t>
  </si>
  <si>
    <t>138195692-00</t>
  </si>
  <si>
    <t>JOSÉ AQUINO DE ALBUQUERQUE</t>
  </si>
  <si>
    <t>111767 SSP-AC</t>
  </si>
  <si>
    <t>SERINGAL BELO MONTE</t>
  </si>
  <si>
    <t>ANDAMENTO</t>
  </si>
  <si>
    <t>L2</t>
  </si>
  <si>
    <t>INTEL 2ºTR 1024</t>
  </si>
  <si>
    <t>103835742-00</t>
  </si>
  <si>
    <t>TEREZINHA DE JESUS GOMES LIMA</t>
  </si>
  <si>
    <t>066605-A PC-AC</t>
  </si>
  <si>
    <t>INTEL 2ºTR 1025</t>
  </si>
  <si>
    <t>101357412-54</t>
  </si>
  <si>
    <t>ANTÔNIO JOSÉ GOMES LIMA</t>
  </si>
  <si>
    <t>069431-A PC-AC</t>
  </si>
  <si>
    <t>SERINGAL SANTO AMARO</t>
  </si>
  <si>
    <t>INTEL 2ºTR 1026</t>
  </si>
  <si>
    <t>699756392-91</t>
  </si>
  <si>
    <t>MARIA AUXILIADORA RODRIGUES DO NASCIMENTO</t>
  </si>
  <si>
    <t>69975639291 PC-AC</t>
  </si>
  <si>
    <t>INTEL 2ºTR 1027</t>
  </si>
  <si>
    <t>083565922-40</t>
  </si>
  <si>
    <t>LUCAS FERREIRA DO NASCIMENTO</t>
  </si>
  <si>
    <t>022588-A  SEPC-AC</t>
  </si>
  <si>
    <t>INTEL 2ºTR 1028</t>
  </si>
  <si>
    <t>048501852-74</t>
  </si>
  <si>
    <t>FRANCISCA DAS CHAGAS DE SOUZA MAIA</t>
  </si>
  <si>
    <t>1336676-9 SEPC-AC</t>
  </si>
  <si>
    <t>INTEL 2ºTR 1029</t>
  </si>
  <si>
    <t>008111752-35</t>
  </si>
  <si>
    <t>MARIA APARECIDA OLIVEIRA DA SILVA</t>
  </si>
  <si>
    <t>1116475-1 SEJSP-AC</t>
  </si>
  <si>
    <t>INTEL 2ºTR 103</t>
  </si>
  <si>
    <t>JOSÉ ILSON SILVA DE CARVALHO</t>
  </si>
  <si>
    <t>10515712 SEJSP-AC</t>
  </si>
  <si>
    <t>INTEL 2ºTR 1030</t>
  </si>
  <si>
    <t>700288302-02</t>
  </si>
  <si>
    <t>MARIA FRANCISCA ALVES DE BRITO</t>
  </si>
  <si>
    <t>70028830202 SSP-AC</t>
  </si>
  <si>
    <t>IGARAPÉ OU PRETO</t>
  </si>
  <si>
    <t>INTEL 2ºTR 1031</t>
  </si>
  <si>
    <t>086501752-28</t>
  </si>
  <si>
    <t>DANIEL FERREIRA DO NASCIMENTO</t>
  </si>
  <si>
    <t>079685-A PC-AC</t>
  </si>
  <si>
    <t>INTEL 2ºTR 1032</t>
  </si>
  <si>
    <t>618490732-87</t>
  </si>
  <si>
    <t>ANTÔNIO DA PAIXÃO MENDES</t>
  </si>
  <si>
    <t>303501 SEPC-AC</t>
  </si>
  <si>
    <t>INTEL 2ºTR 1033</t>
  </si>
  <si>
    <t>023897572-00</t>
  </si>
  <si>
    <t>ROCIONE FERREIRA DO NASCIMENTO</t>
  </si>
  <si>
    <t>1191585-4 SEPC-AC</t>
  </si>
  <si>
    <t>IGARAPÉ RIO PRETO</t>
  </si>
  <si>
    <t>INTEL 2ºTR 1034</t>
  </si>
  <si>
    <t>061009162-07</t>
  </si>
  <si>
    <t>MARIA DE JESUS ROQUE DA SILVA</t>
  </si>
  <si>
    <t>1322306-2 SEPC-AC</t>
  </si>
  <si>
    <t>IGARAPÉ PRETO</t>
  </si>
  <si>
    <t>INTEL 2ºTR 1035</t>
  </si>
  <si>
    <t>087264052-37</t>
  </si>
  <si>
    <t>ANA CLARA OLIVEIRA MESQUITA</t>
  </si>
  <si>
    <t>INTEL 2ºTR 1036</t>
  </si>
  <si>
    <t>700934432-93</t>
  </si>
  <si>
    <t>DUCINEIDE DA CRUZ SILVA</t>
  </si>
  <si>
    <t>INTEL 2ºTR 1037</t>
  </si>
  <si>
    <t>466005312-15</t>
  </si>
  <si>
    <t>FRANCISCO CHAGAS DO NASCIMENTO</t>
  </si>
  <si>
    <t>INTEL 2ºTR 1038</t>
  </si>
  <si>
    <t>090310542-08</t>
  </si>
  <si>
    <t>FELIPE VIANA DE ALBUQUERQUE</t>
  </si>
  <si>
    <t>INTEL 2ºTR 1039</t>
  </si>
  <si>
    <t>052579012-85</t>
  </si>
  <si>
    <t>AD MADUREIRA CONGREGAÇÃO MONTE MORIÁ</t>
  </si>
  <si>
    <t>IGREJA</t>
  </si>
  <si>
    <t>INTEL 2ºTR 104</t>
  </si>
  <si>
    <t>JOSÉ MAURI DA SILVA FERREIRA</t>
  </si>
  <si>
    <t>13394711 SEPC-AC</t>
  </si>
  <si>
    <t>INTEL 2ºTR 1040</t>
  </si>
  <si>
    <t>949840772-04</t>
  </si>
  <si>
    <t>FRANCISCO HELITON BEZERRA RODRIGUES</t>
  </si>
  <si>
    <t>INTEL 2ºTR 1041</t>
  </si>
  <si>
    <t>041071192-62</t>
  </si>
  <si>
    <t>ANTÔNIO IDALÉCIO DA SILVA MOURA</t>
  </si>
  <si>
    <t>1305312-4 SEPC-AC</t>
  </si>
  <si>
    <t>INTEL 2ºTR 1042</t>
  </si>
  <si>
    <t>955580802-30</t>
  </si>
  <si>
    <t>VALÉRIA DA SILVA MOURA</t>
  </si>
  <si>
    <t>035685-A SEPC-AC</t>
  </si>
  <si>
    <t>INTEL 2ºTR 1043</t>
  </si>
  <si>
    <t>039211292-22</t>
  </si>
  <si>
    <t>MARCIA DE SOUSA GUIMARÃES</t>
  </si>
  <si>
    <t>1290472-4 SEPC-AC</t>
  </si>
  <si>
    <t>INTEL 2ºTR 1044</t>
  </si>
  <si>
    <t>039417552-26</t>
  </si>
  <si>
    <t>VANIZA DOS SANTOS SILVA</t>
  </si>
  <si>
    <t>1285785-8 SEPC-AC</t>
  </si>
  <si>
    <t>INTEL 2ºTR 1045</t>
  </si>
  <si>
    <t>083457392-02</t>
  </si>
  <si>
    <t>RAFAEL PESSOA DA COSTA</t>
  </si>
  <si>
    <t>034302-A SEPC-AC</t>
  </si>
  <si>
    <t>INTEL 2ºTR 1046</t>
  </si>
  <si>
    <t>088803192-05</t>
  </si>
  <si>
    <t>LENILCE DOS SANTOS SILVA</t>
  </si>
  <si>
    <t>08880319205 PC-AC</t>
  </si>
  <si>
    <t>INTEL 2ºTR 1047</t>
  </si>
  <si>
    <t>039418012-79</t>
  </si>
  <si>
    <t>MARIA ANTÔNIA LIMA PEREIRA</t>
  </si>
  <si>
    <t>03941801279 PC-AC</t>
  </si>
  <si>
    <t>INTEL 2ºTR 1048</t>
  </si>
  <si>
    <t>942052722-00</t>
  </si>
  <si>
    <t>JUCIVANIA DE SOUSA GUIMARÃES</t>
  </si>
  <si>
    <t>1047704-7 SEJSP-AC</t>
  </si>
  <si>
    <t>INTEL 2ºTR 1049</t>
  </si>
  <si>
    <t>699727702-06</t>
  </si>
  <si>
    <t>LUCIANO PINHEIRO DE SOUSA</t>
  </si>
  <si>
    <t>69972770206 PC-AC</t>
  </si>
  <si>
    <t>INTEL 2ºTR 105</t>
  </si>
  <si>
    <t>JOSÉ NILSON DA SILVA DO NASCIMENTO</t>
  </si>
  <si>
    <t>11295163 PC-AC</t>
  </si>
  <si>
    <t>INTEL 2ºTR 1050</t>
  </si>
  <si>
    <t>867462782-04</t>
  </si>
  <si>
    <t>ANTONIO MARCOS GOMES DE ALCANTRA</t>
  </si>
  <si>
    <t>409276 SJSP-AC</t>
  </si>
  <si>
    <t>SERINGAL ESTIRÃO</t>
  </si>
  <si>
    <t>INTEL 2ºTR 1051</t>
  </si>
  <si>
    <t>054343642-80</t>
  </si>
  <si>
    <t>CLEITON DA SILVA BARRETO</t>
  </si>
  <si>
    <t>1359700-0 SEPC-AC</t>
  </si>
  <si>
    <t>INTEL 2ºTR 1052</t>
  </si>
  <si>
    <t>951152262-00</t>
  </si>
  <si>
    <t>LUCILENE CUNHA DOS SANTOS</t>
  </si>
  <si>
    <t>1050611-0 SEJSP-AC</t>
  </si>
  <si>
    <t>SERINGAL OURO PRETO</t>
  </si>
  <si>
    <t>INTEL 2ºTR 1053</t>
  </si>
  <si>
    <t>924956052-49</t>
  </si>
  <si>
    <t>MARIA GERCILENE ALENCAR DA COSTA</t>
  </si>
  <si>
    <t>454981 SJSP-AC</t>
  </si>
  <si>
    <t>SERINGAL MUCURIPE</t>
  </si>
  <si>
    <t>INTEL 2ºTR 1054</t>
  </si>
  <si>
    <t>045764072-36</t>
  </si>
  <si>
    <t>ASSEMBLEIA DE DEUS CONGREGAÇÃO MONTE SIÃO</t>
  </si>
  <si>
    <t>04576407236 SSP-AC</t>
  </si>
  <si>
    <t>INTEL 2ºTR 1055</t>
  </si>
  <si>
    <t>021307962-30</t>
  </si>
  <si>
    <t>CANCELADO</t>
  </si>
  <si>
    <t>CANCELADO DEVIDO DISTANCIA DA ROTA - CORRIGIDO - VERIFICAR MUNICÍPIO NO RELATÓRIO E PLANILHA - COORDENADAS DERAM DENTRO DE FEIJÓ</t>
  </si>
  <si>
    <t>NÃO</t>
  </si>
  <si>
    <t>MARIA DE FATIMA DO NASCIMENTO</t>
  </si>
  <si>
    <t>1167585-3 SEPC- AC</t>
  </si>
  <si>
    <t>FEIJÓ</t>
  </si>
  <si>
    <t xml:space="preserve"> SERINGAL VITÓRIA NOVA</t>
  </si>
  <si>
    <t>INTEL 2ºTR 1056</t>
  </si>
  <si>
    <t>699756042-34</t>
  </si>
  <si>
    <t>MARIA AUGUSTINHO DA SILVA</t>
  </si>
  <si>
    <t>380714 SJSP-AC</t>
  </si>
  <si>
    <t>INTEL 2ºTR 1057</t>
  </si>
  <si>
    <t>039433672-07</t>
  </si>
  <si>
    <t>ZENEIDE DA SILVA MARQUES</t>
  </si>
  <si>
    <t>12372234 SEPC-AC</t>
  </si>
  <si>
    <t xml:space="preserve"> SERINGAL VITORIA NOVA</t>
  </si>
  <si>
    <t>INTEL 2ºTR 1058</t>
  </si>
  <si>
    <t>085714402-20</t>
  </si>
  <si>
    <t>ROSINEIDE DA SILVA MARQUES</t>
  </si>
  <si>
    <t>042737-A SEPC-AC</t>
  </si>
  <si>
    <t>SERINGAL VITÓRIA NOVA</t>
  </si>
  <si>
    <t>INTEL 2ºTR 1059</t>
  </si>
  <si>
    <t>013016522-02</t>
  </si>
  <si>
    <t>SANDRA LIMA DA SILVA</t>
  </si>
  <si>
    <t>1140928-2 SEJSP-AC</t>
  </si>
  <si>
    <t>INTEL 2ºTR 106</t>
  </si>
  <si>
    <t>JOSÉ UILQUER SANTOS DO NASCIMENTO</t>
  </si>
  <si>
    <t>042831-A SEPC AC</t>
  </si>
  <si>
    <t>INTEL 2ºTR 1060</t>
  </si>
  <si>
    <t>061867272-97</t>
  </si>
  <si>
    <t>IRISLÂNDIA DE OLIVEIRA DUARTE</t>
  </si>
  <si>
    <t>077336-A PC-AC</t>
  </si>
  <si>
    <t>INTEL 2ºTR 1061</t>
  </si>
  <si>
    <t>340330682-87</t>
  </si>
  <si>
    <t>JOSÉ ORLANDO NASCIMENTO DA SILVA</t>
  </si>
  <si>
    <t>194681 PC-AC</t>
  </si>
  <si>
    <t>SERINGAL COLOMBO</t>
  </si>
  <si>
    <t>INTEL 2ºTR 1062</t>
  </si>
  <si>
    <t>699625882-00</t>
  </si>
  <si>
    <t>FRANCISCA JUDITE PARENTE MORENO</t>
  </si>
  <si>
    <t>220195 PC-AC</t>
  </si>
  <si>
    <t>INTEL 2ºTR 1063</t>
  </si>
  <si>
    <t>694725722-00</t>
  </si>
  <si>
    <t>ANTÔNIO DOS SANTOS PEREIRA</t>
  </si>
  <si>
    <t>1040378-7SEJSP-AC</t>
  </si>
  <si>
    <t>INTEL 2ºTR 1064</t>
  </si>
  <si>
    <t>790214092-91</t>
  </si>
  <si>
    <t>ASSENTAMENTO</t>
  </si>
  <si>
    <t>ANLEILSON FERNANDES MACIEL</t>
  </si>
  <si>
    <t>441582 SJSP-AC</t>
  </si>
  <si>
    <t>MANCIO LIMA</t>
  </si>
  <si>
    <t>RIO MOA</t>
  </si>
  <si>
    <t>COMUNIDADE CONCEIÇÃO</t>
  </si>
  <si>
    <t>INTEL 2ºTR 1065</t>
  </si>
  <si>
    <t>070669192-03</t>
  </si>
  <si>
    <t>JOSEANE DA SILVA SOUZA</t>
  </si>
  <si>
    <t>1321489-6 SEPC-AC</t>
  </si>
  <si>
    <t>INTEL 2ºTR 1066</t>
  </si>
  <si>
    <t>711202512-57</t>
  </si>
  <si>
    <t>ELIANE DA SILVA SOUZA</t>
  </si>
  <si>
    <t>063292-A SEPC-AC</t>
  </si>
  <si>
    <t>INTEL 2ºTR 1067</t>
  </si>
  <si>
    <t>712878822-00</t>
  </si>
  <si>
    <t>FRANCISCO FORTUNATO MESQUITA</t>
  </si>
  <si>
    <t>084997-A PC-AC</t>
  </si>
  <si>
    <t>INTEL 2ºTR 1068</t>
  </si>
  <si>
    <t>046522602-70</t>
  </si>
  <si>
    <t>ILTON DE MENEZES FERREIRA</t>
  </si>
  <si>
    <t>1328134-8 SEPC-AC</t>
  </si>
  <si>
    <t>IGARAPÉ SÃO JORGE</t>
  </si>
  <si>
    <t>INTEL 2ºTR 1069</t>
  </si>
  <si>
    <t>959250822-49</t>
  </si>
  <si>
    <t>ADEGILDO CAMPOS MOURA</t>
  </si>
  <si>
    <t>1043901-3SEJSP-AC</t>
  </si>
  <si>
    <t>INTEL 2ºTR 107</t>
  </si>
  <si>
    <t>JOSUÉ GONÇALVES DA SILVA</t>
  </si>
  <si>
    <t>11284218 SEJSP-AC</t>
  </si>
  <si>
    <t>INTEL 2ºTR 1070</t>
  </si>
  <si>
    <t>048738421-07</t>
  </si>
  <si>
    <t>FRANCINEUDA DUARTE DE SOUZA</t>
  </si>
  <si>
    <t>2206624-1 SSP-AC</t>
  </si>
  <si>
    <t>INTEL 2ºTR 1071</t>
  </si>
  <si>
    <t>970691752-72</t>
  </si>
  <si>
    <t>16/11-CANCELADO PELA ONE</t>
  </si>
  <si>
    <t>GILMAR OLIVEIRA RODRIGUES</t>
  </si>
  <si>
    <t>454004 PC-AC</t>
  </si>
  <si>
    <t>INTEL 2ºTR 1072</t>
  </si>
  <si>
    <t>016715092-85</t>
  </si>
  <si>
    <t>JOSE VALCEMIR DO NASCIMENTO BISPO</t>
  </si>
  <si>
    <t>1152730-7 SEPC-AC</t>
  </si>
  <si>
    <t>INTEL 2ºTR 1073</t>
  </si>
  <si>
    <t>805754712-04</t>
  </si>
  <si>
    <t>MARIA DUCILENE FERREIRA PESSOA</t>
  </si>
  <si>
    <t>805.754.712-04 PC-AC</t>
  </si>
  <si>
    <t>INTEL 2ºTR 1074</t>
  </si>
  <si>
    <t>699531122-15</t>
  </si>
  <si>
    <t>CASA EM CONSTRUÇÃO</t>
  </si>
  <si>
    <t>ANA ROSA NASCIMENTO DE SOUZA</t>
  </si>
  <si>
    <t>1050480-0 SEJSP-AC</t>
  </si>
  <si>
    <t>SERINGAL NITERÓI</t>
  </si>
  <si>
    <t>INTEL 2ºTR 1075</t>
  </si>
  <si>
    <t>809526232-34</t>
  </si>
  <si>
    <t>FRANCISCA VIANA DA CRUZ</t>
  </si>
  <si>
    <t>460040 SJSP-AC</t>
  </si>
  <si>
    <t>SERINGAL GUAJARÁ</t>
  </si>
  <si>
    <t>INTEL 2ºTR 1076</t>
  </si>
  <si>
    <t>708332652-53</t>
  </si>
  <si>
    <t>IONE DO NASCIMENTO LINHARES</t>
  </si>
  <si>
    <t>391515 SEPC-AC</t>
  </si>
  <si>
    <t>SERINGAL PACUTI</t>
  </si>
  <si>
    <t>INTEL 2ºTR 1077</t>
  </si>
  <si>
    <t>028896102-17</t>
  </si>
  <si>
    <t>CORRIGIDO - NOME DA CLIENTE NO RELATÓRIO E NA PLANILHA NÃO ESTÁ DE ACODO COM S DOCUMENTOS</t>
  </si>
  <si>
    <t>ANTONIA ARIANE MARINHO DE CASTRO MACHADO</t>
  </si>
  <si>
    <t>02889610217 PC-AC</t>
  </si>
  <si>
    <t>SERINGAL PARAÍSO</t>
  </si>
  <si>
    <t>INTEL 2ºTR 1078</t>
  </si>
  <si>
    <t>711206452-04</t>
  </si>
  <si>
    <t>MARIANO PEREIRA MACHADO</t>
  </si>
  <si>
    <t>467711 SJSP-AC</t>
  </si>
  <si>
    <t>INTEL 2ºTR 1079</t>
  </si>
  <si>
    <t>711246672-53</t>
  </si>
  <si>
    <t>RAIMUNDA DE OLIVEIRA DOS SANTOS</t>
  </si>
  <si>
    <t>71124667253 PC-AC</t>
  </si>
  <si>
    <t>INTEL 2ºTR 108</t>
  </si>
  <si>
    <t>LEILSON FERREIRA DO NASCIMENTO</t>
  </si>
  <si>
    <t>INTEL 2ºTR 1080</t>
  </si>
  <si>
    <t>075667582-09</t>
  </si>
  <si>
    <t>RELATÓRIO DE INSTALAÇÃO AUSENTE</t>
  </si>
  <si>
    <t>MARIA ESTER FEITOSA DA COSTA</t>
  </si>
  <si>
    <t>1374976-5 SEPC-AC</t>
  </si>
  <si>
    <t>INTEL 2ºTR 1081</t>
  </si>
  <si>
    <t>023976492-76</t>
  </si>
  <si>
    <t>ROMILDO DOS SANTOS MACHADO</t>
  </si>
  <si>
    <t>1191487-4 SEPC-AC</t>
  </si>
  <si>
    <t>INTEL 2ºTR 1082</t>
  </si>
  <si>
    <t>699639322-15</t>
  </si>
  <si>
    <t>IGREJA BATISTA DO ESTIRÃO</t>
  </si>
  <si>
    <t>379698 SJSP-AC</t>
  </si>
  <si>
    <t>INTEL 2ºTR 1083</t>
  </si>
  <si>
    <t>022867472-70</t>
  </si>
  <si>
    <t>MARIA DE FÁTIMA COSTA DE SOUZA</t>
  </si>
  <si>
    <t>1182010-1 SEPC-AC</t>
  </si>
  <si>
    <t>SERINGAL GUANABARA</t>
  </si>
  <si>
    <t>INTEL 2ºTR 1084</t>
  </si>
  <si>
    <t>035889862-51</t>
  </si>
  <si>
    <t>MARIA ANGELINA LIMA DE OLIVEIRA</t>
  </si>
  <si>
    <t>03588986251 PC-AC</t>
  </si>
  <si>
    <t>INTEL 2ºTR 1085</t>
  </si>
  <si>
    <t>062501642-43</t>
  </si>
  <si>
    <t>LEIDAIANE OLIVEIRA VIANA</t>
  </si>
  <si>
    <t>1372550-5 SEPC-AC</t>
  </si>
  <si>
    <t>INTEL 2ºTR 1086</t>
  </si>
  <si>
    <t>966137932-72</t>
  </si>
  <si>
    <t>DAMIÃO DOS SANTOS LEITE</t>
  </si>
  <si>
    <t>1009081-9 SEJSP-AC</t>
  </si>
  <si>
    <t>RIO TARAUACÁ</t>
  </si>
  <si>
    <t>COMUNIDADE BELA AURORA</t>
  </si>
  <si>
    <t>INTEL 2ºTR 1087</t>
  </si>
  <si>
    <t>673598502-82</t>
  </si>
  <si>
    <t>JOSÉ PEREIRA DE MOURA</t>
  </si>
  <si>
    <t>356465 PC-AC</t>
  </si>
  <si>
    <t>INTEL 2ºTR 1088</t>
  </si>
  <si>
    <t>758210102-25</t>
  </si>
  <si>
    <t>JOÃO PEREIRA DE MOURA</t>
  </si>
  <si>
    <t>1079711-4 SEJSP-AC</t>
  </si>
  <si>
    <t>INTEL 2ºTR 1089</t>
  </si>
  <si>
    <t>014502842-99</t>
  </si>
  <si>
    <t>RAIMUNDO NONATO PEREIRA DE MOURA</t>
  </si>
  <si>
    <t>1080397-1 SEJSP-AC</t>
  </si>
  <si>
    <t>INTEL 2ºTR 109</t>
  </si>
  <si>
    <t>LIDIANE DA SILVA</t>
  </si>
  <si>
    <t>10061444 SEJSP-AC</t>
  </si>
  <si>
    <t>INTEL 2ºTR 1090</t>
  </si>
  <si>
    <t>913007202-63</t>
  </si>
  <si>
    <t>ANTÔNIA PEREIRA DE MOURA</t>
  </si>
  <si>
    <t>1118863-4 PC-AC</t>
  </si>
  <si>
    <t>INTEL 2ºTR 1091</t>
  </si>
  <si>
    <t>693659702-53</t>
  </si>
  <si>
    <t>RAIMUNDO DE JESUS DE SOUZA</t>
  </si>
  <si>
    <t>1718231-0 SESP-AM</t>
  </si>
  <si>
    <t>COMUNIDADE PERSEVERANÇA</t>
  </si>
  <si>
    <t>INTEL 2ºTR 1092</t>
  </si>
  <si>
    <t>916751202-00</t>
  </si>
  <si>
    <t>RAIMUNDA DAS DORES DE SOUZA</t>
  </si>
  <si>
    <t>063098-A SEPC-AC</t>
  </si>
  <si>
    <t>INTEL 2ºTR 1093</t>
  </si>
  <si>
    <t>880894442-53</t>
  </si>
  <si>
    <t>FRANCISCA ANTÔNIA DA SILVA MOURA</t>
  </si>
  <si>
    <t>0320250 SJSP-AC</t>
  </si>
  <si>
    <t>INTEL 2ºTR 1094</t>
  </si>
  <si>
    <t>041038732-05</t>
  </si>
  <si>
    <t>THALIA SILVA DE MOURA</t>
  </si>
  <si>
    <t>1297787-0 SEPC-AC</t>
  </si>
  <si>
    <t>INTEL 2ºTR 1095</t>
  </si>
  <si>
    <t>036458022-40</t>
  </si>
  <si>
    <t>ÉRICA ANTÔNIA SILVA DE MOURA</t>
  </si>
  <si>
    <t>1175056-1 SEPC-AC</t>
  </si>
  <si>
    <t>INTEL 2ºTR 1096</t>
  </si>
  <si>
    <t>001364062-38</t>
  </si>
  <si>
    <t>FLAZENILDA NEVES DE BRITO</t>
  </si>
  <si>
    <t>1175114-2 SEPC-AC</t>
  </si>
  <si>
    <t>INTEL 2ºTR 1097</t>
  </si>
  <si>
    <t>957079802-53</t>
  </si>
  <si>
    <t>IGREJA CONGREGAÇÃO DEUS PROVERÁ</t>
  </si>
  <si>
    <t>0320763 SJSP-AC</t>
  </si>
  <si>
    <t>INTEL 2ºTR 1098</t>
  </si>
  <si>
    <t>878341382-00</t>
  </si>
  <si>
    <t>FRANCISCA SOARES DE MOURA</t>
  </si>
  <si>
    <t>0307819 SJSP-AC</t>
  </si>
  <si>
    <t>INTEL 2ºTR 1099</t>
  </si>
  <si>
    <t>974253622-87</t>
  </si>
  <si>
    <t>JOSÉ ISMAEL SOARES DE SOUZA</t>
  </si>
  <si>
    <t>1175054-5 SEPC-AC</t>
  </si>
  <si>
    <t>INTEL 2ºTR 11</t>
  </si>
  <si>
    <t>L1.2023-0619</t>
  </si>
  <si>
    <t>DAMIANA CRISTIANE ROCHA SILVA</t>
  </si>
  <si>
    <t>1345418-8 / SEPC AC</t>
  </si>
  <si>
    <t>INTEL 2ºTR 110</t>
  </si>
  <si>
    <t>CORRIGIDO - AJUSTAR CPF NO RELATÓRIO</t>
  </si>
  <si>
    <t>LUCAS MARTINS DE CARVALHO</t>
  </si>
  <si>
    <t>094751A PC-AC</t>
  </si>
  <si>
    <t>INTEL 2ºTR 1100</t>
  </si>
  <si>
    <t>029452682-05</t>
  </si>
  <si>
    <t>MARIA ANDRESA DE AQUINO BARRETO</t>
  </si>
  <si>
    <t>1211361-1 SEPC-AC</t>
  </si>
  <si>
    <t>INTEL 2ºTR 1101</t>
  </si>
  <si>
    <t>041911422-08</t>
  </si>
  <si>
    <t>MARIA GIDEANE SOARES DE SOUSA</t>
  </si>
  <si>
    <t>1292420-2 SEPC-AC</t>
  </si>
  <si>
    <t>INTEL 2ºTR 1102</t>
  </si>
  <si>
    <t>692162822-15</t>
  </si>
  <si>
    <t>TEREZA DA SILVA MOURA</t>
  </si>
  <si>
    <t>0320094 SJSP-AC</t>
  </si>
  <si>
    <t>INTEL 2ºTR 1103</t>
  </si>
  <si>
    <t>007872852-50</t>
  </si>
  <si>
    <t>EDEJANE DE SOUZA MOURA</t>
  </si>
  <si>
    <t>007.872.852-50 PC-AC</t>
  </si>
  <si>
    <t>INTEL 2ºTR 1104</t>
  </si>
  <si>
    <t>581254692-49</t>
  </si>
  <si>
    <t>IGREJA CATÓLICA SÃO SEBASTIÃO</t>
  </si>
  <si>
    <t>279087 PC-AC</t>
  </si>
  <si>
    <t>INTEL 2ºTR 1105</t>
  </si>
  <si>
    <t>723487982-04</t>
  </si>
  <si>
    <t>EDCARLOS DE SOUZA MOURA</t>
  </si>
  <si>
    <t>0308985 SJSP-AC</t>
  </si>
  <si>
    <t>INTEL 2ºTR 1106</t>
  </si>
  <si>
    <t>703385092-16</t>
  </si>
  <si>
    <t>ADEILSON MOURA BRAGA</t>
  </si>
  <si>
    <t>1175103-7 SEPC-AC</t>
  </si>
  <si>
    <t>INTEL 2ºTR 1107</t>
  </si>
  <si>
    <t>703385392-04</t>
  </si>
  <si>
    <t>CLIENTE A MENOS DE 800M DA REDE ELÉTRICA, SERÁ GERADA UMA OS PARA ATENDIMENTO PELO LPT CONVENCIONAL - repassado a ONE</t>
  </si>
  <si>
    <t>ISOMAR DE MOURA LIMA</t>
  </si>
  <si>
    <t>703.385.392-04 PC-AC</t>
  </si>
  <si>
    <t>SERINGAL ILHA DA FÉ</t>
  </si>
  <si>
    <t>INTEL 2ºTR 1108</t>
  </si>
  <si>
    <t>719658742-15</t>
  </si>
  <si>
    <t>CLIENTE A MENOS DE 500M DA REDE ELÉTRICA, SERÁ GERADA UMA OS PARA ATENDIMENTO PELO LPT CONVENCIONAL-repassado a ONE</t>
  </si>
  <si>
    <t>TEREZA PEREIRA DE MOURA</t>
  </si>
  <si>
    <t>397202 SJSP-AC</t>
  </si>
  <si>
    <t>INTEL 2ºTR 1109</t>
  </si>
  <si>
    <t>015348482-90</t>
  </si>
  <si>
    <t>FRANCISCO ERLANDIO SILVEIRO DE MOURA</t>
  </si>
  <si>
    <t>1125645-1 SEJSP-AC</t>
  </si>
  <si>
    <t>SERINGAL GURGUEIA</t>
  </si>
  <si>
    <t>INTEL 2ºTR 111</t>
  </si>
  <si>
    <t>LUCAS ROCHA DA CONCEIÇÃO</t>
  </si>
  <si>
    <t>051027A SEPC-AC</t>
  </si>
  <si>
    <t>INTEL 2ºTR 1110</t>
  </si>
  <si>
    <t>014867372-42</t>
  </si>
  <si>
    <t>FRANCISCO NERIVON DE SOUZA MOURA</t>
  </si>
  <si>
    <t>0308537 SJSP-AC</t>
  </si>
  <si>
    <t>INTEL 2ºTR 1111</t>
  </si>
  <si>
    <t>006669312-83</t>
  </si>
  <si>
    <t>LIBIANE GOMES NEVES</t>
  </si>
  <si>
    <t>006.669.312-83 PC-AC</t>
  </si>
  <si>
    <t>INTEL 2ºTR 1112</t>
  </si>
  <si>
    <t>694924332-49</t>
  </si>
  <si>
    <t>JOSE FRANCISCO FIALHO MOURA</t>
  </si>
  <si>
    <t>468808 PC-AC</t>
  </si>
  <si>
    <t>INTEL 2ºTR 1113</t>
  </si>
  <si>
    <t>699846702-87</t>
  </si>
  <si>
    <t>RAIMUNDO FIALHO MOURA</t>
  </si>
  <si>
    <t>380690 PC-AC</t>
  </si>
  <si>
    <t>SERINGAL SÃO FRANCISCO</t>
  </si>
  <si>
    <t>INTEL 2ºTR 1114</t>
  </si>
  <si>
    <t>703281272-48</t>
  </si>
  <si>
    <t>DANIEL DO NASCIMENTO ALVES</t>
  </si>
  <si>
    <t>1292411-3 SEPC-AC</t>
  </si>
  <si>
    <t>INTEL 2ºTR 1115</t>
  </si>
  <si>
    <t>042261422-09</t>
  </si>
  <si>
    <t>FRANCISCA RAMAICA DA COSTA MOURA</t>
  </si>
  <si>
    <t>1257173-3PC-AC</t>
  </si>
  <si>
    <t>INTEL 2ºTR 1116</t>
  </si>
  <si>
    <t>694917552-34</t>
  </si>
  <si>
    <t>JOSE ANTÔNIO FIALES MOURA</t>
  </si>
  <si>
    <t>470397 SJSP-AC</t>
  </si>
  <si>
    <t>INTEL 2ºTR 1117</t>
  </si>
  <si>
    <t>085901432-01</t>
  </si>
  <si>
    <t>RAIMUNDO MARCELO DE BRITO MOURA</t>
  </si>
  <si>
    <t>1292402-4 SEPC-AC</t>
  </si>
  <si>
    <t>INTEL 2ºTR 1118</t>
  </si>
  <si>
    <t>717151502-87</t>
  </si>
  <si>
    <t>MARIA ELIONE MOURA DE BRITO</t>
  </si>
  <si>
    <t>1131826-0 SEJSP-AC</t>
  </si>
  <si>
    <t>INTEL 2ºTR 1119</t>
  </si>
  <si>
    <t>978395151-15</t>
  </si>
  <si>
    <t>LINDALVA DO NASCIMENTO COSTA</t>
  </si>
  <si>
    <t>978.395.152-15 PC-AC</t>
  </si>
  <si>
    <t>INTEL 2ºTR 112</t>
  </si>
  <si>
    <t>MARCILENE DA MOTA GOMES</t>
  </si>
  <si>
    <t>10954830 SEJSP-AC</t>
  </si>
  <si>
    <t>INTEL 2ºTR 1120</t>
  </si>
  <si>
    <t>699698762-87</t>
  </si>
  <si>
    <t>JOSÉ LAERTON MOTA MORAIS</t>
  </si>
  <si>
    <t>380422 SJSP-AC</t>
  </si>
  <si>
    <t>SERINGAL QUIXADÁ</t>
  </si>
  <si>
    <t>INTEL 2ºTR 1121</t>
  </si>
  <si>
    <t>699861932-49</t>
  </si>
  <si>
    <t>ROMILDO MOTA MORAIS</t>
  </si>
  <si>
    <t>380639 SJSP-AC</t>
  </si>
  <si>
    <t>INTEL 2ºTR 1122</t>
  </si>
  <si>
    <t>699616032-49</t>
  </si>
  <si>
    <t>FAIERCI JOSÉ PEREIRA NEVES</t>
  </si>
  <si>
    <t>382620 SJSP-AC</t>
  </si>
  <si>
    <t>INTEL 2ºTR 1123</t>
  </si>
  <si>
    <t>582667712-00</t>
  </si>
  <si>
    <t>EUNICE PEREIRA NEVES</t>
  </si>
  <si>
    <t>0276834 SJSP-AC</t>
  </si>
  <si>
    <t>INTEL 2ºTR 1124</t>
  </si>
  <si>
    <t>044663342-93</t>
  </si>
  <si>
    <t>LINDENFRAN PEREIRA NEVES</t>
  </si>
  <si>
    <t>1160571-5 SEPC-AC</t>
  </si>
  <si>
    <t>INTEL 2ºTR 1125</t>
  </si>
  <si>
    <t>922812902-63</t>
  </si>
  <si>
    <t>ANTÔNIA VERÔNICA DE OLIVEIRA SILVA</t>
  </si>
  <si>
    <t>1113351-1 PC-AC</t>
  </si>
  <si>
    <t>INTEL 2ºTR 1126</t>
  </si>
  <si>
    <t>054750782-89</t>
  </si>
  <si>
    <t>MARQUILENE CATAIANA SILVA</t>
  </si>
  <si>
    <t>1354272-9 SEPC-AC</t>
  </si>
  <si>
    <t>INTEL 2ºTR 1127</t>
  </si>
  <si>
    <t>654700952-15</t>
  </si>
  <si>
    <t>FRANCISCO DE ASSIS SANTANA PAULA</t>
  </si>
  <si>
    <t>308698 PC-AC</t>
  </si>
  <si>
    <t>INTEL 2ºTR 1128</t>
  </si>
  <si>
    <t>845525302-91</t>
  </si>
  <si>
    <t>ANTÔNIO DO NASCIMENTO</t>
  </si>
  <si>
    <t>1033285-5 SEJSP-AC</t>
  </si>
  <si>
    <t>INTEL 2ºTR 1129</t>
  </si>
  <si>
    <t>607407952-87</t>
  </si>
  <si>
    <t>FAEBERGUE FERREIRA NEVES</t>
  </si>
  <si>
    <t>607.407.952-87 PC-AC</t>
  </si>
  <si>
    <t>INTEL 2ºTR 113</t>
  </si>
  <si>
    <t>MARIA ANTONIA ALMEIDA DE OLIVEIRA</t>
  </si>
  <si>
    <t>11298910 SEJSP-AC</t>
  </si>
  <si>
    <t>INTEL 2ºTR 1130</t>
  </si>
  <si>
    <t>024069452-00</t>
  </si>
  <si>
    <t>JOSÉ FIALHO DE SOUSA</t>
  </si>
  <si>
    <t>0308479 SJSP-AC</t>
  </si>
  <si>
    <t>INTEL 2ºTR 1131</t>
  </si>
  <si>
    <t>695048732-00</t>
  </si>
  <si>
    <t>MARIA SOCORRO ANDRADE DOS SANTOS</t>
  </si>
  <si>
    <t>1140946-0 SEJSP-AC</t>
  </si>
  <si>
    <t>SERINGAL BELA AURORA</t>
  </si>
  <si>
    <t>INTEL 2ºTR 1132</t>
  </si>
  <si>
    <t>669427132-87</t>
  </si>
  <si>
    <t>JOSÉ ANTÔNIO FIALHO BENTO</t>
  </si>
  <si>
    <t>371093 PC-AC</t>
  </si>
  <si>
    <t>SERINGAL ACARAU</t>
  </si>
  <si>
    <t>INTEL 2ºTR 1133</t>
  </si>
  <si>
    <t>877220112-68</t>
  </si>
  <si>
    <t>ZILMA RODRIGUES DE ANDRADE</t>
  </si>
  <si>
    <t>1010530-1 SEJSP-AC</t>
  </si>
  <si>
    <t>INTEL 2ºTR 1134</t>
  </si>
  <si>
    <t>767434972-15</t>
  </si>
  <si>
    <t>ANTÔNIO ANDRADE DOS SANTOS</t>
  </si>
  <si>
    <t>1080443-9 SEJSP-AC</t>
  </si>
  <si>
    <t>INTEL 2ºTR 1135</t>
  </si>
  <si>
    <t>003176602-17</t>
  </si>
  <si>
    <t>MARIA COLETA ALVES TEIXEIRA</t>
  </si>
  <si>
    <t>1092197-4 SEJSP-AC</t>
  </si>
  <si>
    <t>INTEL 2ºTR 1136</t>
  </si>
  <si>
    <t>703313552-13</t>
  </si>
  <si>
    <t>JOSÉ SAURO SANTOS DE SOUSA</t>
  </si>
  <si>
    <t>1292423-7 SEPC-AC</t>
  </si>
  <si>
    <t>INTEL 2ºTR 1137</t>
  </si>
  <si>
    <t>694933402-87</t>
  </si>
  <si>
    <t>JOSÉ RODRIGUES VIANA</t>
  </si>
  <si>
    <t>369929 PC-AC</t>
  </si>
  <si>
    <t>INTEL 2ºTR 1138</t>
  </si>
  <si>
    <t>703283492-24</t>
  </si>
  <si>
    <t>MARIA EVA DE SOUZA VIANA</t>
  </si>
  <si>
    <t>1321919-7 SEPC-AC</t>
  </si>
  <si>
    <t>INTEL 2ºTR 1139</t>
  </si>
  <si>
    <t>519034402-97</t>
  </si>
  <si>
    <t>NAZARÉ MARQUES FERREIRA</t>
  </si>
  <si>
    <t>1319693-6 SESP-AM</t>
  </si>
  <si>
    <t>INTEL 2ºTR 114</t>
  </si>
  <si>
    <t>MARIA ANTONIA DA MOTA GOMES</t>
  </si>
  <si>
    <t>12123080 SEPC-AC</t>
  </si>
  <si>
    <t>INTEL 2ºTR 1140</t>
  </si>
  <si>
    <t>703295952-02</t>
  </si>
  <si>
    <t>FRANCISCA LIDIENE DE SOUZA ALVES</t>
  </si>
  <si>
    <t>703.295.952-02 PC-AC</t>
  </si>
  <si>
    <t>INTEL 2ºTR 1141</t>
  </si>
  <si>
    <t>950974062-49</t>
  </si>
  <si>
    <t>FRANCIVANIO DO NASCIMENTO SILVA</t>
  </si>
  <si>
    <t>1107982-7 SEJSP-AC</t>
  </si>
  <si>
    <t>INTEL 2ºTR 1142</t>
  </si>
  <si>
    <t>016936692-85</t>
  </si>
  <si>
    <t>ROSINERE SOUZA DE ARAUJO</t>
  </si>
  <si>
    <t>1160567-7 SEPC-AC</t>
  </si>
  <si>
    <t>INTEL 2ºTR 1143</t>
  </si>
  <si>
    <t>807382142-72</t>
  </si>
  <si>
    <t>RAIMUNDO ARDIVON DA SILVA CRUZ</t>
  </si>
  <si>
    <t>454287 SEPC-AC</t>
  </si>
  <si>
    <t>SERINGAL BELO HORIZONTE</t>
  </si>
  <si>
    <t>INTEL 2ºTR 1144</t>
  </si>
  <si>
    <t>360581302-04</t>
  </si>
  <si>
    <t>ANTÔNIO DE SOUZA</t>
  </si>
  <si>
    <t>148277 SEPC-AC</t>
  </si>
  <si>
    <t>INTEL 2ºTR 1145</t>
  </si>
  <si>
    <t>041086942-28</t>
  </si>
  <si>
    <t>FRANCISCA FABIA DA SILVA MOURA</t>
  </si>
  <si>
    <t>1296059-4 SEPC-AC</t>
  </si>
  <si>
    <t>INTEL 2ºTR 1146</t>
  </si>
  <si>
    <t>010360102-36</t>
  </si>
  <si>
    <t>JUCINETE PARENTE SILVA</t>
  </si>
  <si>
    <t>1125348-7  SEJSP-AC</t>
  </si>
  <si>
    <t>INTEL 2ºTR 1147</t>
  </si>
  <si>
    <t>005418472-01</t>
  </si>
  <si>
    <t>IGREJA METODISTA WESLEYANA</t>
  </si>
  <si>
    <t>1077107-7 SEJSP-AC</t>
  </si>
  <si>
    <t>INTEL 2ºTR 1148</t>
  </si>
  <si>
    <t>874080822-04</t>
  </si>
  <si>
    <t>ANTÔNIO VALDIVON ANDRADE DOS SANTOS</t>
  </si>
  <si>
    <t>0308052 SJSP-AC</t>
  </si>
  <si>
    <t>INTEL 2ºTR 1149</t>
  </si>
  <si>
    <t>011659348-25</t>
  </si>
  <si>
    <t>CARLOS EDUARDO COFFONE</t>
  </si>
  <si>
    <t>COMUNIDADE TERRA FIRME</t>
  </si>
  <si>
    <t>L2/L3</t>
  </si>
  <si>
    <t>INTEL 2ºTR 115</t>
  </si>
  <si>
    <t>MARIA ANTONIA FERREIRA DA SILVA</t>
  </si>
  <si>
    <t>342861 SJSP-AC</t>
  </si>
  <si>
    <t>INTEL 2ºTR 1150</t>
  </si>
  <si>
    <t>000213772-43</t>
  </si>
  <si>
    <t>ELIZANILDE ANDRADE DOS SANTOS</t>
  </si>
  <si>
    <t>2137724-3 SESP-AC</t>
  </si>
  <si>
    <t>SERINGAL ACARAÚ</t>
  </si>
  <si>
    <t>INTEL 2ºTR 1151</t>
  </si>
  <si>
    <t>097656662-17</t>
  </si>
  <si>
    <t>JOSÉ SAVIO SANTOS DE SOUSA</t>
  </si>
  <si>
    <t>097.656.662-17 PC-AC</t>
  </si>
  <si>
    <t>INTEL 2ºTR 1152</t>
  </si>
  <si>
    <t>924218492-68</t>
  </si>
  <si>
    <t>ALMIR OLIVEIRA PINHEIRO</t>
  </si>
  <si>
    <t>1101877-1 SEPC-AC</t>
  </si>
  <si>
    <t>INTEL 2ºTR 1153</t>
  </si>
  <si>
    <t>196866762-87</t>
  </si>
  <si>
    <t>RAIMUNDO DOS SANTOS ALVES</t>
  </si>
  <si>
    <t>151529 SSP-AC</t>
  </si>
  <si>
    <t>INTEL 2ºTR 1154</t>
  </si>
  <si>
    <t>062414562-02</t>
  </si>
  <si>
    <t>JOSE ADIGLES DA SILVA ALVES</t>
  </si>
  <si>
    <t>1379256-3 SEPC-AC</t>
  </si>
  <si>
    <t>INTEL 2ºTR 1155</t>
  </si>
  <si>
    <t>804943072-34</t>
  </si>
  <si>
    <t>MANOEL DE MORAES ALVES</t>
  </si>
  <si>
    <t>402055 SJSP-AC</t>
  </si>
  <si>
    <t>INTEL 2ºTR 1156</t>
  </si>
  <si>
    <t>521439702-00</t>
  </si>
  <si>
    <t>JOSÉ FRANCISCO DE MORAES ALVES</t>
  </si>
  <si>
    <t>369544 SJSP-AC</t>
  </si>
  <si>
    <t>INTEL 2ºTR 1157</t>
  </si>
  <si>
    <t>807379512-49</t>
  </si>
  <si>
    <t>RAIMUNDA MARQUES DE SOUZA</t>
  </si>
  <si>
    <t>454236 SJSP-AC</t>
  </si>
  <si>
    <t>INTEL 2ºTR 1158</t>
  </si>
  <si>
    <t>971900142-00</t>
  </si>
  <si>
    <t>FRANCISCO PONTES DE ARAÚJO</t>
  </si>
  <si>
    <t>791900142-00</t>
  </si>
  <si>
    <t>0320244 SJSP-AC</t>
  </si>
  <si>
    <t>INTEL 2ºTR 1159</t>
  </si>
  <si>
    <t>703228342-01</t>
  </si>
  <si>
    <t>JOSÉ CARLOS VIEIRA DE MENDONÇA</t>
  </si>
  <si>
    <t>1277984-9 SEPC-AC</t>
  </si>
  <si>
    <t>INTEL 2ºTR 116</t>
  </si>
  <si>
    <t>MARIA ANTONIA SANTOS DA SILVA</t>
  </si>
  <si>
    <t>1295928-6 / SEPC AC</t>
  </si>
  <si>
    <t>INTEL 2ºTR 1160</t>
  </si>
  <si>
    <t>694908302-59</t>
  </si>
  <si>
    <t>JOÃO MOURA DA SILVA</t>
  </si>
  <si>
    <t>0964578-0 SES -AM</t>
  </si>
  <si>
    <t>INTEL 2ºTR 1161</t>
  </si>
  <si>
    <t>805755792-34</t>
  </si>
  <si>
    <t>RAIMUNDA MARQUES DE MORAES</t>
  </si>
  <si>
    <t>453962 SJSP-AC</t>
  </si>
  <si>
    <t>SERINGAL ARATI</t>
  </si>
  <si>
    <t>INTEL 2ºTR 1162</t>
  </si>
  <si>
    <t>006857322-74</t>
  </si>
  <si>
    <t>RAIMUNDO ADEILSON SOUZA DE ARAÚJO</t>
  </si>
  <si>
    <t>1113370-8 SEJSP-AC</t>
  </si>
  <si>
    <t>INTEL 2ºTR 1163</t>
  </si>
  <si>
    <t>805754472-49</t>
  </si>
  <si>
    <t>IGREJA CONGREGAÇÃO NOVA ALIANÇA</t>
  </si>
  <si>
    <t>454095 SJSP-AC</t>
  </si>
  <si>
    <t>INTEL 2ºTR 1164</t>
  </si>
  <si>
    <t>819750742-20</t>
  </si>
  <si>
    <t>MARIA LUCINEIDE ALVES DE SOUZA</t>
  </si>
  <si>
    <t>463784 SJSP-AC</t>
  </si>
  <si>
    <t>INTEL 2ºTR 1165</t>
  </si>
  <si>
    <t>232580042-34</t>
  </si>
  <si>
    <t>MARIA DO SOCORRO CLOVIS DO NASCIMENTO</t>
  </si>
  <si>
    <t>086080 PC-AC</t>
  </si>
  <si>
    <t>INTEL 2ºTR 1166</t>
  </si>
  <si>
    <t>035477512-09</t>
  </si>
  <si>
    <t>FRANCISCA ISAELIA FERREIRA DA SILVA</t>
  </si>
  <si>
    <t>1264823-0 SEPC-AC</t>
  </si>
  <si>
    <t>INTEL 2ºTR 1167</t>
  </si>
  <si>
    <t>951183492-49</t>
  </si>
  <si>
    <t>MARIA DIVANI BATISTA DE MEDEIROS</t>
  </si>
  <si>
    <t>1050409-5 SEPC-AC</t>
  </si>
  <si>
    <t>INTEL 2ºTR 1168</t>
  </si>
  <si>
    <t>951162492-04</t>
  </si>
  <si>
    <t>ROSÂNGELA DE ARAÚJO SOUZA</t>
  </si>
  <si>
    <t>1051490-2 SEJSP-AC</t>
  </si>
  <si>
    <t>INTEL 2ºTR 1169</t>
  </si>
  <si>
    <t>798253622-00</t>
  </si>
  <si>
    <t>VALDENI COELHO DE SOUZA</t>
  </si>
  <si>
    <t>444100 PC-AC</t>
  </si>
  <si>
    <t>INTEL 2ºTR 117</t>
  </si>
  <si>
    <t>MARIA CIDINALVA PEREIRA DOS SANTOS</t>
  </si>
  <si>
    <t>11297115 SEPC-AC</t>
  </si>
  <si>
    <t>INTEL 2ºTR 1170</t>
  </si>
  <si>
    <t>078139672-75</t>
  </si>
  <si>
    <t>ALEXANDRE SOUZA DA SILVA</t>
  </si>
  <si>
    <t>025279-A SEPC-AC</t>
  </si>
  <si>
    <t>INTEL 2ºTR 1171</t>
  </si>
  <si>
    <t>016040852-07</t>
  </si>
  <si>
    <t>MARIA DA LIBERDADE MOURA FIGUEIREDO</t>
  </si>
  <si>
    <t>2512690-3 SESP-AC</t>
  </si>
  <si>
    <t>INTEL 2ºTR 1172</t>
  </si>
  <si>
    <t>002259012-93</t>
  </si>
  <si>
    <t>MARIA LIBERDADE FERREIRA DOS SANTOS LIMA</t>
  </si>
  <si>
    <t>356566 SEPC-AC</t>
  </si>
  <si>
    <t>INTEL 2ºTR 1173</t>
  </si>
  <si>
    <t>826205202-15</t>
  </si>
  <si>
    <t>RITA PAIVA DE SOUZA</t>
  </si>
  <si>
    <t>1948243-4 SESP-AC</t>
  </si>
  <si>
    <t>INTEL 2ºTR 1174</t>
  </si>
  <si>
    <t>700940772-07</t>
  </si>
  <si>
    <t>MARIA EVILÁZIA DO CARMO PEREIRA</t>
  </si>
  <si>
    <t>1278024-3 PC-AC</t>
  </si>
  <si>
    <t>INTEL 2ºTR 1175</t>
  </si>
  <si>
    <t>015323812-71</t>
  </si>
  <si>
    <t>JOSÉ RONALDO MOURA DE OLIVEIRA</t>
  </si>
  <si>
    <t>1010745-2 SEPC-AC</t>
  </si>
  <si>
    <t>INTEL 2ºTR 1176</t>
  </si>
  <si>
    <t>795503982-34</t>
  </si>
  <si>
    <t>DELIDIA LIMA DE SOUZA</t>
  </si>
  <si>
    <t>702277 SEPC-AC</t>
  </si>
  <si>
    <t>INTEL 2ºTR 1177</t>
  </si>
  <si>
    <t>717172772-68</t>
  </si>
  <si>
    <t>RAIMUNDA NONATA ALVES DE SOUZA</t>
  </si>
  <si>
    <t>1293397-0 PC-AC</t>
  </si>
  <si>
    <t>INTEL 2ºTR 1178</t>
  </si>
  <si>
    <t>040629812-20</t>
  </si>
  <si>
    <t>FRANCISCO MARQUES DE BRITO</t>
  </si>
  <si>
    <t>1026911-8 SEJSP-AC</t>
  </si>
  <si>
    <t>INTEL 2ºTR 1179</t>
  </si>
  <si>
    <t>824080842-53</t>
  </si>
  <si>
    <t>RAIMUNDA ALVES DE SOUZA</t>
  </si>
  <si>
    <t>467784 SJSP-AC</t>
  </si>
  <si>
    <t>INTEL 2ºTR 118</t>
  </si>
  <si>
    <t>MARIA CLEANE SANTOS DA SILVA</t>
  </si>
  <si>
    <t>084975A PC-AC</t>
  </si>
  <si>
    <t>INTEL 2ºTR 1180</t>
  </si>
  <si>
    <t>ESCOLA</t>
  </si>
  <si>
    <t>ESCOLA MUNICIPAL MANOEL TEXEIRA - ANEXO IV</t>
  </si>
  <si>
    <t>34.693.564/0002-50</t>
  </si>
  <si>
    <t>INTEL 2ºTR 1181</t>
  </si>
  <si>
    <t>ESCOLA MUNICIPAL MANOEL TEXEIRA - ANEXO V</t>
  </si>
  <si>
    <t>INTEL 2ºTR 1182</t>
  </si>
  <si>
    <t>647409862-72</t>
  </si>
  <si>
    <t>ANTÔNIO DOS SANTOS</t>
  </si>
  <si>
    <t>327883 SEPC-AC</t>
  </si>
  <si>
    <t>INTEL 2ºTR 1183</t>
  </si>
  <si>
    <t>802262052-15</t>
  </si>
  <si>
    <t>ROSINEIDE SILVA DE MELO</t>
  </si>
  <si>
    <t>1031524-1 SEJSP-AC</t>
  </si>
  <si>
    <t>INTEL 2ºTR 1184</t>
  </si>
  <si>
    <t>902036582-72</t>
  </si>
  <si>
    <t>IGREJA NOVA CANAÃ</t>
  </si>
  <si>
    <t>1031482-2 SEJSP-AC</t>
  </si>
  <si>
    <t>INTEL 2ºTR 1185</t>
  </si>
  <si>
    <t>087414822-71</t>
  </si>
  <si>
    <t>FRANCISCA CAMILA SOUZA DE MELO</t>
  </si>
  <si>
    <t>08741482271 PC-AC</t>
  </si>
  <si>
    <t>INTEL 2ºTR 1186</t>
  </si>
  <si>
    <t>694856232-91</t>
  </si>
  <si>
    <t>FRANCISCO JOCIMAR SILVA DE MELO</t>
  </si>
  <si>
    <t>369990 PC-AC</t>
  </si>
  <si>
    <t>INTEL 2ºTR 1187</t>
  </si>
  <si>
    <t>699635092-15</t>
  </si>
  <si>
    <t>FRANCISCO DO NASCIMENTO SILVA</t>
  </si>
  <si>
    <t>369669 SJSP-AC</t>
  </si>
  <si>
    <t>INTEL 2ºTR 1188</t>
  </si>
  <si>
    <t>029809382-03</t>
  </si>
  <si>
    <t>ANTÔNIO EDIVILSON DE SOUZA ALVES</t>
  </si>
  <si>
    <t>1266227-6 SEPC-AC</t>
  </si>
  <si>
    <t>INTEL 2ºTR 1189</t>
  </si>
  <si>
    <t>076129922-05</t>
  </si>
  <si>
    <t>DANIEL CAVALCANTE MELO</t>
  </si>
  <si>
    <t>021527-A SEPC-AC</t>
  </si>
  <si>
    <t>INTEL 2ºTR 119</t>
  </si>
  <si>
    <t>MARIA DA CONCEIÇÃO VIEIRA DO NASCIMENTO</t>
  </si>
  <si>
    <t>10688528 SEJSP-AC</t>
  </si>
  <si>
    <t>INTEL 2ºTR 1190</t>
  </si>
  <si>
    <t>770699992-91</t>
  </si>
  <si>
    <t>JOÃO ROCHA PEREIRA</t>
  </si>
  <si>
    <t>570699992-91</t>
  </si>
  <si>
    <t>0247319 SJSP-AC</t>
  </si>
  <si>
    <t>INTEL 2ºTR 1191</t>
  </si>
  <si>
    <t>027377152-37</t>
  </si>
  <si>
    <t>JUNIEL BARBOSA DE MELO</t>
  </si>
  <si>
    <t>02737715237 PC-AC</t>
  </si>
  <si>
    <t>INTEL 2ºTR 1192</t>
  </si>
  <si>
    <t>895969862-87</t>
  </si>
  <si>
    <t>MARIA IVONE BARBORASA SALUSTIANO</t>
  </si>
  <si>
    <t>2122475-7 SESP-AM</t>
  </si>
  <si>
    <t>INTEL 2ºTR 1193</t>
  </si>
  <si>
    <t>051763672-70</t>
  </si>
  <si>
    <t>RAIMUNDA GELCIVANIA SALUSTIANO DE SOUZA</t>
  </si>
  <si>
    <t>047384-A SEPC-AC</t>
  </si>
  <si>
    <t>INTEL 2ºTR 1194</t>
  </si>
  <si>
    <t>033423222-84</t>
  </si>
  <si>
    <t>MARIA AUXILIADORA DA SILVA PINHEIRO</t>
  </si>
  <si>
    <t>1247199-2 SEPC-AC</t>
  </si>
  <si>
    <t>INTEL 2ºTR 1195</t>
  </si>
  <si>
    <t>699635332-72</t>
  </si>
  <si>
    <t>FRANCISCO EDIBERTO MONTEIRO ALVES</t>
  </si>
  <si>
    <t>380834 PC-AC</t>
  </si>
  <si>
    <t>INTEL 2ºTR 1196</t>
  </si>
  <si>
    <t>703295862-11</t>
  </si>
  <si>
    <t>MARIA JOSÉ DA SILVA CRUZ</t>
  </si>
  <si>
    <t>1294136-0 SEPC-AC</t>
  </si>
  <si>
    <t>INTEL 2ºTR 1197</t>
  </si>
  <si>
    <t>922816562-68</t>
  </si>
  <si>
    <t>JOSÉ NILTON PEREIRA BARBOSA</t>
  </si>
  <si>
    <t>10071105 SSP-AC</t>
  </si>
  <si>
    <t>INTEL 2ºTR 1198</t>
  </si>
  <si>
    <t>799855302-25</t>
  </si>
  <si>
    <t>JOSÉ ALBERDAN MOURA DA SILVA</t>
  </si>
  <si>
    <t>453963 PC-AC</t>
  </si>
  <si>
    <t>INTEL 2ºTR 1199</t>
  </si>
  <si>
    <t>ESCOLA MUNICIPAL MANOEL TEXEIRA - ANEXO III</t>
  </si>
  <si>
    <t>SERINGAL PERSEVERANÇA</t>
  </si>
  <si>
    <t>INTEL 2ºTR 12</t>
  </si>
  <si>
    <t>L1.2023-0645</t>
  </si>
  <si>
    <t>EDILSON DA CONCEIÇÃO GOMES</t>
  </si>
  <si>
    <t>1335126-5 / SEPC AC</t>
  </si>
  <si>
    <t>INTEL 2ºTR 120</t>
  </si>
  <si>
    <t>MARIA DA GLÓRIA VIEIRA DO NASCIMENTO</t>
  </si>
  <si>
    <t>11718463 SEPC-AC</t>
  </si>
  <si>
    <t>INTEL 2ºTR 1200</t>
  </si>
  <si>
    <t>693411682-87</t>
  </si>
  <si>
    <t>FRANCISCO ANTÔNIO MOURA DE OLIVEIRA</t>
  </si>
  <si>
    <t>0304715 SJSP-AC</t>
  </si>
  <si>
    <t>INTEL 2ºTR 1201</t>
  </si>
  <si>
    <t>042261482-31</t>
  </si>
  <si>
    <t>FRANCISCO ROMÁRIO DA COSTA MOURA</t>
  </si>
  <si>
    <t>1308131-4 SEPC-AC</t>
  </si>
  <si>
    <t>INTEL 2ºTR 1202</t>
  </si>
  <si>
    <t>339485182-20</t>
  </si>
  <si>
    <t>CLIENTE A MENOS DE 600M DA REDE</t>
  </si>
  <si>
    <t>FRANCISCA DAS CHAGAS AMORIM</t>
  </si>
  <si>
    <t>210459 SSP-AC</t>
  </si>
  <si>
    <t>RIO ACURAUÁ</t>
  </si>
  <si>
    <t>SERINGAL SÃO PEDRO</t>
  </si>
  <si>
    <t>INTEL 2ºTR 1203</t>
  </si>
  <si>
    <t>049462442-63</t>
  </si>
  <si>
    <t>AGUARDAR</t>
  </si>
  <si>
    <t>ANÁSILE MINUCIOSA</t>
  </si>
  <si>
    <t>MARIA JOSÉ DE MENEZES SILVA</t>
  </si>
  <si>
    <t>1341014-8 SEPC-AC</t>
  </si>
  <si>
    <t>INTEL 2ºTR 1204</t>
  </si>
  <si>
    <t>664773102-44</t>
  </si>
  <si>
    <t>MARIA SOCORRO RODRIGUES MOREIRA</t>
  </si>
  <si>
    <t>345438 SJSP-AC</t>
  </si>
  <si>
    <t>INTEL 2ºTR 1205</t>
  </si>
  <si>
    <t>923399212-87</t>
  </si>
  <si>
    <t>ALDENIS PERES DE AMORIM</t>
  </si>
  <si>
    <t>92339921287 PC-AC</t>
  </si>
  <si>
    <t>INTEL 2ºTR 1206</t>
  </si>
  <si>
    <t>017459112-86</t>
  </si>
  <si>
    <t>ANTÔNIO REINALDO ARAUJO DA SILVA</t>
  </si>
  <si>
    <t>1160335-6 SEPC-AC</t>
  </si>
  <si>
    <t>INTEL 2ºTR 1207</t>
  </si>
  <si>
    <t>014983732-16</t>
  </si>
  <si>
    <t>FRANCISCO NACELIO DA SILVA FRANÇA</t>
  </si>
  <si>
    <t>1058002-6 SEJSP-AC</t>
  </si>
  <si>
    <t>INTEL 2ºTR 1208</t>
  </si>
  <si>
    <t>835970852-53</t>
  </si>
  <si>
    <t>CORRIGIDO-TIPO DE SIGFI INFORMADO NA PLANILHA DIVERGENTE DO RELATÓRIO</t>
  </si>
  <si>
    <t>ALTEMIRA DE SOUZA CONCEIÇÃO PESSOA</t>
  </si>
  <si>
    <t>470380 PC-AC</t>
  </si>
  <si>
    <t>INTEL 2ºTR 1209</t>
  </si>
  <si>
    <t>015872892-02</t>
  </si>
  <si>
    <t>NÁGELA DE ALMEIDA MIRANDA</t>
  </si>
  <si>
    <t>1137909-0 SEJSP-AC</t>
  </si>
  <si>
    <t>INTEL 2ºTR 121</t>
  </si>
  <si>
    <t>MARIA DA GLÓRIA XAVIER DA SILVA</t>
  </si>
  <si>
    <t>13357816 SEPC-AC</t>
  </si>
  <si>
    <t>INTEL 2ºTR 1210</t>
  </si>
  <si>
    <t>016163062-62</t>
  </si>
  <si>
    <t>LETÍCIA DE MENEZES DA SILVA</t>
  </si>
  <si>
    <t>1161982-1 SEPC-AC</t>
  </si>
  <si>
    <t>INTEL 2ºTR 1211</t>
  </si>
  <si>
    <t>017005442-09</t>
  </si>
  <si>
    <t>JOÃO DE MENEZES SILVA</t>
  </si>
  <si>
    <t>1161977-5 SEPC-AC</t>
  </si>
  <si>
    <t>INTEL 2ºTR 1212</t>
  </si>
  <si>
    <t>920001772-04</t>
  </si>
  <si>
    <t>ANTÔNIO JOSÉ DE MENEZES SILVA</t>
  </si>
  <si>
    <t>1140944-4 SEJSP-AC</t>
  </si>
  <si>
    <t>INTEL 2ºTR 1213</t>
  </si>
  <si>
    <t>023797602-17</t>
  </si>
  <si>
    <t>MARIA ANTÔNIA DE SOUZA PESSOA</t>
  </si>
  <si>
    <t>1174170-8 SEPC-AC</t>
  </si>
  <si>
    <t>INTEL 2ºTR 1214</t>
  </si>
  <si>
    <t>695091742-20</t>
  </si>
  <si>
    <t>PEDRO ALVES BEZERRA</t>
  </si>
  <si>
    <t>0337262 SJSP-AC</t>
  </si>
  <si>
    <t>INTEL 2ºTR 1215</t>
  </si>
  <si>
    <t>955280322-53</t>
  </si>
  <si>
    <t>JÚNIOR DA SILVA BEZERRA</t>
  </si>
  <si>
    <t>035249-A SEPC-AC</t>
  </si>
  <si>
    <t>INTEL 2ºTR 1216</t>
  </si>
  <si>
    <t>006721512-27</t>
  </si>
  <si>
    <t>LEOVÂNIA MARIA DA PAIXÃO LIMA</t>
  </si>
  <si>
    <t>1113332-5 SEJSP-AC</t>
  </si>
  <si>
    <t>INTEL 2ºTR 1217</t>
  </si>
  <si>
    <t>654960512-15</t>
  </si>
  <si>
    <t>RAIMUNDO NONATO DA SILVA DO NASCIMENTO</t>
  </si>
  <si>
    <t>65496051215 PC-AC</t>
  </si>
  <si>
    <t>INTEL 2ºTR 1218</t>
  </si>
  <si>
    <t>667130802-00</t>
  </si>
  <si>
    <t>JOSÉ RIVANILDO FERREIRA LUCENA</t>
  </si>
  <si>
    <t>345259 SSP-AC</t>
  </si>
  <si>
    <t>INTEL 2ºTR 1219</t>
  </si>
  <si>
    <t>012726442-60</t>
  </si>
  <si>
    <t>SABRINA PESSOA DO NASCIMENTO</t>
  </si>
  <si>
    <t>01272644260 PC-AC</t>
  </si>
  <si>
    <t>INTEL 2ºTR 122</t>
  </si>
  <si>
    <t>CORRIGIDO - TIPO DE SIGFI NÃO INFORMADO NO CABEÇALHO DO RELATÓRIO</t>
  </si>
  <si>
    <t>MARIA FRANCISCA DA CONCEIÇÃO</t>
  </si>
  <si>
    <t>12633949 SEPC-AC</t>
  </si>
  <si>
    <t>INTEL 2ºTR 1220</t>
  </si>
  <si>
    <t>006668362-99</t>
  </si>
  <si>
    <t>SAMIA RODRIGUES DA SILVA</t>
  </si>
  <si>
    <t>1067388-1 SEJSP-AC</t>
  </si>
  <si>
    <t>INTEL 2ºTR 1221</t>
  </si>
  <si>
    <t>022725532-14</t>
  </si>
  <si>
    <t>GIRLENE CUNHA PEREIRA</t>
  </si>
  <si>
    <t>1071943-1 SEPC-AC</t>
  </si>
  <si>
    <t>INTEL 2ºTR 1222</t>
  </si>
  <si>
    <t>666184872-34</t>
  </si>
  <si>
    <t>FRANCINETE DE OLIVEIRA SILVA</t>
  </si>
  <si>
    <t>348466 SJSP-AC</t>
  </si>
  <si>
    <t>INTEL 2ºTR 1223</t>
  </si>
  <si>
    <t>051365632-49</t>
  </si>
  <si>
    <t>ALBERTO ASSEM</t>
  </si>
  <si>
    <t>121811 SSP-AC</t>
  </si>
  <si>
    <t>INTEL 2ºTR 1224</t>
  </si>
  <si>
    <t>022943502-51</t>
  </si>
  <si>
    <t>JANAÍNA SILVA GERMANO</t>
  </si>
  <si>
    <t>1276682-8 PC-AC</t>
  </si>
  <si>
    <t>INTEL 2ºTR 1225</t>
  </si>
  <si>
    <t>037445372-18</t>
  </si>
  <si>
    <t>FRANCISCA DA SILVA BEZERRA</t>
  </si>
  <si>
    <t>1265168-0 SEPC-AC</t>
  </si>
  <si>
    <t>INTEL 2ºTR 1226</t>
  </si>
  <si>
    <t>033093072-98</t>
  </si>
  <si>
    <t>MARIA LAEDIA BRAGA DO NASCIMENTO</t>
  </si>
  <si>
    <t>1319428-3 SEPC-AC</t>
  </si>
  <si>
    <t>INTEL 2ºTR 1227</t>
  </si>
  <si>
    <t>802261402-53</t>
  </si>
  <si>
    <t>MARIA AUXILIADORA BARRETO DE LIMA</t>
  </si>
  <si>
    <t>447943 SEPC-AC</t>
  </si>
  <si>
    <t>INTEL 2ºTR 1228</t>
  </si>
  <si>
    <t>682448352-49</t>
  </si>
  <si>
    <t>JÚLIO CÉSAR SABÓIA GOMES</t>
  </si>
  <si>
    <t>0302910 SSP-AC</t>
  </si>
  <si>
    <t>INTEL 2ºTR 1229</t>
  </si>
  <si>
    <t>699815662-62</t>
  </si>
  <si>
    <t>MARLUCE FERREIRA BEZERRA</t>
  </si>
  <si>
    <t>369713 SJSP-AC</t>
  </si>
  <si>
    <t>INTEL 2ºTR 123</t>
  </si>
  <si>
    <t>MARIA GINALVA DE CARVALHO LIMA</t>
  </si>
  <si>
    <t>01015110274 PC-AC</t>
  </si>
  <si>
    <t>INTEL 2ºTR 1230</t>
  </si>
  <si>
    <t>666185332-87</t>
  </si>
  <si>
    <t>FRANCISCA BARBOSA DA SILVA</t>
  </si>
  <si>
    <t>345056 SJSP-AC</t>
  </si>
  <si>
    <t>INTEL 2ºTR 1231</t>
  </si>
  <si>
    <t>909747942-87</t>
  </si>
  <si>
    <t>IARA MARIA PINTO DE LIMA</t>
  </si>
  <si>
    <t>1219663-0 SEPC-AC</t>
  </si>
  <si>
    <t>INTEL 2ºTR 1232</t>
  </si>
  <si>
    <t>023507662-76</t>
  </si>
  <si>
    <t>CORRIGIDO-NOME ERRADO NO RELATÓRIO</t>
  </si>
  <si>
    <t>MOISES PINTO DE LIMA</t>
  </si>
  <si>
    <t>02350766276 PC-AC</t>
  </si>
  <si>
    <t>INTEL 2ºTR 1233</t>
  </si>
  <si>
    <t>701054502-27</t>
  </si>
  <si>
    <t>JERLÂNDIA BARROS DA SILVA</t>
  </si>
  <si>
    <t>70105450227 PC-AC</t>
  </si>
  <si>
    <t>INTEL 2ºTR 1234</t>
  </si>
  <si>
    <t>035413902-98</t>
  </si>
  <si>
    <t>NONATA FERREIRA DA SILVA</t>
  </si>
  <si>
    <t>1153274-2 SEPC-AC</t>
  </si>
  <si>
    <t>INTEL 2ºTR 1235</t>
  </si>
  <si>
    <t>064614882-60</t>
  </si>
  <si>
    <t>FRANCISCA BARROS DA SILVA</t>
  </si>
  <si>
    <t>1379155-9 SEPC-AC</t>
  </si>
  <si>
    <t>INTEL 2ºTR 1236</t>
  </si>
  <si>
    <t>026887072-13</t>
  </si>
  <si>
    <t>MARIA DO LIVRAMENTO DA SILVA ARAÚJO</t>
  </si>
  <si>
    <t>1211845-1 SEPC-AC</t>
  </si>
  <si>
    <t>INTEL 2ºTR 1237</t>
  </si>
  <si>
    <t>638953232-68</t>
  </si>
  <si>
    <t>MARIA VANDERLI DO NASCIMENTO LOPES</t>
  </si>
  <si>
    <t>1063806-7 SEJSP-AC</t>
  </si>
  <si>
    <t>INTEL 2ºTR 1238</t>
  </si>
  <si>
    <t>087135892-10</t>
  </si>
  <si>
    <t>MANOEL DE JESUS OLIVEIRA DO NASCIMENTO</t>
  </si>
  <si>
    <t>1341197-7 SEPC-AC</t>
  </si>
  <si>
    <t>INTEL 2ºTR 1239</t>
  </si>
  <si>
    <t>654698012-68</t>
  </si>
  <si>
    <t>FRANCISCO BERNARDO DE LIMA</t>
  </si>
  <si>
    <t>335413 SEJSP-AC</t>
  </si>
  <si>
    <t>INTEL 2ºTR 124</t>
  </si>
  <si>
    <t>MARIA IVONETE ANDRADE DOS SANTOS</t>
  </si>
  <si>
    <t>13163370 SEPC-AC</t>
  </si>
  <si>
    <t>INTEL 2ºTR 1240</t>
  </si>
  <si>
    <t>006598842-67</t>
  </si>
  <si>
    <t>ANTÔNIO SILAS FERREIRA LUCENA</t>
  </si>
  <si>
    <t>11034980 SSP-AC</t>
  </si>
  <si>
    <t>INTEL 2ºTR 1241</t>
  </si>
  <si>
    <t>788773002-30</t>
  </si>
  <si>
    <t>KLEITON CARVALHO PEREIRA</t>
  </si>
  <si>
    <t>14564327 SSP-MT</t>
  </si>
  <si>
    <t>INTEL 2ºTR 1242</t>
  </si>
  <si>
    <t>558609312-04</t>
  </si>
  <si>
    <t>EMESON HESPANHOL TEIXEIRA</t>
  </si>
  <si>
    <t>296584 SJSP-AC</t>
  </si>
  <si>
    <t>INTEL 2ºTR 1243</t>
  </si>
  <si>
    <t>694676252-53</t>
  </si>
  <si>
    <t>IGREJA O BRASIL PARA CRISTO CONGREGAÇÃO RIO ACURAUÁ</t>
  </si>
  <si>
    <t>380875 SJSP-AC</t>
  </si>
  <si>
    <t>INTEL 2ºTR 1244</t>
  </si>
  <si>
    <t>922787362-72</t>
  </si>
  <si>
    <t>FRANCINILDO CONCEIÇÃO DA SILVA</t>
  </si>
  <si>
    <t>10563393 SSP-AC</t>
  </si>
  <si>
    <t>INTEL 2ºTR 1245</t>
  </si>
  <si>
    <t>666051052-49</t>
  </si>
  <si>
    <t>RAIMUNDO SOUZA FREIRE</t>
  </si>
  <si>
    <t>344682 SSP-AC</t>
  </si>
  <si>
    <t>INTEL 2ºTR 1246</t>
  </si>
  <si>
    <t>649149412-87</t>
  </si>
  <si>
    <t>FRANCISCO JULIANO DO NASCIMENTO</t>
  </si>
  <si>
    <t>0326819 SSP-AC</t>
  </si>
  <si>
    <t>INTEL 2ºTR 1247</t>
  </si>
  <si>
    <t>922772332-34</t>
  </si>
  <si>
    <t>ANTÔNIO ROGÉRIO DE SOUZA E SOUZA</t>
  </si>
  <si>
    <t>10391452 SSP-AC</t>
  </si>
  <si>
    <t>INTEL 2ºTR 1248</t>
  </si>
  <si>
    <t>035135762-93</t>
  </si>
  <si>
    <t>ROMÁRIO DA SILVA BEZERRA</t>
  </si>
  <si>
    <t>035.135.762-93 SSP-AC</t>
  </si>
  <si>
    <t>INTEL 2ºTR 1249</t>
  </si>
  <si>
    <t>900597602-06</t>
  </si>
  <si>
    <t>LAFAANE MAGALHÃES DA SILVA</t>
  </si>
  <si>
    <t>425005 SEPC-AC</t>
  </si>
  <si>
    <t>INTEL 2ºTR 125</t>
  </si>
  <si>
    <t>MARIA JOISSILENE GOMES DOS SANTOS</t>
  </si>
  <si>
    <t>11332859 SEPC-AC</t>
  </si>
  <si>
    <t>INTEL 2ºTR 1250</t>
  </si>
  <si>
    <t>728036652-04</t>
  </si>
  <si>
    <t>MARIA ROCILDA CORREIA DOS SANTOS</t>
  </si>
  <si>
    <t>728036652-04 PC -AC</t>
  </si>
  <si>
    <t>RIO MURÚ</t>
  </si>
  <si>
    <t>SERINGAL BOM FUTURO</t>
  </si>
  <si>
    <t>INTEL 2ºTR 1251</t>
  </si>
  <si>
    <t>042068392-55</t>
  </si>
  <si>
    <t>AUSENCIA DE FOTOS DOS DOCUMENTOS PESSOAIS</t>
  </si>
  <si>
    <t>ADAILTON DOS SANTOS SILVA</t>
  </si>
  <si>
    <t>13081446 SEPC-AC</t>
  </si>
  <si>
    <t>INTEL 2ºTR 1252</t>
  </si>
  <si>
    <t>041618172-40</t>
  </si>
  <si>
    <t>LEIDIMAR FERREIRA DUARTE</t>
  </si>
  <si>
    <t>12731790 SEPC-AC</t>
  </si>
  <si>
    <t>INTEL 2ºTR 1253</t>
  </si>
  <si>
    <t>061314302-76</t>
  </si>
  <si>
    <t>ANA CLARICE DA SILVA MACHADO</t>
  </si>
  <si>
    <t>058742-A SEPC-AC</t>
  </si>
  <si>
    <t>INTEL 2ºTR 1254</t>
  </si>
  <si>
    <t>835969762-00</t>
  </si>
  <si>
    <t>MARIA ORDONETE ALVES DA SILVA</t>
  </si>
  <si>
    <t>1014400-5 PC-AC</t>
  </si>
  <si>
    <t>INTEL 2ºTR 1255</t>
  </si>
  <si>
    <t>662866892-49</t>
  </si>
  <si>
    <t>RAIMUNDO NONATO CONCEIÇÃO CAMPOS</t>
  </si>
  <si>
    <t>344731 SJSP-AC</t>
  </si>
  <si>
    <t>INTEL 2ºTR 1256</t>
  </si>
  <si>
    <t>024254762-10</t>
  </si>
  <si>
    <t>FRANCISCO DAS CHAGAS SILVA DE FREITAS</t>
  </si>
  <si>
    <t>11975610 SEPC-AC</t>
  </si>
  <si>
    <t>INTEL 2ºTR 1257</t>
  </si>
  <si>
    <t>703263672-17</t>
  </si>
  <si>
    <t>LUZANIRA ALVES DA SILVA</t>
  </si>
  <si>
    <t>12818003 SEPC-AC</t>
  </si>
  <si>
    <t>INTEL 2ºTR 1258</t>
  </si>
  <si>
    <t>012861682-28</t>
  </si>
  <si>
    <t>LAURIETE FELICIANO MACHADO</t>
  </si>
  <si>
    <t>11411236 SEJSP-AC</t>
  </si>
  <si>
    <t>INTEL 2ºTR 1259</t>
  </si>
  <si>
    <t>672944482-72</t>
  </si>
  <si>
    <t>MARIA DE FATIMA LIMA DA SILVA</t>
  </si>
  <si>
    <t>672.944.482-72 PC-AC</t>
  </si>
  <si>
    <t>SERINGAL MONTE BELO</t>
  </si>
  <si>
    <t>INTEL 2ºTR 126</t>
  </si>
  <si>
    <t>MARIA LIANA XAVIER DA CONCEIÇÃO</t>
  </si>
  <si>
    <t>11292776 SEJSP-AC</t>
  </si>
  <si>
    <t>INTEL 2ºTR 1260</t>
  </si>
  <si>
    <t>694931542-20</t>
  </si>
  <si>
    <t>JOSÉ REINALDO MACHADO</t>
  </si>
  <si>
    <t>360266 SJSP-AC</t>
  </si>
  <si>
    <t>INTEL 2ºTR 1261</t>
  </si>
  <si>
    <t>899296832-91</t>
  </si>
  <si>
    <t>ROSIMIRA DOS SANTOS PEREIRA</t>
  </si>
  <si>
    <t>10476946 SEJSP-AC</t>
  </si>
  <si>
    <t>INTEL 2ºTR 1262</t>
  </si>
  <si>
    <t>012472882-00</t>
  </si>
  <si>
    <t>MARIANNE PEREIRA DO ESPÍRITO SANTO</t>
  </si>
  <si>
    <t>012.472.882-00 PC-AC</t>
  </si>
  <si>
    <t>INTEL 2ºTR 1263</t>
  </si>
  <si>
    <t>ESCOLA MUNICIPAL CORONEL JOSÉ MARQUES DE ALBUQUERQUE</t>
  </si>
  <si>
    <t>INTEL 2ºTR 1264</t>
  </si>
  <si>
    <t>699791202-82</t>
  </si>
  <si>
    <t>MARIA DA LIBERDADE PEREIRA DE OLIVEIRA</t>
  </si>
  <si>
    <t>463801 SJSP-AC</t>
  </si>
  <si>
    <t>INTEL 2ºTR 1265</t>
  </si>
  <si>
    <t>703371842-08</t>
  </si>
  <si>
    <t>ASSEMBLÉIA DE DEUS MADUREIRA CONGREGAÇÃO MONTE CARMELO</t>
  </si>
  <si>
    <t>INTEL 2ºTR 1266</t>
  </si>
  <si>
    <t>040207022-41</t>
  </si>
  <si>
    <t>LAÉRCIO DE LIMA DA SILVA</t>
  </si>
  <si>
    <t>041485-A SEPC-AC</t>
  </si>
  <si>
    <t>INTEL 2ºTR 1267</t>
  </si>
  <si>
    <t>006969912-76</t>
  </si>
  <si>
    <t>MARIA REGIANA DE LIMA DA SILVA</t>
  </si>
  <si>
    <t>00696991276 PC-AC</t>
  </si>
  <si>
    <t>INTEL 2ºTR 1268</t>
  </si>
  <si>
    <t>070263352-60</t>
  </si>
  <si>
    <t>CERLÂNDIA PEREIRA DE SOUZA</t>
  </si>
  <si>
    <t>015362-A SEPC-AC</t>
  </si>
  <si>
    <t>INTEL 2ºTR 1269</t>
  </si>
  <si>
    <t>081242122-10</t>
  </si>
  <si>
    <t>FRANCIMAR PEREIRA DE SOUZA</t>
  </si>
  <si>
    <t>082938-A PC-AC</t>
  </si>
  <si>
    <t>INTEL 2ºTR 127</t>
  </si>
  <si>
    <t>MARIA MARCIA DA MOTA GOMES</t>
  </si>
  <si>
    <t>1229680-5 / SEPC AC</t>
  </si>
  <si>
    <t>INTEL 2ºTR 1270</t>
  </si>
  <si>
    <t>040300512-43</t>
  </si>
  <si>
    <t>SEM FOTOS NO RELATÓRIO</t>
  </si>
  <si>
    <t>JOSÉ DENIS PEREIRA DE SOUZA</t>
  </si>
  <si>
    <t>1229287-7 SEPC-AC</t>
  </si>
  <si>
    <t>INTEL 2ºTR 1271</t>
  </si>
  <si>
    <t>078004582-37</t>
  </si>
  <si>
    <t>NARA ALINE CARVALHO VIANA</t>
  </si>
  <si>
    <t>081893-A PC-AC</t>
  </si>
  <si>
    <t>INTEL 2ºTR 1272</t>
  </si>
  <si>
    <t>656441822-15</t>
  </si>
  <si>
    <t>JOSE SOARES DA SILVA</t>
  </si>
  <si>
    <t>382698 SJSP-AC</t>
  </si>
  <si>
    <t>INTEL 2ºTR 1273</t>
  </si>
  <si>
    <t>097675422-30</t>
  </si>
  <si>
    <t>MARDILSON SOUZA DO NASCIMENTO</t>
  </si>
  <si>
    <t>075482-A PC-AC</t>
  </si>
  <si>
    <t>INTEL 2ºTR 1274</t>
  </si>
  <si>
    <t>016434762-38</t>
  </si>
  <si>
    <t>MARCONDES PEREIRA DO ESPÍRITO SANTO</t>
  </si>
  <si>
    <t>1151647-0 SEPC-AC</t>
  </si>
  <si>
    <t>SERINGAL REPOUSO</t>
  </si>
  <si>
    <t>INTEL 2ºTR 1275</t>
  </si>
  <si>
    <t>699703942-15</t>
  </si>
  <si>
    <t>JOSÉ PAULINO</t>
  </si>
  <si>
    <t>382691 SJSP-AC</t>
  </si>
  <si>
    <t>INTEL 2ºTR 1276</t>
  </si>
  <si>
    <t>053111392-26</t>
  </si>
  <si>
    <t>LEIDIANE LOPES MUNIZ</t>
  </si>
  <si>
    <t>026739-A SEPC-AC</t>
  </si>
  <si>
    <t>INTEL 2ºTR 1277</t>
  </si>
  <si>
    <t>087969682-65</t>
  </si>
  <si>
    <t>MARIA DE JESUS CORDEIRO DA SILVA</t>
  </si>
  <si>
    <t>079604-A PC-AC</t>
  </si>
  <si>
    <t>INTEL 2ºTR 1278</t>
  </si>
  <si>
    <t>008129812-94</t>
  </si>
  <si>
    <t>MARIA DA LIBERDADE ALVES PESSOA</t>
  </si>
  <si>
    <t>1132770-7 SJSP-AC</t>
  </si>
  <si>
    <t>INTEL 2ºTR 1279</t>
  </si>
  <si>
    <t>037454982-67</t>
  </si>
  <si>
    <t>MARCOS PESSOA ALVES</t>
  </si>
  <si>
    <t>1242088-3 PC-AC</t>
  </si>
  <si>
    <t>INTEL 2ºTR 128</t>
  </si>
  <si>
    <t>MARIA NADIR DE OLIVEIRA DA SILVA</t>
  </si>
  <si>
    <t>INTEL 2ºTR 1280</t>
  </si>
  <si>
    <t>032275182-95</t>
  </si>
  <si>
    <t>ASSEMBLÉIA DE DEUS MADUREIRA</t>
  </si>
  <si>
    <t>SERINGAL PORTO MARQUES</t>
  </si>
  <si>
    <t>INTEL 2ºTR 1281</t>
  </si>
  <si>
    <t>691113162-68</t>
  </si>
  <si>
    <t>AUSENCIA DE RELATÓRIO NA PASTA</t>
  </si>
  <si>
    <t>VALQUIMAR DA SILVA</t>
  </si>
  <si>
    <t>69111316268 PC-AC</t>
  </si>
  <si>
    <t>INTEL 2ºTR 1282</t>
  </si>
  <si>
    <t>069870712-50</t>
  </si>
  <si>
    <t>FRANCISCO DE JESUS DE LIMA DA SILVA</t>
  </si>
  <si>
    <t>06987071250 PC-AC</t>
  </si>
  <si>
    <t>INTEL 2ºTR 1283</t>
  </si>
  <si>
    <t>033445962-17</t>
  </si>
  <si>
    <t>FRANCISCO MARCELINO DE SOUZA SILVA</t>
  </si>
  <si>
    <t>1240907-3 PC-AC</t>
  </si>
  <si>
    <t>INTEL 2ºTR 1284</t>
  </si>
  <si>
    <t>669327182-00</t>
  </si>
  <si>
    <t>MARIA DA CRUZ  DO CARMO DA SILVA</t>
  </si>
  <si>
    <t>1104899-9 SEPC-AC</t>
  </si>
  <si>
    <t>INTEL 2ºTR 1285</t>
  </si>
  <si>
    <t>711075172-49</t>
  </si>
  <si>
    <t>FRANCISCO DANIEL FEITOSA</t>
  </si>
  <si>
    <t>369959 SJSP-AC</t>
  </si>
  <si>
    <t>INTEL 2ºTR 1286</t>
  </si>
  <si>
    <t>708151862-15</t>
  </si>
  <si>
    <t>ZILMAR DE OLIVEIRA FEITOSA</t>
  </si>
  <si>
    <t>1026563-5 SEJSP-AC</t>
  </si>
  <si>
    <t>INTEL 2ºTR 1287</t>
  </si>
  <si>
    <t>011892832-55</t>
  </si>
  <si>
    <t>FRANCISCO DAS CHAGAS FELICIANO MACHADO</t>
  </si>
  <si>
    <t>1137918-9 SEJSP-AC</t>
  </si>
  <si>
    <t>INTEL 2ºTR 1288</t>
  </si>
  <si>
    <t>080349942-60</t>
  </si>
  <si>
    <t>LUÍZ FERREIRA LIMA</t>
  </si>
  <si>
    <t>1247377-4 SEPC-AC</t>
  </si>
  <si>
    <t>INTEL 2ºTR 1289</t>
  </si>
  <si>
    <t>004388492-05</t>
  </si>
  <si>
    <t>MARIA LUZIMAR DO NASCIMENTO OLIVEIRA</t>
  </si>
  <si>
    <t>1114040-2 SEJSP-AC</t>
  </si>
  <si>
    <t>INTEL 2ºTR 129</t>
  </si>
  <si>
    <t>CORRIGIDO - SEM RELATÓRIO ANEXADO NO ONE DRIVE</t>
  </si>
  <si>
    <t>MARIA NANCI INACIO DA SILVA</t>
  </si>
  <si>
    <t>436077 SJSP-AC</t>
  </si>
  <si>
    <t>INTEL 2ºTR 1290</t>
  </si>
  <si>
    <t>024310942-35</t>
  </si>
  <si>
    <t>FRANCISCA ADRIANA FERREIRA LIMA</t>
  </si>
  <si>
    <t>1203133-2 SEPC-AC</t>
  </si>
  <si>
    <t>INTEL 2ºTR 1291</t>
  </si>
  <si>
    <t>063498912-01</t>
  </si>
  <si>
    <t>SIGFI INFORMADO NA PLANILHA E NO CABEÇALHO DO RELATÓRIO DIVERGE DO REGISTRADO EM CAMPO</t>
  </si>
  <si>
    <t>CLEUDON DO NASCIMENTO OLIVEIRA</t>
  </si>
  <si>
    <t>1379583-0 SEPC-AC</t>
  </si>
  <si>
    <t>INTEL 2ºTR 1292</t>
  </si>
  <si>
    <t>864330402-68</t>
  </si>
  <si>
    <t>SEBASTIÃO RODRIGUES DO ESPÍRITO SANTO</t>
  </si>
  <si>
    <t>308821 PC-AC</t>
  </si>
  <si>
    <t>INTEL 2ºTR 1293</t>
  </si>
  <si>
    <t>060056692-73</t>
  </si>
  <si>
    <t>SIGFI INFORMADO NA PLANILHA DIVERGE DO SIGFI INFORMADO NO RELATÓRIO E REGISTRADO EM CAMPO</t>
  </si>
  <si>
    <t>DELIANE DA SILVA BARRETO</t>
  </si>
  <si>
    <t>1359732-9 SEPC-AC</t>
  </si>
  <si>
    <t>INTEL 2ºTR 1294</t>
  </si>
  <si>
    <t>081997432-39</t>
  </si>
  <si>
    <t>ANTÔNIA MISSILENE SANTOS DE SOUZA</t>
  </si>
  <si>
    <t>032067-A SEPC-AC</t>
  </si>
  <si>
    <t>INTEL 2ºTR 1295</t>
  </si>
  <si>
    <t>700295962-03</t>
  </si>
  <si>
    <t>AUSENCIA DE FOTOS DOS DOCUMENTOS -  Ajustado no Comissionamento</t>
  </si>
  <si>
    <t>ALEXANDRO SANTOS DE SOUZA</t>
  </si>
  <si>
    <t>700.295.962-03 PC-AC</t>
  </si>
  <si>
    <t>INTEL 2ºTR 1296</t>
  </si>
  <si>
    <t>035672942-70</t>
  </si>
  <si>
    <t>ASSEMBLÉIA DE DEUS TEMPLO SEDE CAMPO DO MURU</t>
  </si>
  <si>
    <t>INTEL 2ºTR 1297</t>
  </si>
  <si>
    <t>657251152-91</t>
  </si>
  <si>
    <t>LUZANIRA FEITOSA DA SILVA</t>
  </si>
  <si>
    <t>0295218 SJSP-AC</t>
  </si>
  <si>
    <t>INTEL 2ºTR 1298</t>
  </si>
  <si>
    <t>036147532-20</t>
  </si>
  <si>
    <t>CLEOMIR BEZERRA OLIVEIRA</t>
  </si>
  <si>
    <t>1205656-1 SEPC-AC</t>
  </si>
  <si>
    <t>INTEL 2ºTR 1299</t>
  </si>
  <si>
    <t>050429012-64</t>
  </si>
  <si>
    <t>ALBANISA SILVA PEREIRA</t>
  </si>
  <si>
    <t>050.429.012-64 PC-AC</t>
  </si>
  <si>
    <t>INTEL 2ºTR 13</t>
  </si>
  <si>
    <t>L1.2023-0683</t>
  </si>
  <si>
    <t>ELTON SANTOS DA SILVA</t>
  </si>
  <si>
    <t>057987-A / SEPC AC</t>
  </si>
  <si>
    <t>INTEL 2ºTR 130</t>
  </si>
  <si>
    <t>MARIA SARLETE FERREIRA LIMA</t>
  </si>
  <si>
    <t>11590602 SEPC-AC</t>
  </si>
  <si>
    <t>INTEL 2ºTR 1300</t>
  </si>
  <si>
    <t>007479962-50</t>
  </si>
  <si>
    <t>RAIMUNDO NONATO PESSOA MAIA</t>
  </si>
  <si>
    <t>077479962-50</t>
  </si>
  <si>
    <t>077.479.962-50 PC-AC</t>
  </si>
  <si>
    <t>INTEL 2ºTR 1301</t>
  </si>
  <si>
    <t>026500712-73</t>
  </si>
  <si>
    <t>SANTA BEZERRA PINHEIRO</t>
  </si>
  <si>
    <t>1118979-7 SEJSP-AC</t>
  </si>
  <si>
    <t>INTEL 2ºTR 1302</t>
  </si>
  <si>
    <t>038577662-47</t>
  </si>
  <si>
    <t>MARQUILENE BEZERRA OLIVEIRA</t>
  </si>
  <si>
    <t>038.577.662-47 PC-AC</t>
  </si>
  <si>
    <t>INTEL 2ºTR 1303</t>
  </si>
  <si>
    <t>670646042-72</t>
  </si>
  <si>
    <t>RAIMUNDO MARQUES MACHADO</t>
  </si>
  <si>
    <t>391539 SJSP-AC</t>
  </si>
  <si>
    <t>INTEL 2ºTR 1304</t>
  </si>
  <si>
    <t>012976842-14</t>
  </si>
  <si>
    <t>DEVANE DO NASCIMENTO NOGUEIRA</t>
  </si>
  <si>
    <t>012.976.842-14 PC-AC</t>
  </si>
  <si>
    <t>INTEL 2ºTR 1305</t>
  </si>
  <si>
    <t>618864322-87</t>
  </si>
  <si>
    <t>MANOEL DE JESUS ROQUE DE ARAÚJO</t>
  </si>
  <si>
    <t>1154861-4 SEPC-AC</t>
  </si>
  <si>
    <t>IGARAPÉ SÃO JOSÉ; SERINGAL COLOMBO</t>
  </si>
  <si>
    <t>INTEL 2ºTR 1306</t>
  </si>
  <si>
    <t>069976262-62</t>
  </si>
  <si>
    <t>ROSIVÂNIA SOUZA DA SILVA KAXINAWÃ</t>
  </si>
  <si>
    <t>039415-A SEPC-AC</t>
  </si>
  <si>
    <t>INTEL 2ºTR 1307</t>
  </si>
  <si>
    <t>022212282-00</t>
  </si>
  <si>
    <t>VANILSA DOS SANTOS SILVA</t>
  </si>
  <si>
    <t>022.212.282-00 PC-AC</t>
  </si>
  <si>
    <t>INTEL 2ºTR 1308</t>
  </si>
  <si>
    <t>026392612-58</t>
  </si>
  <si>
    <t>ANTÔNIO SILVA FRANÇA</t>
  </si>
  <si>
    <t>443914 SEPC-AC</t>
  </si>
  <si>
    <t>INTEL 2ºTR 1309</t>
  </si>
  <si>
    <t>094666172-30</t>
  </si>
  <si>
    <t>FRANCISCO GOMES DA COSTA</t>
  </si>
  <si>
    <t>1114179-4 SEPC-AC</t>
  </si>
  <si>
    <t>INTEL 2ºTR 131</t>
  </si>
  <si>
    <t>MARIA TAMIRES RUELA DE CASTRO</t>
  </si>
  <si>
    <t>13098730  SEPC-AC</t>
  </si>
  <si>
    <t>INTEL 2ºTR 1310</t>
  </si>
  <si>
    <t>308459712-04</t>
  </si>
  <si>
    <t>ANGELITA MARIA PEREIRA DO NASCIMENTO</t>
  </si>
  <si>
    <t>443971 SJSP-AC</t>
  </si>
  <si>
    <t>INTEL 2ºTR 1311</t>
  </si>
  <si>
    <t>084251262-40</t>
  </si>
  <si>
    <t>CLEISSON DA SILVA NASCIMENTO</t>
  </si>
  <si>
    <t>1332413-6 SEPC-AC</t>
  </si>
  <si>
    <t>INTEL 2ºTR 1312</t>
  </si>
  <si>
    <t>085973692-05</t>
  </si>
  <si>
    <t>FRANCISCO MATEUS PESSOA DE OLIVEIRA</t>
  </si>
  <si>
    <t>059010-A SEPC-AC</t>
  </si>
  <si>
    <t>INTEL 2ºTR 1313</t>
  </si>
  <si>
    <t>006619792-96</t>
  </si>
  <si>
    <t>ATUALIZAR NOME DO CLIENTE NO RELATÓRIO E PLANILHA</t>
  </si>
  <si>
    <t>ANTÔNIA FRANCISCO TRAJANO DA CUNHA</t>
  </si>
  <si>
    <t>1165856-8 SEPC-AC</t>
  </si>
  <si>
    <t>INTEL 2ºTR 1314</t>
  </si>
  <si>
    <t>495194842-72</t>
  </si>
  <si>
    <t>EDIMILSON DE SOUSA GUIMARÃES</t>
  </si>
  <si>
    <t>269060 SEPC-AC</t>
  </si>
  <si>
    <t>INTEL 2ºTR 1315</t>
  </si>
  <si>
    <t>011481732-42</t>
  </si>
  <si>
    <t>FRANCISCO SILVA FRANÇA</t>
  </si>
  <si>
    <t>011.481.732-42 PC-AC</t>
  </si>
  <si>
    <t>INTEL 2ºTR 1316</t>
  </si>
  <si>
    <t>818004872-15</t>
  </si>
  <si>
    <t>MARIA DAS DORES DA ROCHA TEIXEIRA</t>
  </si>
  <si>
    <t>1018824-0 SEJSP-AC</t>
  </si>
  <si>
    <t>SERINGAL VITÓRIA VELHA</t>
  </si>
  <si>
    <t>INTEL 2ºTR 1317</t>
  </si>
  <si>
    <t>086386932-73</t>
  </si>
  <si>
    <t>PENTECOSTAL DEUS É AMOR CONGREGAÇÃO VITÓRIA VELHA</t>
  </si>
  <si>
    <t>INTEL 2ºTR 1318</t>
  </si>
  <si>
    <t>694843092-91</t>
  </si>
  <si>
    <t>FRANCISCA DA SILVA FREITAS</t>
  </si>
  <si>
    <t>360275 PC-AC</t>
  </si>
  <si>
    <t>INTEL 2ºTR 1319</t>
  </si>
  <si>
    <t>007410872-78</t>
  </si>
  <si>
    <t>RAIMUNDA NONATA DE OLIVEIRA ALVES</t>
  </si>
  <si>
    <t>1363794-0 SEPC-AC</t>
  </si>
  <si>
    <t>SERINGAL CARDOSO</t>
  </si>
  <si>
    <t>INTEL 2ºTR 132</t>
  </si>
  <si>
    <t>MARINALDA DA SILVA MEIRELES</t>
  </si>
  <si>
    <t>INTEL 2ºTR 1320</t>
  </si>
  <si>
    <t>018191312-70</t>
  </si>
  <si>
    <t>FRANCISCO VALDENI RODRIGUES FERREIRA</t>
  </si>
  <si>
    <t>018.191.312-70 PC-AC</t>
  </si>
  <si>
    <t>INTEL 2ºTR 1321</t>
  </si>
  <si>
    <t>665776162-72</t>
  </si>
  <si>
    <t>IDELZUITE BATISTA</t>
  </si>
  <si>
    <t>1067335-0 SEJSP</t>
  </si>
  <si>
    <t>INTEL 2ºTR 1322</t>
  </si>
  <si>
    <t>102158642-04</t>
  </si>
  <si>
    <t>MARIA SANDRA DE SOUZA GOMES</t>
  </si>
  <si>
    <t>013084-A SEPC-AC</t>
  </si>
  <si>
    <t>INTEL 2ºTR 1323</t>
  </si>
  <si>
    <t>escola</t>
  </si>
  <si>
    <t>ESCOLA ESTADUAL BOM JESUS</t>
  </si>
  <si>
    <t>SERINGAL SEMEADA; COMUNIDADE SEMEADA</t>
  </si>
  <si>
    <t>INTEL 2ºTR 1324</t>
  </si>
  <si>
    <t>899029712-53</t>
  </si>
  <si>
    <t>PENTECOSTAL DEUS É AMOR CONGREGAÇÃO SANTO AMARO</t>
  </si>
  <si>
    <t>INTEL 2ºTR 1325</t>
  </si>
  <si>
    <t>072894512-60</t>
  </si>
  <si>
    <t>BRUNO LIMA RÊGO</t>
  </si>
  <si>
    <t>7289451260 PC-AC</t>
  </si>
  <si>
    <t>IGARAPÉ IBOIAÇU</t>
  </si>
  <si>
    <t>INTEL 2ºTR 1326</t>
  </si>
  <si>
    <t>014983742-98</t>
  </si>
  <si>
    <t>LEANDRO ANDRADE LIMA</t>
  </si>
  <si>
    <t>014.983.742-98 PC-AC</t>
  </si>
  <si>
    <t>INTEL 2ºTR 1327</t>
  </si>
  <si>
    <t>699537672-20</t>
  </si>
  <si>
    <t>ANTÔNIA FERNANDES ALVES</t>
  </si>
  <si>
    <t>383164 PC-AC</t>
  </si>
  <si>
    <t>INTEL 2ºTR 1328</t>
  </si>
  <si>
    <t>046160922-30</t>
  </si>
  <si>
    <t>NEUZIMAR BRAGA DA SILVA</t>
  </si>
  <si>
    <t>1319551-4 SEPC-AC</t>
  </si>
  <si>
    <t>INTEL 2ºTR 1329</t>
  </si>
  <si>
    <t>871095732-49</t>
  </si>
  <si>
    <t>ROBERTO ANDRADE LIMA</t>
  </si>
  <si>
    <t>871.095.732-49 PC-AC</t>
  </si>
  <si>
    <t>INTEL 2ºTR 133</t>
  </si>
  <si>
    <t>MARINALVA DE CARVALHO LIMA</t>
  </si>
  <si>
    <t>10612777 SEPC-AC</t>
  </si>
  <si>
    <t>INTEL 2ºTR 1330</t>
  </si>
  <si>
    <t>825419302-91</t>
  </si>
  <si>
    <t>EVILASIO LOPES DA SILVA REGO</t>
  </si>
  <si>
    <t>467744 SJSP-AC</t>
  </si>
  <si>
    <t>INTEL 2ºTR 1331</t>
  </si>
  <si>
    <t>029447802-71</t>
  </si>
  <si>
    <t>RAIMUNDA NONATA OLIVEIRA REGO</t>
  </si>
  <si>
    <t>029.447.802-71 PC-AC</t>
  </si>
  <si>
    <t>INTEL 2ºTR 1332</t>
  </si>
  <si>
    <t>054895072-50</t>
  </si>
  <si>
    <t>PEDRO DA SILVA FREITAS</t>
  </si>
  <si>
    <t>054.895.072-50 PC-AC</t>
  </si>
  <si>
    <t>INTEL 2ºTR 1333</t>
  </si>
  <si>
    <t>038083762-52</t>
  </si>
  <si>
    <t>MARIA LIBERDADE OLIVEIRA REGO</t>
  </si>
  <si>
    <t>1208419-0 SEPC-AC</t>
  </si>
  <si>
    <t>INTEL 2ºTR 1334</t>
  </si>
  <si>
    <t>017981642-05</t>
  </si>
  <si>
    <t>MARIA DE JESUS DA ROCHA FERREIRA</t>
  </si>
  <si>
    <t>1165917-3 SEPC-AC</t>
  </si>
  <si>
    <t>INTEL 2ºTR 1335</t>
  </si>
  <si>
    <t>813306002-82</t>
  </si>
  <si>
    <t>ELISSANDRA DA SILVA FREITAS</t>
  </si>
  <si>
    <t>813.306.002-82 PC-AC</t>
  </si>
  <si>
    <t>INTEL 2ºTR 1336</t>
  </si>
  <si>
    <t>039628362-41</t>
  </si>
  <si>
    <t>ROMILDO PEREIRA SOARES</t>
  </si>
  <si>
    <t>1286864-7 SEPC-AC</t>
  </si>
  <si>
    <t>INTEL 2ºTR 1337</t>
  </si>
  <si>
    <t>775235122-91</t>
  </si>
  <si>
    <t>MARIA HELENA DAS GRAÇAS MARTINS</t>
  </si>
  <si>
    <t>775.235.122-91 PC-AC</t>
  </si>
  <si>
    <t>INTEL 2ºTR 1338</t>
  </si>
  <si>
    <t>775238142-04</t>
  </si>
  <si>
    <t>IGREJA ASSEMBLÉIA DE DEUS MADUREIRA CONGREGAÇÃO PENIEL</t>
  </si>
  <si>
    <t>INTEL 2ºTR 1339</t>
  </si>
  <si>
    <t>003261612-01</t>
  </si>
  <si>
    <t>LUÍS FERREIRA RIBEIRO</t>
  </si>
  <si>
    <t>003.261.612-01 PC-AC</t>
  </si>
  <si>
    <t>INTEL 2ºTR 134</t>
  </si>
  <si>
    <t>MARIZETE DA SILVA</t>
  </si>
  <si>
    <t>11244046 SEJSP-AC</t>
  </si>
  <si>
    <t>INTEL 2ºTR 1340</t>
  </si>
  <si>
    <t>850838102-63</t>
  </si>
  <si>
    <t>MANOEL JOSÉ DA SILVA FERREIRA</t>
  </si>
  <si>
    <t>850.838.102-63 PC-AC</t>
  </si>
  <si>
    <t>INTEL 2ºTR 1341</t>
  </si>
  <si>
    <t>014294132-80</t>
  </si>
  <si>
    <t>DUCILÉA RIBEIRO RESPLANDE</t>
  </si>
  <si>
    <t>014.294.132-80 PC-AC</t>
  </si>
  <si>
    <t>INTEL 2ºTR 1342</t>
  </si>
  <si>
    <t>882317472-49</t>
  </si>
  <si>
    <t>FRANCISCO DAS CHAGAS DE CARVALHO REGO</t>
  </si>
  <si>
    <t>882.317.472-49 PC-AC</t>
  </si>
  <si>
    <t>INTEL 2ºTR 1343</t>
  </si>
  <si>
    <t>433783072-34</t>
  </si>
  <si>
    <t>JOSÉ LOPES DA SILVA REGO</t>
  </si>
  <si>
    <t>232106 SSP-AC</t>
  </si>
  <si>
    <t>INTEL 2ºTR 1344</t>
  </si>
  <si>
    <t>705899692-00</t>
  </si>
  <si>
    <t>MARIA GENIVANE VIEIRA OLIVEIRA</t>
  </si>
  <si>
    <t>1348703-5 SEPC-AC</t>
  </si>
  <si>
    <t>INTEL 2ºTR 1345</t>
  </si>
  <si>
    <t>666946042-20</t>
  </si>
  <si>
    <t>JOSÉ OCÉLIO LOPES DA SILVA REGO</t>
  </si>
  <si>
    <t>1239577-3 SEPC-AC</t>
  </si>
  <si>
    <t>INTEL 2ºTR 1346</t>
  </si>
  <si>
    <t>079979192-01</t>
  </si>
  <si>
    <t>NAIRA MARTINS FERREIRA</t>
  </si>
  <si>
    <t>027836-A SEPC-AC</t>
  </si>
  <si>
    <t>INTEL 2ºTR 1347</t>
  </si>
  <si>
    <t>039822192-80</t>
  </si>
  <si>
    <t>SAIRA MARTINS FERREIRA</t>
  </si>
  <si>
    <t>1319574-3 SEPC-AC</t>
  </si>
  <si>
    <t>INTEL 2ºTR 1348</t>
  </si>
  <si>
    <t>801298032-00</t>
  </si>
  <si>
    <t>ROBERTO RIBEIRO RESPLANDE</t>
  </si>
  <si>
    <t>433403 SJSP-AC</t>
  </si>
  <si>
    <t>INTEL 2ºTR 1349</t>
  </si>
  <si>
    <t>045702642-12</t>
  </si>
  <si>
    <t>MARIA JULIANA VIEIRA OLIVEIRA</t>
  </si>
  <si>
    <t>1247066-0 SEPC-AC</t>
  </si>
  <si>
    <t>INTEL 2ºTR 135</t>
  </si>
  <si>
    <t>MARMUDE DA SILVA DO NASCIMENTO</t>
  </si>
  <si>
    <t>11315431 SEPC-AC</t>
  </si>
  <si>
    <t>INTEL 2ºTR 1350</t>
  </si>
  <si>
    <t>831734632-34</t>
  </si>
  <si>
    <t>JOSÉ RIBEIRO DO NASCIMENTO</t>
  </si>
  <si>
    <t>1262193-5 SEPC-AC</t>
  </si>
  <si>
    <t>INTEL 2ºTR 1351</t>
  </si>
  <si>
    <t>083827882-54</t>
  </si>
  <si>
    <t>CHAIANE MOTA REGO</t>
  </si>
  <si>
    <t>036618-A SEPC-AC</t>
  </si>
  <si>
    <t>INTEL 2ºTR 1352</t>
  </si>
  <si>
    <t>006882572-24</t>
  </si>
  <si>
    <t>MARIA NUBIA DE SOUZA</t>
  </si>
  <si>
    <t>006.882.572-24 PC-AC</t>
  </si>
  <si>
    <t>INTEL 2ºTR 1353</t>
  </si>
  <si>
    <t>006840372-03</t>
  </si>
  <si>
    <t>IGREJA ASSEMBLÉIA DE DEUS MADUREIRA CONGREGAÇÃO IBOIAÇU</t>
  </si>
  <si>
    <t>INTEL 2ºTR 1354</t>
  </si>
  <si>
    <t>000634132-21</t>
  </si>
  <si>
    <t>ESTAFÂNIA LIMA DE OLIVEIRA</t>
  </si>
  <si>
    <t>1092861-8 SEJSP-AC</t>
  </si>
  <si>
    <t>INTEL 2ºTR 1355</t>
  </si>
  <si>
    <t>063519652-25</t>
  </si>
  <si>
    <t>JANÁICA SILVA ARAÚJO KAXINAWÁ</t>
  </si>
  <si>
    <t>1320647-8 SEPC-AC</t>
  </si>
  <si>
    <t>INTEL 2ºTR 1356</t>
  </si>
  <si>
    <t>014325992-08</t>
  </si>
  <si>
    <t>MARIA ROZICLEIDE DE AGUIAR BARROSO</t>
  </si>
  <si>
    <t>014.325.992-08 PC-AC</t>
  </si>
  <si>
    <t>INTEL 2ºTR 1357</t>
  </si>
  <si>
    <t>703610612-34</t>
  </si>
  <si>
    <t>SEBASTIAO DE OLIVEIRA</t>
  </si>
  <si>
    <t>388133 PC-AC</t>
  </si>
  <si>
    <t>INTEL 2ºTR 1358</t>
  </si>
  <si>
    <t>061993752-11</t>
  </si>
  <si>
    <t>VIVIANE VIEIRA OLIVEIRA</t>
  </si>
  <si>
    <t>061.993.752-11 PC-AC</t>
  </si>
  <si>
    <t>INTEL 2ºTR 1359</t>
  </si>
  <si>
    <t>703355602-02</t>
  </si>
  <si>
    <t>ADEVANILDO FÉLIX DE OLIVEIRA</t>
  </si>
  <si>
    <t>1229009-2 SEPC-AC</t>
  </si>
  <si>
    <t>INTEL 2ºTR 136</t>
  </si>
  <si>
    <t>MAURICIO NUNES FERREIRA</t>
  </si>
  <si>
    <t>10150366 SEJSP-AC</t>
  </si>
  <si>
    <t>INTEL 2ºTR 1360</t>
  </si>
  <si>
    <t>008235052-35</t>
  </si>
  <si>
    <t>MARILEIDE SOARES DO NASCIMENTO</t>
  </si>
  <si>
    <t>1165785-5 SEPC-AC</t>
  </si>
  <si>
    <t>INTEL 2ºTR 1361</t>
  </si>
  <si>
    <t>029001432-84</t>
  </si>
  <si>
    <t>ANTÔNIO ERILDO DE SOUZA</t>
  </si>
  <si>
    <t>029.001.432-84 PC-AC</t>
  </si>
  <si>
    <t>INTEL 2ºTR 1362</t>
  </si>
  <si>
    <t>004309792-82</t>
  </si>
  <si>
    <t>FRANCISCO MARTINS DE OLIVEIRA</t>
  </si>
  <si>
    <t>1135149-7 SEJSP-AC</t>
  </si>
  <si>
    <t>INTEL 2ºTR 1363</t>
  </si>
  <si>
    <t>092469852-73</t>
  </si>
  <si>
    <t>ADAS SOUSA RESPLANDE</t>
  </si>
  <si>
    <t>092.469.852-73 PC-AC</t>
  </si>
  <si>
    <t>INTEL 2ºTR 1364</t>
  </si>
  <si>
    <t>016421642-16</t>
  </si>
  <si>
    <t>DULCIVAL RIBEIRO RESPLANDE</t>
  </si>
  <si>
    <t>1092072-2 SEJSP-AC</t>
  </si>
  <si>
    <t>INTEL 2ºTR 1365</t>
  </si>
  <si>
    <t>922797752-04</t>
  </si>
  <si>
    <t>JOSÉ RARISON DA SILVA E SILVA</t>
  </si>
  <si>
    <t>1038839-7 PC-AC</t>
  </si>
  <si>
    <t>INTEL 2ºTR 1366</t>
  </si>
  <si>
    <t>013333852-50</t>
  </si>
  <si>
    <t>MARCOS ANDRADE LIMA</t>
  </si>
  <si>
    <t>013.333.852-50 PC-AC</t>
  </si>
  <si>
    <t>INTEL 2ºTR 1367</t>
  </si>
  <si>
    <t>000568102-29</t>
  </si>
  <si>
    <t>MARIA AUXILIADORA DE FARIAS DUARTE</t>
  </si>
  <si>
    <t>000.568.102-29 PC-AC</t>
  </si>
  <si>
    <t>INTEL 2ºTR 1368</t>
  </si>
  <si>
    <t>083132352-33</t>
  </si>
  <si>
    <t>ANTÔNIA FREITAS DUARTE</t>
  </si>
  <si>
    <t>034765-A SEPC-AC</t>
  </si>
  <si>
    <t>INTEL 2ºTR 1369</t>
  </si>
  <si>
    <t>973618012-34</t>
  </si>
  <si>
    <t>MARIA JOSÉ DE FARIAS</t>
  </si>
  <si>
    <t>1067299-0 SEJSP-AC</t>
  </si>
  <si>
    <t>INTEL 2ºTR 137</t>
  </si>
  <si>
    <t>NATALINA ROMÃO DA SILVA</t>
  </si>
  <si>
    <t>13741772 SEPC-AC</t>
  </si>
  <si>
    <t>INTEL 2ºTR 1370</t>
  </si>
  <si>
    <t>019729942-39</t>
  </si>
  <si>
    <t>FRANCISCO DAS CHAGAS DUARTE DE ANDRADE</t>
  </si>
  <si>
    <t>1341169-1 SEPC-AC</t>
  </si>
  <si>
    <t>INTEL 2ºTR 1371</t>
  </si>
  <si>
    <t>046126572-92</t>
  </si>
  <si>
    <t>MARIA IZABELA BRAGA ALBUQUERQUE</t>
  </si>
  <si>
    <t>1319555-7 SEPC-AC</t>
  </si>
  <si>
    <t>INTEL 2ºTR 1372</t>
  </si>
  <si>
    <t>843802922-15</t>
  </si>
  <si>
    <t>LUCINDA DO NASCIMENTO DE SOUSA</t>
  </si>
  <si>
    <t>1033818-7 SEJSP-AC</t>
  </si>
  <si>
    <t>INTEL 2ºTR 1373</t>
  </si>
  <si>
    <t>015226382-96</t>
  </si>
  <si>
    <t>MARIA JOSÉ LUCENA DA SILVA</t>
  </si>
  <si>
    <t>1149169-8 SEPC-AC</t>
  </si>
  <si>
    <t>INTEL 2ºTR 1374</t>
  </si>
  <si>
    <t>018260102-11</t>
  </si>
  <si>
    <t>MAURÍCIO SOUSA DA SILVA</t>
  </si>
  <si>
    <t>1359771-0 SEPC-AC</t>
  </si>
  <si>
    <t>INTEL 2ºTR 1375</t>
  </si>
  <si>
    <t>015281982-71</t>
  </si>
  <si>
    <t>MARIA JOSÉ DE AGUIAR BARRETO</t>
  </si>
  <si>
    <t>1143317-5 SEJSP-AC</t>
  </si>
  <si>
    <t>INTEL 2ºTR 1376</t>
  </si>
  <si>
    <t>014404912-08</t>
  </si>
  <si>
    <t>ANDERLANDIO DO NASCIMENTO OLIVEIRA</t>
  </si>
  <si>
    <t>1167595-0 SEPC-AC</t>
  </si>
  <si>
    <t>INTEL 2ºTR 1377</t>
  </si>
  <si>
    <t>072223062-18</t>
  </si>
  <si>
    <t>ELISSANDRA FARIAS PEREIRA</t>
  </si>
  <si>
    <t>009457-A SEPC-AC</t>
  </si>
  <si>
    <t>INTEL 2ºTR 138</t>
  </si>
  <si>
    <t>PAULO ALVES DE MENEZES</t>
  </si>
  <si>
    <t>12297364 SEPC-AC</t>
  </si>
  <si>
    <t>INTEL 2ºTR 1389</t>
  </si>
  <si>
    <t>FRANCISCO EDVALDO GOMES DO NASCIMENTO</t>
  </si>
  <si>
    <t>382717 SJSP-AC</t>
  </si>
  <si>
    <t>TARAUACÁ</t>
  </si>
  <si>
    <t>INTEL 2ºTR 139</t>
  </si>
  <si>
    <t>RAIMUNDO ANTONIO SILVA DE OLIVEIRA</t>
  </si>
  <si>
    <t>12327506 SEPC-AC</t>
  </si>
  <si>
    <t>INTEL 2ºTR 1398</t>
  </si>
  <si>
    <t>ROBSON ALVES LEITE</t>
  </si>
  <si>
    <t>431102 SJSP-AC</t>
  </si>
  <si>
    <t>-71,273750</t>
  </si>
  <si>
    <t>INTEL 2ºTR 14</t>
  </si>
  <si>
    <t>L1.2023-0684</t>
  </si>
  <si>
    <t>EMERSON SILVA DE LIMA</t>
  </si>
  <si>
    <t>030783-A / SEPC AC</t>
  </si>
  <si>
    <t>INTEL 2ºTR 140</t>
  </si>
  <si>
    <t>RAIMUNDO MANOEL DE OLIVEIRA</t>
  </si>
  <si>
    <t>11294752 SEJSP-AC</t>
  </si>
  <si>
    <t>INTEL 2ºTR 1404</t>
  </si>
  <si>
    <t>MARIA JOSÉ MARQUES DO VALE</t>
  </si>
  <si>
    <t>379657 PC-AC</t>
  </si>
  <si>
    <t>INTEL 2ºTR 1405</t>
  </si>
  <si>
    <t>ANTÔNIO MÁRCIO DE LIMA TORRES</t>
  </si>
  <si>
    <t>415315 SSP-AC</t>
  </si>
  <si>
    <t>-71,218400</t>
  </si>
  <si>
    <t>INTEL 2ºTR 141</t>
  </si>
  <si>
    <t>REINALDO XAVIER DA SILVA</t>
  </si>
  <si>
    <t>078767A PC-AC</t>
  </si>
  <si>
    <t>INTEL 2ºTR 142</t>
  </si>
  <si>
    <t>ROSALIS GONÇALVES DA SILVA</t>
  </si>
  <si>
    <t>11292784 SEJSP-AC</t>
  </si>
  <si>
    <t>INTEL 2ºTR 143</t>
  </si>
  <si>
    <t>RUI ALVES MEIRELES</t>
  </si>
  <si>
    <t>71205154205 PC-AC</t>
  </si>
  <si>
    <t>INTEL 2ºTR 144</t>
  </si>
  <si>
    <t>TEREZINHA DE JESUS OLIVEIRA DA SILVA</t>
  </si>
  <si>
    <t>64470954268 PC-AC</t>
  </si>
  <si>
    <t>INTEL 2ºTR 1443</t>
  </si>
  <si>
    <t>04.059.671/0001-89</t>
  </si>
  <si>
    <t>UNIDADE BÁSICA DE SAÚDE LINA BANDEIRA DA ROCHA</t>
  </si>
  <si>
    <t>UBS</t>
  </si>
  <si>
    <t>MÂNCIO LIMA</t>
  </si>
  <si>
    <t>COMUNIDADE SÃO SALVADOR</t>
  </si>
  <si>
    <t>INTEL 2ºTR 1444</t>
  </si>
  <si>
    <t>04.033.254/0001-67</t>
  </si>
  <si>
    <t>ESCOLA ESTADUAL MARIA FIRMINO CHAVES</t>
  </si>
  <si>
    <t>COMUNIDADE SAO SALVADOR</t>
  </si>
  <si>
    <t>INTEL 2ºTR 1445</t>
  </si>
  <si>
    <t>30.025.049/0001-60</t>
  </si>
  <si>
    <t>ESCOLA MUNICIPAL PEDRO DE MORAES</t>
  </si>
  <si>
    <t>INTEL 2ºTR 1446</t>
  </si>
  <si>
    <t>UNIDADE BÁSICA DE SAÚDE LINA BANDEIRA DA ROCHA -  ANEXO</t>
  </si>
  <si>
    <t>INTEL 2ºTR 145</t>
  </si>
  <si>
    <t>UILIAN NASCIMENTO DA SILVA</t>
  </si>
  <si>
    <t>11269880 SEJSP-AC</t>
  </si>
  <si>
    <t>INTEL 2ºTR 1451</t>
  </si>
  <si>
    <t>ESCOLA MUNICIPAL MARIA ODÍLIA DA SILVA DE MELO - ANEXO IV</t>
  </si>
  <si>
    <t>-8,098773</t>
  </si>
  <si>
    <t>-71,307401</t>
  </si>
  <si>
    <t>INTEL 2ºTR 1452</t>
  </si>
  <si>
    <t>690268902-49</t>
  </si>
  <si>
    <t>OK</t>
  </si>
  <si>
    <t>LUZIMAR GOMES</t>
  </si>
  <si>
    <t>RESIDENCIAL</t>
  </si>
  <si>
    <t>1276896-0 SEPC-AC</t>
  </si>
  <si>
    <t>SERINGAL MACEIÓ</t>
  </si>
  <si>
    <t>-8,233090</t>
  </si>
  <si>
    <t>INTEL 2ºTR 1453</t>
  </si>
  <si>
    <t>039240942-92</t>
  </si>
  <si>
    <t>MARIA JANAÍNA DE OLIVEIRA SILVA</t>
  </si>
  <si>
    <t>690/268/902-49 PC-AC</t>
  </si>
  <si>
    <t>INTEL 2ºTR 1454</t>
  </si>
  <si>
    <t>699851542-15</t>
  </si>
  <si>
    <t>RAIMUNDO NONATO GOMES DO NASCIMENTO</t>
  </si>
  <si>
    <t>380988 SJSP-AC</t>
  </si>
  <si>
    <t>INTEL 2ºTR 146</t>
  </si>
  <si>
    <t>VALDIR MIRANDA</t>
  </si>
  <si>
    <t>253754 / SEJSP AC</t>
  </si>
  <si>
    <t>INTEL 2ºTR 147</t>
  </si>
  <si>
    <t>CORRIGIDO -RELATÓRIO NÃO ENCONTRADO NO DRIVE</t>
  </si>
  <si>
    <t>VITOR MANOEL NASCIMENTO DE OLIVEIRA</t>
  </si>
  <si>
    <t>090734A PC-AC</t>
  </si>
  <si>
    <t>INTEL 2ºTR 148</t>
  </si>
  <si>
    <t>CORRIGIDO - RELATÓRIO NÃO ENCONTRADO NO DRIVE</t>
  </si>
  <si>
    <t>WESLEY SOUZA GUEDES</t>
  </si>
  <si>
    <t>10049924 SEPC-AC</t>
  </si>
  <si>
    <t>INTEL 2ºTR 149</t>
  </si>
  <si>
    <t>L1.2023-1229</t>
  </si>
  <si>
    <t>VERIFICAR - 29/08 - Alterado para Livre Impedimento - Sem documentação de assentamento</t>
  </si>
  <si>
    <t>ROGEBSON FERREIRA DA SILVA</t>
  </si>
  <si>
    <t>1378871-0 / SSP AC</t>
  </si>
  <si>
    <t>RIO AZUL</t>
  </si>
  <si>
    <t>COMUNIDADE BOM SOSSEGO</t>
  </si>
  <si>
    <t>INTEL 2ºTR 15</t>
  </si>
  <si>
    <t>L1.2023-0739</t>
  </si>
  <si>
    <t>FRANCISCO ANAILTON SILVA FERREIRA</t>
  </si>
  <si>
    <t>1212092-8 / SEPC AC</t>
  </si>
  <si>
    <t>INTEL 2ºTR 150</t>
  </si>
  <si>
    <t>L1.2023-0089</t>
  </si>
  <si>
    <t>MATEUS DA SILVA RIBEIRO</t>
  </si>
  <si>
    <t>1378526-5 / SSP AC</t>
  </si>
  <si>
    <t>COMUNIDADE TRES UNIDAS</t>
  </si>
  <si>
    <t>INTEL 2ºTR 151</t>
  </si>
  <si>
    <t>L1.2023-0618</t>
  </si>
  <si>
    <t>PARQUE NACIONAL DA SERRA DO DIVISOR</t>
  </si>
  <si>
    <t>JURÍDICO</t>
  </si>
  <si>
    <t>DAIANE DA SILVA NASCIMENTO</t>
  </si>
  <si>
    <t>1160459-0 / SEPC AC</t>
  </si>
  <si>
    <t>COMUNIDADE BURITI</t>
  </si>
  <si>
    <t>INTEL 2ºTR 152</t>
  </si>
  <si>
    <t>L1.2023-0802</t>
  </si>
  <si>
    <t>IZABEL PINHEIRO DA COSTA</t>
  </si>
  <si>
    <t>162653 / SSP AC</t>
  </si>
  <si>
    <t>COMUNIDADE BELA VISTA</t>
  </si>
  <si>
    <t>INTEL 2ºTR 153</t>
  </si>
  <si>
    <t>L1.2023-0948</t>
  </si>
  <si>
    <t>MANOEL FRANCISCO SILVA FERNANDES</t>
  </si>
  <si>
    <t>421889 / SSP AC</t>
  </si>
  <si>
    <t>INTEL 2ºTR 154</t>
  </si>
  <si>
    <t>L1.2023-0646</t>
  </si>
  <si>
    <t>EDILSON DANTAS DA SILVA</t>
  </si>
  <si>
    <t>1115918-9 / SSP AC</t>
  </si>
  <si>
    <t>RODRIGUES ALVES</t>
  </si>
  <si>
    <t>INTEL 2ºTR 155</t>
  </si>
  <si>
    <t>L1.2023-0820</t>
  </si>
  <si>
    <t>JOÃO EUDES CONCEIÇÃO LAURINDO</t>
  </si>
  <si>
    <t>1072112-6 / SJSP AC</t>
  </si>
  <si>
    <t>COMUNIDADE EXTREMA</t>
  </si>
  <si>
    <t>INTEL 2ºTR 156</t>
  </si>
  <si>
    <t>L1.2023-1190</t>
  </si>
  <si>
    <t>RAILINE MANESES COSTA</t>
  </si>
  <si>
    <t>014755-A / SEPC</t>
  </si>
  <si>
    <t>COMUNIDADE QUEIMADA</t>
  </si>
  <si>
    <t>INTEL 2ºTR 157</t>
  </si>
  <si>
    <t>L1.2023-0958</t>
  </si>
  <si>
    <t>MARCIO TRINDADE DA SILVA</t>
  </si>
  <si>
    <t>1274434-4 / SEPC AC</t>
  </si>
  <si>
    <t>COMUNIDADE PORTO BELO</t>
  </si>
  <si>
    <t>INTEL 2ºTR 158</t>
  </si>
  <si>
    <t>L1.2023-1245</t>
  </si>
  <si>
    <t>ERIVAN DA SILVA BRAGA</t>
  </si>
  <si>
    <t>1056298-2 / SEPC AC</t>
  </si>
  <si>
    <t>COMUNIDADE BOM JESUS</t>
  </si>
  <si>
    <t>INTEL 2ºTR 159</t>
  </si>
  <si>
    <t>L1.2023-0051</t>
  </si>
  <si>
    <t>LARISSA ALVES DA SILVA</t>
  </si>
  <si>
    <t>1349256-0 / SEPC AC</t>
  </si>
  <si>
    <t>COMUNIDADE NOVA LIÇÃO</t>
  </si>
  <si>
    <t>INTEL 2ºTR 16</t>
  </si>
  <si>
    <t>L1.2023-0740</t>
  </si>
  <si>
    <t>FRANCISCO BEZERRA DA SILVA</t>
  </si>
  <si>
    <t>1037339-0 / SEJSP AC</t>
  </si>
  <si>
    <t>INTEL 2ºTR 160</t>
  </si>
  <si>
    <t>L1.2023-0479</t>
  </si>
  <si>
    <t>ANAILDO CONCEIÇÃO DE ALENCAR</t>
  </si>
  <si>
    <t>1029774-0 / SEPC AC</t>
  </si>
  <si>
    <t>INTEL 2ºTR 161</t>
  </si>
  <si>
    <t>L1.2023-1134</t>
  </si>
  <si>
    <t>MARNILDO JOSÉ DA SILVA GONÇALVES</t>
  </si>
  <si>
    <t>1001076-9 / SSP AC</t>
  </si>
  <si>
    <t>INTEL 2ºTR 162</t>
  </si>
  <si>
    <t>L1.2023-1180</t>
  </si>
  <si>
    <t>OSTRAGESIMO DE OLIVEIRA SILVA</t>
  </si>
  <si>
    <t>442688 / SSP AC</t>
  </si>
  <si>
    <t>INTEL 2ºTR 163</t>
  </si>
  <si>
    <t>L1.2023-1262</t>
  </si>
  <si>
    <t>SILVIO SARAIVA</t>
  </si>
  <si>
    <t>1116404-2 / SSP AC</t>
  </si>
  <si>
    <t>INTEL 2ºTR 164</t>
  </si>
  <si>
    <t>L1.2023-0023</t>
  </si>
  <si>
    <t>ILDELEIA SILVA ALENCAR</t>
  </si>
  <si>
    <t>1221657-8 / SSP AC</t>
  </si>
  <si>
    <t>INTEL 2ºTR 165</t>
  </si>
  <si>
    <t>L1.2023-0075</t>
  </si>
  <si>
    <t>MARIA LUCILEIDE DIAS DE SOUZA</t>
  </si>
  <si>
    <t>1116401-8 / SSP AC</t>
  </si>
  <si>
    <t>INTEL 2ºTR 166</t>
  </si>
  <si>
    <t>L1.2023-0562</t>
  </si>
  <si>
    <t>ANTONIO MARTINS DA COSTA</t>
  </si>
  <si>
    <t>294873 / SSP AC</t>
  </si>
  <si>
    <t>COMUNIDADE BELO HORIZONTE</t>
  </si>
  <si>
    <t>INTEL 2ºTR 167</t>
  </si>
  <si>
    <t>L1.2023-0632</t>
  </si>
  <si>
    <t>DENIVALDO MARTINS DA SILVA</t>
  </si>
  <si>
    <t>435475 / SSP AC</t>
  </si>
  <si>
    <t>INTEL 2ºTR 168</t>
  </si>
  <si>
    <t>L1.2023-0667</t>
  </si>
  <si>
    <t>ELIDERVAN DA SILVA MONTEIRO</t>
  </si>
  <si>
    <t>1067353-9 / SSP AC</t>
  </si>
  <si>
    <t>INTEL 2ºTR 169</t>
  </si>
  <si>
    <t>L1.2023-0649</t>
  </si>
  <si>
    <t>EDIVALDO LEAO DE SOUZA</t>
  </si>
  <si>
    <t>470847 / SJSP AC</t>
  </si>
  <si>
    <t>INTEL 2ºTR 17</t>
  </si>
  <si>
    <t>L1.2023-0008</t>
  </si>
  <si>
    <t>FRANCISCO DA SILVA ALVES</t>
  </si>
  <si>
    <t>1331967-1 / SEPC AC</t>
  </si>
  <si>
    <t>INTEL 2ºTR 170</t>
  </si>
  <si>
    <t>L1.2023-0903</t>
  </si>
  <si>
    <t>JOSÉ TACIANO VIEIRA DA SILVA</t>
  </si>
  <si>
    <t>222062 / SSP AC</t>
  </si>
  <si>
    <t>INTEL 2ºTR 171</t>
  </si>
  <si>
    <t>L1.2023-0911</t>
  </si>
  <si>
    <t>JOSSELINA DA SILVA ALMEIDA</t>
  </si>
  <si>
    <t>447712 / SJSP AC</t>
  </si>
  <si>
    <t>INTEL 2ºTR 172</t>
  </si>
  <si>
    <t>L1.2023-0709</t>
  </si>
  <si>
    <t>EULIACIR NASCIMENTO MONTEIRO</t>
  </si>
  <si>
    <t>407295 / SJSP AC</t>
  </si>
  <si>
    <t>INTEL 2ºTR 173</t>
  </si>
  <si>
    <t>L1.2023-0742</t>
  </si>
  <si>
    <t>FRANCISCO CARVALHO DE MENEZES</t>
  </si>
  <si>
    <t>082946-A / PC AC</t>
  </si>
  <si>
    <t>INTEL 2ºTR 174</t>
  </si>
  <si>
    <t>L1.2023-0901</t>
  </si>
  <si>
    <t>JOSÉ SANTOS DA SILVA</t>
  </si>
  <si>
    <t>441652 / SJSP AC</t>
  </si>
  <si>
    <t>INTEL 2ºTR 175</t>
  </si>
  <si>
    <t>L1.2023-1076</t>
  </si>
  <si>
    <t>MARIA LUCIENE CHAGAS DA SILVA</t>
  </si>
  <si>
    <t>1036489-7 / SJSP AC</t>
  </si>
  <si>
    <t>COMUNIDADE BARRO VERMELHO</t>
  </si>
  <si>
    <t>INTEL 2ºTR 176</t>
  </si>
  <si>
    <t>L1.2023-1278</t>
  </si>
  <si>
    <t>VALDEMIR COSTA DE ALMEIDA</t>
  </si>
  <si>
    <t>424402 / SJSP AC</t>
  </si>
  <si>
    <t>INTEL 2ºTR 177</t>
  </si>
  <si>
    <t>L1.2023-0427</t>
  </si>
  <si>
    <t>SAMUEL SILVA QUIRINO</t>
  </si>
  <si>
    <t>1147524-2 / SEPC AC</t>
  </si>
  <si>
    <t>COMUNIDADE NOVA VIDA</t>
  </si>
  <si>
    <t>INTEL 2ºTR 178</t>
  </si>
  <si>
    <t>L1.2023-0459</t>
  </si>
  <si>
    <t>ALBANI ROCHA DE MELO</t>
  </si>
  <si>
    <t>366909 / SEJSP AC</t>
  </si>
  <si>
    <t>INTEL 2ºTR 179</t>
  </si>
  <si>
    <t>L1.2023-0578</t>
  </si>
  <si>
    <t>AUSELANGE MENESES COSTA</t>
  </si>
  <si>
    <t>1030458-4 / SEJSP AC</t>
  </si>
  <si>
    <t>INTEL 2ºTR 18</t>
  </si>
  <si>
    <t>L1.2023-0747</t>
  </si>
  <si>
    <t>MARIA LUCILDA DA CONCEIÇÃO</t>
  </si>
  <si>
    <t>423207 / SJSP AC</t>
  </si>
  <si>
    <t>INTEL 2ºTR 180</t>
  </si>
  <si>
    <t>L1.2023-0925</t>
  </si>
  <si>
    <t>LEVI NASCIMENTO FERREIRA</t>
  </si>
  <si>
    <t>441478 / SEPC AC</t>
  </si>
  <si>
    <t>INTEL 2ºTR 181</t>
  </si>
  <si>
    <t>L1.2023-0475</t>
  </si>
  <si>
    <t>ANA LEIDE CRUZ DE SOUZA</t>
  </si>
  <si>
    <t>439673 / SSP AC</t>
  </si>
  <si>
    <t>COMUNIDADE ZUNIDO</t>
  </si>
  <si>
    <t>INTEL 2ºTR 182</t>
  </si>
  <si>
    <t>L1.2023-0613</t>
  </si>
  <si>
    <t>CREULCIMAR SILVA DOS SANTOA</t>
  </si>
  <si>
    <t>1030550-5 / SEPC AC</t>
  </si>
  <si>
    <t>INTEL 2ºTR 183</t>
  </si>
  <si>
    <t>L1.2023-0001</t>
  </si>
  <si>
    <t>ERITON DA SILVA RIBEIRO</t>
  </si>
  <si>
    <t>1335483-3 / SEPC AC</t>
  </si>
  <si>
    <t>INTEL 2ºTR 184</t>
  </si>
  <si>
    <t>L1.2023-1272</t>
  </si>
  <si>
    <t>TACILENE CRUZ RIBEIRO</t>
  </si>
  <si>
    <t>411285 / SJSP AC</t>
  </si>
  <si>
    <t>INTEL 2ºTR 185</t>
  </si>
  <si>
    <t>L1.2023-1005</t>
  </si>
  <si>
    <t>MARIA DAS GRACAS ROCHA DA SILVA</t>
  </si>
  <si>
    <t>405758 / SJSP AC</t>
  </si>
  <si>
    <t>INTEL 2ºTR 186</t>
  </si>
  <si>
    <t>L1.2023-1024</t>
  </si>
  <si>
    <t>MARIA EDNA DA SILVA LIMA</t>
  </si>
  <si>
    <t>1004746-8 / SEPC AC</t>
  </si>
  <si>
    <t>INTEL 2ºTR 187</t>
  </si>
  <si>
    <t>L1.2023-1132</t>
  </si>
  <si>
    <t>MARLI FERNANDES DA ROCHA</t>
  </si>
  <si>
    <t>292674 / SEPC AC</t>
  </si>
  <si>
    <t>COMUNIDADE RIO AZUL</t>
  </si>
  <si>
    <t>INTEL 2ºTR 188</t>
  </si>
  <si>
    <t>L1.2023-1174</t>
  </si>
  <si>
    <t>ODELINO SANTOS FERREIRA</t>
  </si>
  <si>
    <t>1371604-2 / SEPC AC</t>
  </si>
  <si>
    <t>INTEL 2ºTR 189</t>
  </si>
  <si>
    <t>L1.2023-1183</t>
  </si>
  <si>
    <t>OZAILDO DE SOUZA FERREIRA</t>
  </si>
  <si>
    <t>441556 / SJSP AC</t>
  </si>
  <si>
    <t>INTEL 2ºTR 19</t>
  </si>
  <si>
    <t>L1.2023-0757</t>
  </si>
  <si>
    <t>FRANCISCO DOS SANTOS DE LIMA</t>
  </si>
  <si>
    <t>0337697 / SJSP AC</t>
  </si>
  <si>
    <t>INTEL 2ºTR 190</t>
  </si>
  <si>
    <t>L1.2023-0584</t>
  </si>
  <si>
    <t>CARLISANGELO BATISTA DE SOUZA</t>
  </si>
  <si>
    <t>1074504-1 / SESP AC</t>
  </si>
  <si>
    <t>INTEL 2ºTR 191</t>
  </si>
  <si>
    <t>L1.2023-0674</t>
  </si>
  <si>
    <t>ELISSANDRA PAULINO</t>
  </si>
  <si>
    <t>1104081-5 / SEJSP AC</t>
  </si>
  <si>
    <t>INTEL 2ºTR 192</t>
  </si>
  <si>
    <t>L1.2023-0744</t>
  </si>
  <si>
    <t>FRANCISCO DA COSTA SILVA</t>
  </si>
  <si>
    <t>INTEL 2ºTR 193</t>
  </si>
  <si>
    <t>L1.2023-0789</t>
  </si>
  <si>
    <t>HELENILSON DA COSTA SILVA</t>
  </si>
  <si>
    <t>1014582-6 / SEJSP AC</t>
  </si>
  <si>
    <t>INTEL 2ºTR 194</t>
  </si>
  <si>
    <t>L1.2023-0641</t>
  </si>
  <si>
    <t>MARIA ZENILDA SILVA DE HOLANDA</t>
  </si>
  <si>
    <t>439633 / SEJSP AC</t>
  </si>
  <si>
    <t>INTEL 2ºTR 195</t>
  </si>
  <si>
    <t>L1.2023-0702</t>
  </si>
  <si>
    <t xml:space="preserve">Analisado 28/08 - Sem documentação de assentamento </t>
  </si>
  <si>
    <t>ESC JOSÉ SENA</t>
  </si>
  <si>
    <t xml:space="preserve">ESCOLA </t>
  </si>
  <si>
    <t>4059671000189</t>
  </si>
  <si>
    <t>222.041 / 29.10.2020</t>
  </si>
  <si>
    <t>INTEL 2ºTR 196</t>
  </si>
  <si>
    <t>L1.2023-0770</t>
  </si>
  <si>
    <t>FRANCISCO NELSON MENEZES DO NASCIMENTO</t>
  </si>
  <si>
    <t>439633 / SEPC AC</t>
  </si>
  <si>
    <t>INTEL 2ºTR 197</t>
  </si>
  <si>
    <t>L1.2023-0779</t>
  </si>
  <si>
    <t>FREDSON CORREIA FERREIRA</t>
  </si>
  <si>
    <t>356212 / SJSP AC</t>
  </si>
  <si>
    <t>INTEL 2ºTR 198</t>
  </si>
  <si>
    <t>L1.2023-0791</t>
  </si>
  <si>
    <t>IDENIZIA FIGUEIRERO DO NASCIMENTO</t>
  </si>
  <si>
    <t>1147154-9 / SEJSP AC</t>
  </si>
  <si>
    <t>INTEL 2ºTR 199</t>
  </si>
  <si>
    <t>L1.2023-0810</t>
  </si>
  <si>
    <t>JAQUELINE DA COSTA SILVA</t>
  </si>
  <si>
    <t>1254779-1 / SEJSP AC</t>
  </si>
  <si>
    <t>INTEL 2ºTR 20</t>
  </si>
  <si>
    <t>L1.2023-0762</t>
  </si>
  <si>
    <t>RAIMUNDO SIMAO DA SILVA</t>
  </si>
  <si>
    <t>101482 / SSP AC</t>
  </si>
  <si>
    <t>INTEL 2ºTR 200</t>
  </si>
  <si>
    <t>L1.2023-0826</t>
  </si>
  <si>
    <t>JOÃO LIMA DA SILVA</t>
  </si>
  <si>
    <t>447570 / SJSP AC</t>
  </si>
  <si>
    <t>INTEL 2ºTR 201</t>
  </si>
  <si>
    <t>L1.2023-0912</t>
  </si>
  <si>
    <t>JOVANE DE SOUZA DIAS</t>
  </si>
  <si>
    <t>1204777-5 / SEPC AC</t>
  </si>
  <si>
    <t>INTEL 2ºTR 202</t>
  </si>
  <si>
    <t>L1.2023-1092</t>
  </si>
  <si>
    <t>MARIA NADIR VIRICIO DA SILVA</t>
  </si>
  <si>
    <t>1037114-1 / SEJSP AC</t>
  </si>
  <si>
    <t>INTEL 2ºTR 203</t>
  </si>
  <si>
    <t>L1.2023-1266</t>
  </si>
  <si>
    <t>SIRNANDO SALVIANO MARTINS</t>
  </si>
  <si>
    <t>441947 / SEPC AC</t>
  </si>
  <si>
    <t>COMUNIDADE SUCESSO DOIS</t>
  </si>
  <si>
    <t>INTEL 2ºTR 204</t>
  </si>
  <si>
    <t>L1.2023-0027</t>
  </si>
  <si>
    <t>EUCLESIO GAMA FERREIRA</t>
  </si>
  <si>
    <t>1302738-7 / 15.10.2014</t>
  </si>
  <si>
    <t>INTEL 2ºTR 205</t>
  </si>
  <si>
    <t>L1.2023-0486</t>
  </si>
  <si>
    <t>ANDRELIR DE OLIVEIRA SILVA</t>
  </si>
  <si>
    <t>12596329 / SEPC AC</t>
  </si>
  <si>
    <t>INTEL 2ºTR 206</t>
  </si>
  <si>
    <t>L1.2023-0549</t>
  </si>
  <si>
    <t>DIISMAR DANTAS DA SILVA</t>
  </si>
  <si>
    <t>332885 / SJSP AC</t>
  </si>
  <si>
    <t>INTEL 2ºTR 207</t>
  </si>
  <si>
    <t>L1.2023-0668</t>
  </si>
  <si>
    <t>ELIDEVALDO DE LIMA NASCIMENTO</t>
  </si>
  <si>
    <t>008102792-31 / PC AC</t>
  </si>
  <si>
    <t>COMUNIDADE QUEIMADA;</t>
  </si>
  <si>
    <t>INTEL 2ºTR 208</t>
  </si>
  <si>
    <t>L1.2023-0817</t>
  </si>
  <si>
    <t>FRANCISCA SOUZA DE MENEZES</t>
  </si>
  <si>
    <t>460453 / SJSP AC</t>
  </si>
  <si>
    <t>INTEL 2ºTR 209</t>
  </si>
  <si>
    <t>L1.2023-0917</t>
  </si>
  <si>
    <t>JUSSARA DA SILVA ALMEIDA</t>
  </si>
  <si>
    <t>465902 / SJSP AC</t>
  </si>
  <si>
    <t>INTEL 2ºTR 21</t>
  </si>
  <si>
    <t>L1.2023-0774</t>
  </si>
  <si>
    <t>FRANCISCO RODRIGUES DE MENEZES</t>
  </si>
  <si>
    <t>1117801-9 / SEJSP AC</t>
  </si>
  <si>
    <t>INTEL 2ºTR 210</t>
  </si>
  <si>
    <t>L1.2023-1182</t>
  </si>
  <si>
    <t>OTACILIO DE OLIVEIRA SILVA</t>
  </si>
  <si>
    <t>441647 / SJSP AC</t>
  </si>
  <si>
    <t>INTEL 2ºTR 211</t>
  </si>
  <si>
    <t>L1.2023-1189</t>
  </si>
  <si>
    <t>RAELITA DANTAS DA SILVA</t>
  </si>
  <si>
    <t>32957-A / SJSP AC</t>
  </si>
  <si>
    <t>INTEL 2ºTR 212</t>
  </si>
  <si>
    <t>L1.2023-1241</t>
  </si>
  <si>
    <t>ROSILEA MENESES COSTA</t>
  </si>
  <si>
    <t>240470 SÉRIE 4 AC / 01.12.2007</t>
  </si>
  <si>
    <t>INTEL 2ºTR 213</t>
  </si>
  <si>
    <t>L1.2023-0081</t>
  </si>
  <si>
    <t>MARIA SEBASTIANA DA SILVA</t>
  </si>
  <si>
    <t>464076 / SJSP AC</t>
  </si>
  <si>
    <t>COMUNIDADE TIMBAUBA</t>
  </si>
  <si>
    <t>INTEL 2ºTR 214</t>
  </si>
  <si>
    <t>L1.2023-0447</t>
  </si>
  <si>
    <t>ADILSON MATOS DE OLANDA</t>
  </si>
  <si>
    <t>1084031-1 / SJSP AC</t>
  </si>
  <si>
    <t>INTEL 2ºTR 215</t>
  </si>
  <si>
    <t>L1.2023-0424</t>
  </si>
  <si>
    <t>ROGERIO CRUZ DE MATOS</t>
  </si>
  <si>
    <t>1098798-3 / SEJSP AC</t>
  </si>
  <si>
    <t>INTEL 2ºTR 216</t>
  </si>
  <si>
    <t>L1.2023-0661</t>
  </si>
  <si>
    <t>ELDSON MACIEL PEREIRA</t>
  </si>
  <si>
    <t>1159944-8 / SEPC AC</t>
  </si>
  <si>
    <t>INTEL 2ºTR 217</t>
  </si>
  <si>
    <t>L1.2023-0778</t>
  </si>
  <si>
    <t>FRANCISCO SOUZA DOS SANTOS</t>
  </si>
  <si>
    <t>1204781-3 / SEPC AC</t>
  </si>
  <si>
    <t>INTEL 2ºTR 218</t>
  </si>
  <si>
    <t>L1.2023-0854</t>
  </si>
  <si>
    <t>JOSÉ CLEISON COSTA DA SILVA</t>
  </si>
  <si>
    <t>427081-2 / PC AC</t>
  </si>
  <si>
    <t>INTEL 2ºTR 219</t>
  </si>
  <si>
    <t>L1.2023-0858</t>
  </si>
  <si>
    <t>JOSÉ CONCEIÇÃO DE MATOS</t>
  </si>
  <si>
    <t>263621 / SJSP AC</t>
  </si>
  <si>
    <t>INTEL 2ºTR 22</t>
  </si>
  <si>
    <t>L1.2023-0775</t>
  </si>
  <si>
    <t>CORRIGIDO - PENDÊNCIA: FOTOS COM MULTÍMETRO, FOTOS EVIDENCIANDO LIGAÇÃO INTERNA (LÂMPADAS ACESAS)</t>
  </si>
  <si>
    <t>FRANCISCO RONEILSON XAVIER DOS SANTOS</t>
  </si>
  <si>
    <t>1374164-0 / SEPC AC</t>
  </si>
  <si>
    <t>INTEL 2ºTR 220</t>
  </si>
  <si>
    <t>L1.2023-1009</t>
  </si>
  <si>
    <t>MARIA DE FATIMA VIEIRA LIMA</t>
  </si>
  <si>
    <t>312133 / SJSP AC</t>
  </si>
  <si>
    <t>INTEL 2ºTR 221</t>
  </si>
  <si>
    <t>L1.2023-1227</t>
  </si>
  <si>
    <t>REZENDE HENRIQUE DA SILVA</t>
  </si>
  <si>
    <t>30877636249 / PC AC</t>
  </si>
  <si>
    <t>INTEL 2ºTR 222</t>
  </si>
  <si>
    <t>L1.2023-1237</t>
  </si>
  <si>
    <t>Analisado 28/08 - Nome divergente, será mantido na lista  - O nome do(a) cliente não consta no doc de assentamento</t>
  </si>
  <si>
    <t>ROSA MARIA SILVA CONCEIÇÃO</t>
  </si>
  <si>
    <t>1115924-3 / SEJSP AC</t>
  </si>
  <si>
    <t>INTEL 2ºTR 223</t>
  </si>
  <si>
    <t>ANTONIO MELO DO NASCIMENTO</t>
  </si>
  <si>
    <t>1127618-5 / SJSP AC</t>
  </si>
  <si>
    <t>INTEL 2ºTR 224</t>
  </si>
  <si>
    <t>CORRIGIDO 10/10 - Analisado 28/08 Sem documento, será mantido na lista - Sem documentação de assentamento</t>
  </si>
  <si>
    <t>IGREJA PENTECOSTAL MARAVILHAS DE JESUS</t>
  </si>
  <si>
    <t>427181 / SJSP AC</t>
  </si>
  <si>
    <t>COMUNIDADE RIO FRANCISCO</t>
  </si>
  <si>
    <t>INTEL 2ºTR 225</t>
  </si>
  <si>
    <t>L1.2023-0598</t>
  </si>
  <si>
    <t>UNID DE CONSERVAÇÃO</t>
  </si>
  <si>
    <t>CLEILSON SILVA DE ALENCAR</t>
  </si>
  <si>
    <t>17212-A / SEPC AC</t>
  </si>
  <si>
    <t>COMUNIDADE  BURITI</t>
  </si>
  <si>
    <t>INTEL 2ºTR 226</t>
  </si>
  <si>
    <t>FRANCISCO COSTA DO NASCIMENTO</t>
  </si>
  <si>
    <t>425929 / SEPC AC</t>
  </si>
  <si>
    <t>INTEL 2ºTR 227</t>
  </si>
  <si>
    <t>NEVERTON DA SILVA RIBEIRO</t>
  </si>
  <si>
    <t>81186312-30 / SEPC AC</t>
  </si>
  <si>
    <t>INTEL 2ºTR 228</t>
  </si>
  <si>
    <t>CONGREGAÇÃO BATISTA NOVA JERUSALEM</t>
  </si>
  <si>
    <t>103969 / SSP AC</t>
  </si>
  <si>
    <t>INTEL 2ºTR 229</t>
  </si>
  <si>
    <t>ZILA BENTO DE CARVALHO</t>
  </si>
  <si>
    <t>1092308-0 / SEJSP AC</t>
  </si>
  <si>
    <t>INTEL 2ºTR 23</t>
  </si>
  <si>
    <t>L1.2023-0019</t>
  </si>
  <si>
    <t>GENIVAL SILVA DE OLIVEIRA</t>
  </si>
  <si>
    <t>374250 / 31.08.1999</t>
  </si>
  <si>
    <t>INTEL 2ºTR 230</t>
  </si>
  <si>
    <t>IGREJA MINISTERIO CRISTO VIVE</t>
  </si>
  <si>
    <t>439635 SJSP AC</t>
  </si>
  <si>
    <t>INTEL 2ºTR 231</t>
  </si>
  <si>
    <t>RONALDE DA ROCHA CORREIA</t>
  </si>
  <si>
    <t>11973-A / SEPC AC</t>
  </si>
  <si>
    <t>INTEL 2ºTR 232</t>
  </si>
  <si>
    <t>ARLISSON DA SILVA ALMEIDA</t>
  </si>
  <si>
    <t>1106180-4 / SEPC AC</t>
  </si>
  <si>
    <t>INTEL 2ºTR 233</t>
  </si>
  <si>
    <t>Analisado 28/08 Sem documento, será mantido na lista - Sem documentação de assentamento</t>
  </si>
  <si>
    <t>KEMILA NASCIMENTO DE OLIVEIRA</t>
  </si>
  <si>
    <t>INTEL 2ºTR 234</t>
  </si>
  <si>
    <t>ELIVANIA DA SILVA FRANCA</t>
  </si>
  <si>
    <t>1353262-6 / SEPC AC</t>
  </si>
  <si>
    <t>INTEL 2ºTR 235</t>
  </si>
  <si>
    <t>MARIA RONAGILA TRINDADE DA SILVA</t>
  </si>
  <si>
    <t>02637329246 / PC AC</t>
  </si>
  <si>
    <t>INTEL 2ºTR 236</t>
  </si>
  <si>
    <t>LOURDES SABINO NEO</t>
  </si>
  <si>
    <t>1029791-0 / SEPC AC</t>
  </si>
  <si>
    <t>INTEL 2ºTR 237</t>
  </si>
  <si>
    <t>JANISSON MENEZES DA SILVA</t>
  </si>
  <si>
    <t>1170513-2 / SEPC AC</t>
  </si>
  <si>
    <t>INTEL 2ºTR 238</t>
  </si>
  <si>
    <t>MARIA REGINA MENEZES DA CONCEIÇÃO</t>
  </si>
  <si>
    <t>1115923-5 / SESP AC</t>
  </si>
  <si>
    <t>INTEL 2ºTR 239</t>
  </si>
  <si>
    <t>ELIVELTON SOUZA DA SILVA</t>
  </si>
  <si>
    <t>11634855 / SJSP AC</t>
  </si>
  <si>
    <t>INTEL 2ºTR 24</t>
  </si>
  <si>
    <t>L1.2023-0024</t>
  </si>
  <si>
    <t>IVANEIDE MOREIRA LIMA</t>
  </si>
  <si>
    <t>INTEL 2ºTR 240</t>
  </si>
  <si>
    <t>ELIDO SILVA FERNANDES</t>
  </si>
  <si>
    <t>1128269-0 / SEJSP AC</t>
  </si>
  <si>
    <t>INTEL 2ºTR 241</t>
  </si>
  <si>
    <t>ROMARIO SILVA DE SOUZA</t>
  </si>
  <si>
    <t>430672 / SJSP AC</t>
  </si>
  <si>
    <t>INTEL 2ºTR 242</t>
  </si>
  <si>
    <t>ALINIANA ROCHA DA SILVA</t>
  </si>
  <si>
    <t>442504 / SJSP AC</t>
  </si>
  <si>
    <t>INTEL 2ºTR 243</t>
  </si>
  <si>
    <t>JOEDSON ROCHA DA SILVA</t>
  </si>
  <si>
    <t>441712 / SJSP AC</t>
  </si>
  <si>
    <t>COMUNIDADE TRES UNIDOS</t>
  </si>
  <si>
    <t>INTEL 2ºTR 244</t>
  </si>
  <si>
    <t>IRANIR BRAGA DA SILVA</t>
  </si>
  <si>
    <t>INTEL 2ºTR 245</t>
  </si>
  <si>
    <t>JOÃO CASIMIRO DE LIMA NETO</t>
  </si>
  <si>
    <t>1184558-9 / SEPC AC</t>
  </si>
  <si>
    <t>INTEL 2ºTR 246</t>
  </si>
  <si>
    <t>SILONEI LIMA NASCIMENTO</t>
  </si>
  <si>
    <t>1115854-9 / SEJSP AC</t>
  </si>
  <si>
    <t>INTEL 2ºTR 247</t>
  </si>
  <si>
    <t>IGREJA PENTECOSTAL MISSIONARIA DE DEUS</t>
  </si>
  <si>
    <t>1156737-6 / SEPC AC</t>
  </si>
  <si>
    <t>INTEL 2ºTR 248</t>
  </si>
  <si>
    <t>MANOEL DE OLIVEIRA SILVA</t>
  </si>
  <si>
    <t>1143374-4 / SEJSP AC</t>
  </si>
  <si>
    <t>INTEL 2ºTR 249</t>
  </si>
  <si>
    <t>CARTEJANE MENEZES COSTA</t>
  </si>
  <si>
    <t>1159997-9 / SEPC AC</t>
  </si>
  <si>
    <t>INTEL 2ºTR 25</t>
  </si>
  <si>
    <t>L1.2023-0819</t>
  </si>
  <si>
    <t>DAIANE DA SILVA MARCAL</t>
  </si>
  <si>
    <t>1122150-0 / SEJSP AC</t>
  </si>
  <si>
    <t>INTEL 2ºTR 250</t>
  </si>
  <si>
    <t>FRANCISCO DE SOUZA ROCHA</t>
  </si>
  <si>
    <t>112677-9 / SEJSP AC</t>
  </si>
  <si>
    <t>INTEL 2ºTR 251</t>
  </si>
  <si>
    <t>SIMONIR MATOS DE HOLANDA</t>
  </si>
  <si>
    <t>1089521-3 / SEJSP AC</t>
  </si>
  <si>
    <t>INTEL 2ºTR 252</t>
  </si>
  <si>
    <t>L1.2023-0615</t>
  </si>
  <si>
    <t>CRISTIANO GAMA DA SILVA</t>
  </si>
  <si>
    <t>433714 / SJSP AC</t>
  </si>
  <si>
    <t>COMUNIDADE BELA VISTA</t>
  </si>
  <si>
    <t>INTEL 2ºTR 253</t>
  </si>
  <si>
    <t>L1.2023-0625</t>
  </si>
  <si>
    <t>DAVI DE SOUZA ROCHA</t>
  </si>
  <si>
    <t>105237 / PC AC</t>
  </si>
  <si>
    <t>COMUNIDADE FORTALEZA</t>
  </si>
  <si>
    <t>INTEL 2ºTR 254</t>
  </si>
  <si>
    <t>L1.2023-0670</t>
  </si>
  <si>
    <t>ELINEI DA SILVA MONTEIRO</t>
  </si>
  <si>
    <t>1112687-6 / SEJSP AC</t>
  </si>
  <si>
    <t>COMUNIDADE 3 UNIDOS</t>
  </si>
  <si>
    <t>INTEL 2ºTR 255</t>
  </si>
  <si>
    <t>L1.2023-0677</t>
  </si>
  <si>
    <t>ELIVANEI DA SILVA MONTEIRO</t>
  </si>
  <si>
    <t>1098794-0 / SEJSP AC</t>
  </si>
  <si>
    <t>INTEL 2ºTR 256</t>
  </si>
  <si>
    <t>L1.2023-0701</t>
  </si>
  <si>
    <t>ESC JOÃO SABINO DA ROCHA</t>
  </si>
  <si>
    <t>1336889-3 / 26.01.2016</t>
  </si>
  <si>
    <t>INTEL 2ºTR 257</t>
  </si>
  <si>
    <t>L1.2023-0704</t>
  </si>
  <si>
    <t>ESC SABINO TOMAS DA ROCHA</t>
  </si>
  <si>
    <t>433119 / 02.07.2002</t>
  </si>
  <si>
    <t>INTEL 2ºTR 258</t>
  </si>
  <si>
    <t>L1.2023-0685</t>
  </si>
  <si>
    <t>FRANCISCO ALDO DA COSTA SILVA</t>
  </si>
  <si>
    <t>1072354-4 / SEJSP AC</t>
  </si>
  <si>
    <t>COMUNIDADE BELORIZONTE</t>
  </si>
  <si>
    <t>INTEL 2ºTR 259</t>
  </si>
  <si>
    <t>L1.2023-0873</t>
  </si>
  <si>
    <t>VERIFICAR - 29/08 - Verificar documento, alterada a classificaçãod e impedimento</t>
  </si>
  <si>
    <t>FRANCISCO DE JESUS DA SILVA FERNANDES</t>
  </si>
  <si>
    <t>417956 / SJSP AC</t>
  </si>
  <si>
    <t>INTEL 2ºTR 26</t>
  </si>
  <si>
    <t>L1.2023-0832</t>
  </si>
  <si>
    <t>MARIA JOSÉ DA CONCEIÇÃO SILVA</t>
  </si>
  <si>
    <t>1086335-4 / PC AC</t>
  </si>
  <si>
    <t>INTEL 2ºTR 260</t>
  </si>
  <si>
    <t>L1.2023-0772</t>
  </si>
  <si>
    <t>FRANCISCO ROCHA DA SILVA</t>
  </si>
  <si>
    <t>1115859-0 / SEJSP AC</t>
  </si>
  <si>
    <t>INTEL 2ºTR 261</t>
  </si>
  <si>
    <t>L1.2023-0808</t>
  </si>
  <si>
    <t>JANILEIDE CASSIMIRO DO NASCIMENTO</t>
  </si>
  <si>
    <t>1005149-0 / SEJSP AC</t>
  </si>
  <si>
    <t>INTEL 2ºTR 262</t>
  </si>
  <si>
    <t>L1.2023-0833</t>
  </si>
  <si>
    <t>JOEDINA ROCHA DA SILVA</t>
  </si>
  <si>
    <t>439644 / SJSP AC</t>
  </si>
  <si>
    <t>INTEL 2ºTR 263</t>
  </si>
  <si>
    <t>L1.2023-0834</t>
  </si>
  <si>
    <t>JOELISSON ROCHA DA SILVA</t>
  </si>
  <si>
    <t>441507 / SJSP AC</t>
  </si>
  <si>
    <t>INTEL 2ºTR 264</t>
  </si>
  <si>
    <t>L1.2023-0835</t>
  </si>
  <si>
    <t>JOELITON ROCHA DA SILVA</t>
  </si>
  <si>
    <t>1115911-1 / SEPC AC</t>
  </si>
  <si>
    <t>COMUNIDADE 3 NAÇÕES</t>
  </si>
  <si>
    <t>INTEL 2ºTR 265</t>
  </si>
  <si>
    <t>L1.2023-0867</t>
  </si>
  <si>
    <t>JOSÉ FLORENCIO DIAS</t>
  </si>
  <si>
    <t>1016148-1 / SEJSP AC</t>
  </si>
  <si>
    <t>COMUNIDADE NOVA LICAO</t>
  </si>
  <si>
    <t>INTEL 2ºTR 266</t>
  </si>
  <si>
    <t>L1.2023-0730</t>
  </si>
  <si>
    <t>JOSÉ MORAIS DE SOUZA</t>
  </si>
  <si>
    <t>421815 / SJSP AC</t>
  </si>
  <si>
    <t>INTEL 2ºTR 267</t>
  </si>
  <si>
    <t>L1.2023-0678</t>
  </si>
  <si>
    <t>LAIRES ALVES SILVA</t>
  </si>
  <si>
    <t>03085967222 / PC AC</t>
  </si>
  <si>
    <t>INTEL 2ºTR 268</t>
  </si>
  <si>
    <t>RIAN AUGUSTO ALMEIDA DA COSTA</t>
  </si>
  <si>
    <t>1183474-9 SEPC AC</t>
  </si>
  <si>
    <t>INTEL 2ºTR 269</t>
  </si>
  <si>
    <t>PARQUE / RESERVA - LIBERAÇÃO ENERGISA</t>
  </si>
  <si>
    <t>MARIA CLEILDES ASSIS DA COSTA</t>
  </si>
  <si>
    <t>35944323272 PC AC</t>
  </si>
  <si>
    <t>INTEL 2ºTR 27</t>
  </si>
  <si>
    <t>L1.2023-0836</t>
  </si>
  <si>
    <t>JOICIANE RIBEIRO CHAVES</t>
  </si>
  <si>
    <t>1178740-6 / SEPC AC</t>
  </si>
  <si>
    <t>INTEL 2ºTR 270</t>
  </si>
  <si>
    <t>ZILMA LIMA FERREIRA DA CRUZ</t>
  </si>
  <si>
    <t>349127 SJSP AC</t>
  </si>
  <si>
    <t>COMUNIDADE TRÊS UNIDOS</t>
  </si>
  <si>
    <t>INTEL 2ºTR 271</t>
  </si>
  <si>
    <t>MARCIANE DO NASCIMENTO SILVA</t>
  </si>
  <si>
    <t>441601 SEPC-AC</t>
  </si>
  <si>
    <t>INTEL 2ºTR 272</t>
  </si>
  <si>
    <t>JOSÉ RODOLFO MENEZES TAVARES</t>
  </si>
  <si>
    <t>1255038-8 / SEPC AC</t>
  </si>
  <si>
    <t>INTEL 2ºTR 273</t>
  </si>
  <si>
    <t>ELCIANE SILVA CORREIA</t>
  </si>
  <si>
    <t>1115913-8 / SEPC AC</t>
  </si>
  <si>
    <t>INTEL 2ºTR 274</t>
  </si>
  <si>
    <t>IDIENE SILVA DO NASCIMENTO</t>
  </si>
  <si>
    <t>1143247-0 / SEJSP AC</t>
  </si>
  <si>
    <t>INTEL 2ºTR 275</t>
  </si>
  <si>
    <t>DARIO FERREIRA CORREIA</t>
  </si>
  <si>
    <t>415431 / SEPC AC</t>
  </si>
  <si>
    <t>INTEL 2ºTR 276</t>
  </si>
  <si>
    <t>ANTONIO MEDEIROS DA SILVA</t>
  </si>
  <si>
    <t>366836 / SSP AC</t>
  </si>
  <si>
    <t>INTEL 2ºTR 277</t>
  </si>
  <si>
    <t>CLIENTE POSSUI DOCUMENTO DO INCRA</t>
  </si>
  <si>
    <t>ANA MARIA ROCHA DE AMORIM</t>
  </si>
  <si>
    <t>1046163-9 / SEJSP AC</t>
  </si>
  <si>
    <t>INTEL 2ºTR 278</t>
  </si>
  <si>
    <t>MARDONES ROCHA DE AMORIM</t>
  </si>
  <si>
    <t>1115900-6 / SEJSP AC</t>
  </si>
  <si>
    <t>INTEL 2ºTR 279</t>
  </si>
  <si>
    <t>MARIA JOSÉ AMORIM DA SILVA</t>
  </si>
  <si>
    <t>115866-2 / SEPC AC</t>
  </si>
  <si>
    <t>INTEL 2ºTR 28</t>
  </si>
  <si>
    <t>L1.2023-0837</t>
  </si>
  <si>
    <t>JONAS DO SANTOS LIMA</t>
  </si>
  <si>
    <t>455908 / SJSP AC</t>
  </si>
  <si>
    <t>INTEL 2ºTR 280</t>
  </si>
  <si>
    <t>JOSÉ ENILSON MACIEL DA CONCEIÇÃO</t>
  </si>
  <si>
    <t>441635 / SEPC AC</t>
  </si>
  <si>
    <t>INTEL 2ºTR 281</t>
  </si>
  <si>
    <t>MARCIANO DA COSTA NASCIMENTO</t>
  </si>
  <si>
    <t>1331047-0 / SEPC AC</t>
  </si>
  <si>
    <t>INTEL 2ºTR 282</t>
  </si>
  <si>
    <t>ELIDA DE LIMA NASCIMENTO</t>
  </si>
  <si>
    <t>441484 / SJSP AC</t>
  </si>
  <si>
    <t>INTEL 2ºTR 283</t>
  </si>
  <si>
    <t>RUBENILSON CORREIA DA ROCHA</t>
  </si>
  <si>
    <t>391722 / SJSP AC</t>
  </si>
  <si>
    <t>INTEL 2ºTR 284</t>
  </si>
  <si>
    <t>EUNICE FERREIRA CORREIA</t>
  </si>
  <si>
    <t>90659 / SSP AC</t>
  </si>
  <si>
    <t>INTEL 2ºTR 285</t>
  </si>
  <si>
    <t>RUBENICE CORREIA DA ROCHA</t>
  </si>
  <si>
    <t>401263 / SJSP AC</t>
  </si>
  <si>
    <t>INTEL 2ºTR 286</t>
  </si>
  <si>
    <t>JOÃO SABINO DA ROCHA NETO</t>
  </si>
  <si>
    <t>0260405 / SJSP AC</t>
  </si>
  <si>
    <t>INTEL 2ºTR 287</t>
  </si>
  <si>
    <t>CORRIGIDO - EM RELATÓRIO TIPO DE SIGFI45</t>
  </si>
  <si>
    <t>FRANCISCO DE ASSIS FERNANDES DA SILVA</t>
  </si>
  <si>
    <t>356266 / SJSP AC</t>
  </si>
  <si>
    <t>INTEL 2ºTR 288</t>
  </si>
  <si>
    <t>MARIA JOSÉ GAMA DA SILVA</t>
  </si>
  <si>
    <t>345015 / SJSP AC</t>
  </si>
  <si>
    <t>INTEL 2ºTR 289</t>
  </si>
  <si>
    <t>L1.2023-0997</t>
  </si>
  <si>
    <t>MARIA DA GLÓRIA ALMEIDA</t>
  </si>
  <si>
    <t>435871 / SJSP AC</t>
  </si>
  <si>
    <t>INTEL 2ºTR 29</t>
  </si>
  <si>
    <t>L1.2023-0862</t>
  </si>
  <si>
    <t>JOSÉ DEUSIMAR PEREIRA DOS SANTOS</t>
  </si>
  <si>
    <t>077464-A / SEPC AC</t>
  </si>
  <si>
    <t>INTEL 2ºTR 290</t>
  </si>
  <si>
    <t>L1.2023-0629</t>
  </si>
  <si>
    <t>DELVANIR DANTAS DA SILVA</t>
  </si>
  <si>
    <t>018448 DRT AC / 30.03.1998</t>
  </si>
  <si>
    <t>INTEL 2ºTR 291</t>
  </si>
  <si>
    <t>L1.2023-0647</t>
  </si>
  <si>
    <t>EDILSON MACIEL DA CONCEIÇÃO</t>
  </si>
  <si>
    <t>0252483 / SJSP AC</t>
  </si>
  <si>
    <t>INTEL 2ºTR 292</t>
  </si>
  <si>
    <t>L1.2023-0848</t>
  </si>
  <si>
    <t>ANTONIA FELIX DE OLIVEIRA</t>
  </si>
  <si>
    <t>1107444-2 / SEJSP AC</t>
  </si>
  <si>
    <t>INTEL 2ºTR 293</t>
  </si>
  <si>
    <t>L1.2023-0783</t>
  </si>
  <si>
    <t>MARIA SIMONE DE LIMA BEZERRA</t>
  </si>
  <si>
    <t>1235896-2 / SEPC AC</t>
  </si>
  <si>
    <t>INTEL 2ºTR 294</t>
  </si>
  <si>
    <t>L1.2023-0568</t>
  </si>
  <si>
    <t>ANTONIO ROCHA DA SILVA</t>
  </si>
  <si>
    <t>439794 / SEPC AC</t>
  </si>
  <si>
    <t>INTEL 2ºTR 295</t>
  </si>
  <si>
    <t>L1.2023-0607</t>
  </si>
  <si>
    <t>MARISANDRA FEITOSA DA SILVA</t>
  </si>
  <si>
    <t>1235901-7 / SEPC AC</t>
  </si>
  <si>
    <t>INTEL 2ºTR 296</t>
  </si>
  <si>
    <t>L1.2023-0822</t>
  </si>
  <si>
    <t>JOÃO FRANCISCO SILVA FERNANDES</t>
  </si>
  <si>
    <t>418007 / SEPC AC</t>
  </si>
  <si>
    <t>INTEL 2ºTR 297</t>
  </si>
  <si>
    <t>MARIA AUXILIADORA LIMA SILVA</t>
  </si>
  <si>
    <t>330843 / SJSP AC</t>
  </si>
  <si>
    <t>PDS SAO SALVADOR</t>
  </si>
  <si>
    <t>INTEL 2ºTR 298</t>
  </si>
  <si>
    <t>ELTON JAMES CARDOSO DE LIMA</t>
  </si>
  <si>
    <t>441581 / SJSP AC</t>
  </si>
  <si>
    <t>INTEL 2ºTR 299</t>
  </si>
  <si>
    <t>EDILENE SOARES DE LIMA</t>
  </si>
  <si>
    <t>INTEL 2ºTR 30</t>
  </si>
  <si>
    <t>L1.2023-0896</t>
  </si>
  <si>
    <t>ERCILANE DA CONCEIÇÃO GOMES</t>
  </si>
  <si>
    <t>04175383247/ SEPC AC</t>
  </si>
  <si>
    <t>INTEL 2ºTR 300</t>
  </si>
  <si>
    <t>L1.2023-0982</t>
  </si>
  <si>
    <t>EDMAR CONCEIÇÃO DE DOUZA</t>
  </si>
  <si>
    <t>58503757249 PC / AC</t>
  </si>
  <si>
    <t>INTEL 2ºTR 301</t>
  </si>
  <si>
    <t>L1.2023-0793</t>
  </si>
  <si>
    <t>DERBENI FERNANDES DA SILVA</t>
  </si>
  <si>
    <t>441473 / SJSP AC</t>
  </si>
  <si>
    <t>INTEL 2ºTR 302</t>
  </si>
  <si>
    <t>L1.2023-1130</t>
  </si>
  <si>
    <t>MARIVALDO LIMA DE SOUZA</t>
  </si>
  <si>
    <t>470277 / SJSP AC</t>
  </si>
  <si>
    <t>INTEL 2ºTR 303</t>
  </si>
  <si>
    <t>L1.2023-0481</t>
  </si>
  <si>
    <t>ANAZILDO ARAÚJO DA SILVA</t>
  </si>
  <si>
    <t>441216 / SJSP AC</t>
  </si>
  <si>
    <t>PORTO WALTER</t>
  </si>
  <si>
    <t>RIO HUMAITA</t>
  </si>
  <si>
    <t>COMUNIDADE DOIS PORTOS</t>
  </si>
  <si>
    <t>INTEL 2ºTR 304</t>
  </si>
  <si>
    <t>L1.2023-0506</t>
  </si>
  <si>
    <t>ANTONIA MARIA PERPETUA BARBOZA DE OLIVEIRA</t>
  </si>
  <si>
    <t>193781 / SSP AC</t>
  </si>
  <si>
    <t>RIOZINHO CRUEZIRO DO VALE</t>
  </si>
  <si>
    <t>INTEL 2ºTR 305</t>
  </si>
  <si>
    <t>L1.2023-0797</t>
  </si>
  <si>
    <t>ISAMILDE MODESTO DE MORAIS</t>
  </si>
  <si>
    <t>403761 / SJSP AC</t>
  </si>
  <si>
    <t>RIOZINHO CRUZEIRO DO VALE</t>
  </si>
  <si>
    <t>INTEL 2ºTR 306</t>
  </si>
  <si>
    <t>L1.2023-0980</t>
  </si>
  <si>
    <t>MARIA ANTONIETA RODRIGUES DA SILVA</t>
  </si>
  <si>
    <t>1295296-6 / SJSP AC</t>
  </si>
  <si>
    <t>INTEL 2ºTR 307</t>
  </si>
  <si>
    <t>L1.2023-1078</t>
  </si>
  <si>
    <t>MARIA LUCIENE RODRIGUES DA SILVA</t>
  </si>
  <si>
    <t>365623 / SJSP AC</t>
  </si>
  <si>
    <t>INTEL 2ºTR 308</t>
  </si>
  <si>
    <t>L1.2023-1111</t>
  </si>
  <si>
    <t>MARIA ROSIRA AMBROZIO DA SILVA</t>
  </si>
  <si>
    <t>415159 / SJSP AC</t>
  </si>
  <si>
    <t>INTEL 2ºTR 309</t>
  </si>
  <si>
    <t>L1.2023-1205</t>
  </si>
  <si>
    <t>RAIMUNDO MENEZES DA SILVA</t>
  </si>
  <si>
    <t>362243 / SJSP AC</t>
  </si>
  <si>
    <t>INTEL 2ºTR 31</t>
  </si>
  <si>
    <t>L1.2023-0900</t>
  </si>
  <si>
    <t>JOSÉ ROSIMAR GOMES DA SILVA</t>
  </si>
  <si>
    <t>1131451-6/ SEJSP AC</t>
  </si>
  <si>
    <t>INTEL 2ºTR 310</t>
  </si>
  <si>
    <t>L1.2023-1233</t>
  </si>
  <si>
    <t>RONI MORAIS DA SILVA</t>
  </si>
  <si>
    <t>1170286-9 / SEPC AC</t>
  </si>
  <si>
    <t>INTEL 2ºTR 311</t>
  </si>
  <si>
    <t>MARIA MADALENA VASCONCELOS MACIEL</t>
  </si>
  <si>
    <t>11482737 SEPC-AC</t>
  </si>
  <si>
    <t>INTEL 2ºTR 312</t>
  </si>
  <si>
    <t>MARIA SILVA DE OLIVEIRA</t>
  </si>
  <si>
    <t>12332127 SEPC-AC</t>
  </si>
  <si>
    <t>INTEL 2ºTR 313</t>
  </si>
  <si>
    <t>FRANCISNETE ARAÚJO DA SILVA</t>
  </si>
  <si>
    <t>11663510 SEPC-AC</t>
  </si>
  <si>
    <t>INTEL 2ºTR 314</t>
  </si>
  <si>
    <t>CAREM KEUVILA MARIA AMBROZIO DA SILVA</t>
  </si>
  <si>
    <t>07639355222 / PC AC</t>
  </si>
  <si>
    <t>INTEL 2ºTR 315</t>
  </si>
  <si>
    <t>DANIEL DA SILVA GALVAO</t>
  </si>
  <si>
    <t>1294063-1 SEPC-AC</t>
  </si>
  <si>
    <t>INTEL 2ºTR 316</t>
  </si>
  <si>
    <t>L1.2023-0577</t>
  </si>
  <si>
    <t>AURINO DA SILVA</t>
  </si>
  <si>
    <t>349910 / SJSP AC</t>
  </si>
  <si>
    <t>COMUNIDADE PALESTINA</t>
  </si>
  <si>
    <t>INTEL 2ºTR 317</t>
  </si>
  <si>
    <t>L1.2023-0724</t>
  </si>
  <si>
    <t>FRANCISCA CESARIO DOS SANTOS</t>
  </si>
  <si>
    <t>228808 / SSP AC</t>
  </si>
  <si>
    <t>COMUNIDADE RAIMUNDO DO VALLE</t>
  </si>
  <si>
    <t>INTEL 2ºTR 318</t>
  </si>
  <si>
    <t>L1.2023-1122</t>
  </si>
  <si>
    <t>MARINETE DOS SANTOS NOGUEIRA</t>
  </si>
  <si>
    <t>460375 / SJSP AC</t>
  </si>
  <si>
    <t>INTEL 2ºTR 319</t>
  </si>
  <si>
    <t>L1.2023-1128</t>
  </si>
  <si>
    <t>CORREÇÃO PARA 2024 - AUSÊNCIA DE IMAGEM DA ETIQUETA DE IDENTIFICAÇÃO DO SISTEMA (TIPO DE SIGFI, ANO DE FABRICAÇÃO ETC.)</t>
  </si>
  <si>
    <t>MARISETE CESARIO DOS SANTOS</t>
  </si>
  <si>
    <t>435920 / SJSP AC</t>
  </si>
  <si>
    <t>INTEL 2ºTR 32</t>
  </si>
  <si>
    <t>L1.2023-0050</t>
  </si>
  <si>
    <t>JULIO CONCEIÇÃO DOS SANTOS</t>
  </si>
  <si>
    <t>99769 / SEPC AC</t>
  </si>
  <si>
    <t>INTEL 2ºTR 320</t>
  </si>
  <si>
    <t>L1.2023-1206</t>
  </si>
  <si>
    <t>RAIMUNDO NASCIMENTO NOGUEIRA</t>
  </si>
  <si>
    <t>1053832-1 / SEJSP AC</t>
  </si>
  <si>
    <t>INTEL 2ºTR 321</t>
  </si>
  <si>
    <t>L1.2023-1236</t>
  </si>
  <si>
    <t>ROSA MARIA BARBOSA DA SILVA</t>
  </si>
  <si>
    <t>1054603-0 / SEJSP AC</t>
  </si>
  <si>
    <t>INTEL 2ºTR 322</t>
  </si>
  <si>
    <t>L1.2023-0850</t>
  </si>
  <si>
    <t>CORRIGIDO 06/12 - AUSÊNCIA DE IMAGEM DA ETIQUETA DE IDENTIFICAÇÃO DO SISTEMA (TIPO DE SIGFI, ANO DE FABRICAÇÃO ETC.)</t>
  </si>
  <si>
    <t>JOSÉ ANTONIO OLIVEIRA DE SOUZA</t>
  </si>
  <si>
    <t>1017221-1 / SEJSP AC</t>
  </si>
  <si>
    <t>COMUNIDADE IGARAPE</t>
  </si>
  <si>
    <t>INTEL 2ºTR 323</t>
  </si>
  <si>
    <t>L1.2023-0821</t>
  </si>
  <si>
    <t>JOÃO EUDES GONÇALVES DA SILVA</t>
  </si>
  <si>
    <t>440952 / SEJSP AC</t>
  </si>
  <si>
    <t>COMUNIDADE PORTO DAS PEDRAS</t>
  </si>
  <si>
    <t>INTEL 2ºTR 324</t>
  </si>
  <si>
    <t>L1.2023-1103</t>
  </si>
  <si>
    <t>MARIA PERPETUA BATISTA DA SILVA</t>
  </si>
  <si>
    <t>365624 / SJSP AC</t>
  </si>
  <si>
    <t>PAE CRUZEIRO DO VALE</t>
  </si>
  <si>
    <t>INTEL 2ºTR 325</t>
  </si>
  <si>
    <t>L1.2023-0025</t>
  </si>
  <si>
    <t>IZABEL DOS SANTOS NOGUEIRA</t>
  </si>
  <si>
    <t>1056746-1 / SEJSP AC</t>
  </si>
  <si>
    <t>INTEL 2ºTR 326</t>
  </si>
  <si>
    <t>L1.2023-0053</t>
  </si>
  <si>
    <t>LUCIENE VASCONCELOS DA SILVA</t>
  </si>
  <si>
    <t>10571361 / SEJSP AC</t>
  </si>
  <si>
    <t>COMUNIDADE PINHEIRO</t>
  </si>
  <si>
    <t>INTEL 2ºTR 327</t>
  </si>
  <si>
    <t>L1.2023-0442</t>
  </si>
  <si>
    <t>ADEILSON VASCONCELOS DA SILVA</t>
  </si>
  <si>
    <t>1343923-5 / SEPC AC</t>
  </si>
  <si>
    <t>INTEL 2ºTR 328</t>
  </si>
  <si>
    <t>L1.2023-0467</t>
  </si>
  <si>
    <t>ALDERICO FIGUEIREDO DOS SANTOS</t>
  </si>
  <si>
    <t>222028 / SSP AC</t>
  </si>
  <si>
    <t>INTEL 2ºTR 329</t>
  </si>
  <si>
    <t>L1.2023-0484</t>
  </si>
  <si>
    <t>ANDREIA PEREIRA</t>
  </si>
  <si>
    <t>1175535-0 / SEPC AC</t>
  </si>
  <si>
    <t>ESTIRAO AZUL</t>
  </si>
  <si>
    <t>INTEL 2ºTR 33</t>
  </si>
  <si>
    <t>L1.2023-0938</t>
  </si>
  <si>
    <t>MAILSON DA SILVA DO NASCIMENTO</t>
  </si>
  <si>
    <t>1028779-0 / SEJSP AC</t>
  </si>
  <si>
    <t>INTEL 2ºTR 330</t>
  </si>
  <si>
    <t>L1.2023-0565</t>
  </si>
  <si>
    <t>ANTONIO NUNES</t>
  </si>
  <si>
    <t>367948 / SJSP AC</t>
  </si>
  <si>
    <t>INTEL 2ºTR 331</t>
  </si>
  <si>
    <t>CORRIGIDO - 06/12 - AUSÊNCIA DE IMAGEM DA ETIQUETA DE IDENTIFICAÇÃO DO SISTEMA (TIPO DE SIGFI, ANO DE FABRICAÇÃO ETC.)</t>
  </si>
  <si>
    <t>FRANCISCO RUBERVAL CANDIDO FLOR</t>
  </si>
  <si>
    <t>327742 SEPC AC</t>
  </si>
  <si>
    <t>INTEL 2ºTR 332</t>
  </si>
  <si>
    <t>DIERKSON DA SILVA PEREIRA</t>
  </si>
  <si>
    <t>1348676-4 / SEPC AC</t>
  </si>
  <si>
    <t>INTEL 2ºTR 333</t>
  </si>
  <si>
    <t>MARIA ANTONIA LIMA DA SILVA</t>
  </si>
  <si>
    <t>439340 / PC AC</t>
  </si>
  <si>
    <t>INTEL 2ºTR 334</t>
  </si>
  <si>
    <t>L1.2023-0875</t>
  </si>
  <si>
    <t>JOSÉ FRANCISCO PINHEIRO DA COSTA</t>
  </si>
  <si>
    <t>417956 / SEJSP AC</t>
  </si>
  <si>
    <t>INTEL 2ºTR 335</t>
  </si>
  <si>
    <t>CLEBER GAMA FERREIRA</t>
  </si>
  <si>
    <t>1338125-3 / SEPC AC</t>
  </si>
  <si>
    <t>INTEL 2ºTR 336</t>
  </si>
  <si>
    <t>L1.2023-0063</t>
  </si>
  <si>
    <t>MARIA CELITA OLIVEIRA DO NASCIMENTO</t>
  </si>
  <si>
    <t>467452 SEPC-AC</t>
  </si>
  <si>
    <t>COMUNIDADE TERRA FIRME 1</t>
  </si>
  <si>
    <t>INTEL 2ºTR 337</t>
  </si>
  <si>
    <t>L1.2023-0076</t>
  </si>
  <si>
    <t>MARIA LUIZA SOUZA DE OLIVEIRA</t>
  </si>
  <si>
    <t>422290 SJSP-AC</t>
  </si>
  <si>
    <t>INTEL 2ºTR 338</t>
  </si>
  <si>
    <t>L1.2023-0681</t>
  </si>
  <si>
    <t>ELNO NEGREIROS GOMES</t>
  </si>
  <si>
    <t>11732571 SEPC-AC</t>
  </si>
  <si>
    <t>INTEL 2ºTR 339</t>
  </si>
  <si>
    <t>L1.2023-0766</t>
  </si>
  <si>
    <t>FRANCISCO LIMA GOMES</t>
  </si>
  <si>
    <t>12722932 SEPC-AC</t>
  </si>
  <si>
    <t>INTEL 2ºTR 34</t>
  </si>
  <si>
    <t>L1.2023-0947</t>
  </si>
  <si>
    <t>MANOEL FRANCISCO DA SILVA DO NASCIMENTO</t>
  </si>
  <si>
    <t>1105283-0 / SEJSP AC</t>
  </si>
  <si>
    <t>INTEL 2ºTR 340</t>
  </si>
  <si>
    <t>L1.2023-0776</t>
  </si>
  <si>
    <t>FRANCISCO SAMUEL DE OLIVEIRA PINHO</t>
  </si>
  <si>
    <t>INTEL 2ºTR 341</t>
  </si>
  <si>
    <t>L1.2023-0879</t>
  </si>
  <si>
    <t>MARIA LINEIDE SOUZA DE OLIVEIRA</t>
  </si>
  <si>
    <t>170637 SSP-AC</t>
  </si>
  <si>
    <t>INTEL 2ºTR 342</t>
  </si>
  <si>
    <t>L1.2023-0886</t>
  </si>
  <si>
    <t>JOSÉ MARIA DE SOUZA DA SILVA</t>
  </si>
  <si>
    <t>462688 SJSP-AC</t>
  </si>
  <si>
    <t>INTEL 2ºTR 343</t>
  </si>
  <si>
    <t>L1.2023-0966</t>
  </si>
  <si>
    <t>MARIA ALDENISTA SOUZA DE OLIVEIRA</t>
  </si>
  <si>
    <t>405464 SJSP-AC</t>
  </si>
  <si>
    <t>INTEL 2ºTR 344</t>
  </si>
  <si>
    <t>L1.2023-1004</t>
  </si>
  <si>
    <t>MARIA DAS GRACAS OLIVEIRA LIMA</t>
  </si>
  <si>
    <t>1111231-0 / 11.12.2007</t>
  </si>
  <si>
    <t>INTEL 2ºTR 345</t>
  </si>
  <si>
    <t>JARMILA MACIEL SOUZA</t>
  </si>
  <si>
    <t>10611096 SEJSP-AC</t>
  </si>
  <si>
    <t>COMUNIDADE FOZ DO VALPARAISO</t>
  </si>
  <si>
    <t>INTEL 2ºTR 346</t>
  </si>
  <si>
    <t>MARCELO MELO DE CARVALHO</t>
  </si>
  <si>
    <t>10147241 SEJSP-AC</t>
  </si>
  <si>
    <t>COMUNIDADE FOZ DO VALPARAiSO</t>
  </si>
  <si>
    <t>INTEL 2ºTR 347</t>
  </si>
  <si>
    <t>NICOLAU GOMES</t>
  </si>
  <si>
    <t>210103 SSP-AC</t>
  </si>
  <si>
    <t>COMUNIDADE TERRA FORME 1</t>
  </si>
  <si>
    <t>INTEL 2ºTR 348</t>
  </si>
  <si>
    <t>JOSÉ MARIA ARAÚJO DA SILVA</t>
  </si>
  <si>
    <t>10447636 SEPC-AC</t>
  </si>
  <si>
    <t>INTEL 2ºTR 349</t>
  </si>
  <si>
    <t>MARIA DE NAZARÉ DA ROCHA DE SOUZA</t>
  </si>
  <si>
    <t>449381 SJSP-AC</t>
  </si>
  <si>
    <t>INTEL 2ºTR 35</t>
  </si>
  <si>
    <t>L1.2023-0977</t>
  </si>
  <si>
    <t>MARIA ANTONIA FELIX DA SILVA</t>
  </si>
  <si>
    <t>1129471-0 / SEJSP AC</t>
  </si>
  <si>
    <t>INTEL 2ºTR 350</t>
  </si>
  <si>
    <t>CORRIGIDO CPF NA PLANILHA</t>
  </si>
  <si>
    <t>AURICELIO LIMA GOMES</t>
  </si>
  <si>
    <t>10882529 SJSP-AC</t>
  </si>
  <si>
    <t>INTEL 2ºTR 351</t>
  </si>
  <si>
    <t>IGREJA CAPELA DE SAO FRANCISCO DE ASSIS</t>
  </si>
  <si>
    <t>10480161 SEPC</t>
  </si>
  <si>
    <t>INTEL 2ºTR 352</t>
  </si>
  <si>
    <t>FRANCISCO ANTONIO SANTOS DA SILVA</t>
  </si>
  <si>
    <t>13011669 SEPC-AC</t>
  </si>
  <si>
    <t>COMUNIDADE TRÊS BOCAS</t>
  </si>
  <si>
    <t>INTEL 2ºTR 353</t>
  </si>
  <si>
    <t>FRANCISCO ALFONSO DA SILVA SOUZA</t>
  </si>
  <si>
    <t>1275253738 RFB</t>
  </si>
  <si>
    <t>INTEL 2ºTR 354</t>
  </si>
  <si>
    <t>MARIA JOCICLEIDE SILVA DE SOUZA</t>
  </si>
  <si>
    <t>0319821 SJSP-AC</t>
  </si>
  <si>
    <t>INTEL 2ºTR 355</t>
  </si>
  <si>
    <t>FRANCISCO ALESSANDRO NASCIMENTO DE OLIVEIRA</t>
  </si>
  <si>
    <t>008268A SEPC-AC</t>
  </si>
  <si>
    <t>COMUNIDADE IGARAPÉ PRETO</t>
  </si>
  <si>
    <t>INTEL 2ºTR 356</t>
  </si>
  <si>
    <t>RAIMUNDO NASCIMENTO DE OLIVEIRA</t>
  </si>
  <si>
    <t>12699683 SEPC-AC</t>
  </si>
  <si>
    <t>INTEL 2ºTR 357</t>
  </si>
  <si>
    <t>FRANCISCO PENHA DA SILVA</t>
  </si>
  <si>
    <t>10045732 SEJSP-AC</t>
  </si>
  <si>
    <t>COMUNIDADE ZACARIA</t>
  </si>
  <si>
    <t>INTEL 2ºTR 358</t>
  </si>
  <si>
    <t>MARIA JOCIMAR PEREIRA DOS SANTOS</t>
  </si>
  <si>
    <t>11336846 SEJSP-AC</t>
  </si>
  <si>
    <t>COMUNIDADE 4 DE SETEMBRO</t>
  </si>
  <si>
    <t>INTEL 2ºTR 359</t>
  </si>
  <si>
    <t>EDILSON GUARÃ DE OLIVEIRA</t>
  </si>
  <si>
    <t>384995 SEJSP-AC</t>
  </si>
  <si>
    <t>INTEL 2ºTR 36</t>
  </si>
  <si>
    <t>L1.2023-1006</t>
  </si>
  <si>
    <t>MARIA DE FATIMA GOMES ROCHA</t>
  </si>
  <si>
    <t>1081733-6 / SEJSP AC</t>
  </si>
  <si>
    <t>INTEL 2ºTR 360</t>
  </si>
  <si>
    <t>ANTONIO ELITO RODRIGUES DA SILVA</t>
  </si>
  <si>
    <t>411822 / SJSP AC</t>
  </si>
  <si>
    <t>COMUNIDADE ESTIRAO AZUL</t>
  </si>
  <si>
    <t>INTEL 2ºTR 361</t>
  </si>
  <si>
    <t>CLESSIANE PEREIRA</t>
  </si>
  <si>
    <t>1044109-34 / SEPC AC</t>
  </si>
  <si>
    <t>INTEL 2ºTR 362</t>
  </si>
  <si>
    <t>028613122-62</t>
  </si>
  <si>
    <t>ELOILDO PAIVA DA SILVA</t>
  </si>
  <si>
    <t>1264825-6 / SEPC AC</t>
  </si>
  <si>
    <t>COMUNIDADE SEMEADA</t>
  </si>
  <si>
    <t>INTEL 2ºTR 363</t>
  </si>
  <si>
    <t>L1.2023-0878</t>
  </si>
  <si>
    <t>JOSÉ GONÇALVES DA SILVA</t>
  </si>
  <si>
    <t>1196079-5 / SEPC AC</t>
  </si>
  <si>
    <t>COMUNIDADE FOZ DO NILO</t>
  </si>
  <si>
    <t>INTEL 2ºTR 364</t>
  </si>
  <si>
    <t>L1.2023-1225</t>
  </si>
  <si>
    <t>REINALDO JOSÉ AZEVEDO DA SILVA</t>
  </si>
  <si>
    <t>1198392-2 / SEPC AC</t>
  </si>
  <si>
    <t>INTEL 2ºTR 365</t>
  </si>
  <si>
    <t>L1.2023-0039</t>
  </si>
  <si>
    <t>JOSÉ FRANCILDO QUEIROZ DA SILVA</t>
  </si>
  <si>
    <t>1252496-4 / SSP AC</t>
  </si>
  <si>
    <t>COMUNIDADE BENFICA</t>
  </si>
  <si>
    <t>INTEL 2ºTR 366</t>
  </si>
  <si>
    <t>L1.2023-0042</t>
  </si>
  <si>
    <t>JOSÉ FRANCISCO GOMES DINIZ DA SILVA</t>
  </si>
  <si>
    <t>1057449-2 / SEJSP AC</t>
  </si>
  <si>
    <t>INTEL 2ºTR 367</t>
  </si>
  <si>
    <t>L1.2023-0579</t>
  </si>
  <si>
    <t>ALDENORA COELHO DE AMORIM</t>
  </si>
  <si>
    <t>1054338-4 / SEJSP AC</t>
  </si>
  <si>
    <t>COMUNIDADE MORORO</t>
  </si>
  <si>
    <t>INTEL 2ºTR 368</t>
  </si>
  <si>
    <t>L1.2023-0592</t>
  </si>
  <si>
    <t>CLAUDEANE GOMES DINIZ DA SILVA</t>
  </si>
  <si>
    <t>1163545-2 / SEPC AC</t>
  </si>
  <si>
    <t>INTEL 2ºTR 369</t>
  </si>
  <si>
    <t>L1.2023-0623</t>
  </si>
  <si>
    <t>DARCI JOSÉ AZEVEDO DA SILVA</t>
  </si>
  <si>
    <t>360977 / SJSP AC</t>
  </si>
  <si>
    <t>INTEL 2ºTR 37</t>
  </si>
  <si>
    <t>L1.2023-0066</t>
  </si>
  <si>
    <t>MARIA DE FATIMA MOREIRA DA SILVA</t>
  </si>
  <si>
    <t>1127817-0 / SEJSP</t>
  </si>
  <si>
    <t>INTEL 2ºTR 370</t>
  </si>
  <si>
    <t>L1.2023-0712</t>
  </si>
  <si>
    <t>EVANDIR QUEIROZ DA SILVA</t>
  </si>
  <si>
    <t>1294444-0 / SEPC AC</t>
  </si>
  <si>
    <t>INTEL 2ºTR 371</t>
  </si>
  <si>
    <t>L1.2023-0868</t>
  </si>
  <si>
    <t>JOSÉ FRANCISCO ANDRADE GOMES</t>
  </si>
  <si>
    <t>470442 / SJSP AC</t>
  </si>
  <si>
    <t>INTEL 2ºTR 372</t>
  </si>
  <si>
    <t>L1.2023-0887</t>
  </si>
  <si>
    <t>JOSÉ MARIA MENEZES DA SILVA</t>
  </si>
  <si>
    <t>1252615-0 / SEJSP AC</t>
  </si>
  <si>
    <t>INTEL 2ºTR 373</t>
  </si>
  <si>
    <t>L1.2023-0907</t>
  </si>
  <si>
    <t>JOSÉFA ANDRADE DE MELO</t>
  </si>
  <si>
    <t>1134524-1 / SEJSP AC</t>
  </si>
  <si>
    <t>INTEL 2ºTR 374</t>
  </si>
  <si>
    <t>L1.2023-0964</t>
  </si>
  <si>
    <t>MARIA ALCIANGELA AZEVEDO DA SILVA</t>
  </si>
  <si>
    <t>024524-A / SEPC AC</t>
  </si>
  <si>
    <t>INTEL 2ºTR 375</t>
  </si>
  <si>
    <t>L1.2023-1031</t>
  </si>
  <si>
    <t>MARIA ELIZETE DE MENEZES</t>
  </si>
  <si>
    <t>1054104-7 / SEJSP AC</t>
  </si>
  <si>
    <t>INTEL 2ºTR 376</t>
  </si>
  <si>
    <t>L1.2023-1112</t>
  </si>
  <si>
    <t>MARIA SIRLEI DEMETRIO GONÇALVES</t>
  </si>
  <si>
    <t>1251844-1 / SEPC AC</t>
  </si>
  <si>
    <t>INTEL 2ºTR 377</t>
  </si>
  <si>
    <t>L1.2023-1261</t>
  </si>
  <si>
    <t>SILVANO QUEIROZ DA SILVA</t>
  </si>
  <si>
    <t>386727 / SJSP AC</t>
  </si>
  <si>
    <t>INTEL 2ºTR 378</t>
  </si>
  <si>
    <t>MARIA HILDA GOMES DINIZ</t>
  </si>
  <si>
    <t>1055073-9 / SEJSP AC</t>
  </si>
  <si>
    <t>INTEL 2ºTR 379</t>
  </si>
  <si>
    <t>ORLEISON GOMES DINIZ DA SILVA</t>
  </si>
  <si>
    <t>105467-8 / SEJSP AC</t>
  </si>
  <si>
    <t>INTEL 2ºTR 38</t>
  </si>
  <si>
    <t>L1.2023-1023</t>
  </si>
  <si>
    <t>MARIA DOS SANTOS CONCEIÇÃO</t>
  </si>
  <si>
    <t>1129243-1 / SEJSP AC</t>
  </si>
  <si>
    <t>INTEL 2ºTR 380</t>
  </si>
  <si>
    <t>L1.2023-0441</t>
  </si>
  <si>
    <t>ADAIR JOSÉ DA SILVA OLIVEIRA</t>
  </si>
  <si>
    <t>1117756-0 / SEJSP AC</t>
  </si>
  <si>
    <t>INTEL 2ºTR 381</t>
  </si>
  <si>
    <t>L1.2023-0622</t>
  </si>
  <si>
    <t>DANIZETE GOMES DA SILVA</t>
  </si>
  <si>
    <t>1253639-3 / SEPC AC</t>
  </si>
  <si>
    <t>COMUNIDADE DO NILO</t>
  </si>
  <si>
    <t>INTEL 2ºTR 382</t>
  </si>
  <si>
    <t>L1.2023-0657</t>
  </si>
  <si>
    <t>EDSON NASCIMENTO DE LIMA</t>
  </si>
  <si>
    <t>426227 SJSP AC</t>
  </si>
  <si>
    <t>INTEL 2ºTR 383</t>
  </si>
  <si>
    <t>L1.2023-0690</t>
  </si>
  <si>
    <t>MARIA DO CARMO ANDRADE DE MELO</t>
  </si>
  <si>
    <t>1199860-1 SEPC AC</t>
  </si>
  <si>
    <t>INTEL 2ºTR 384</t>
  </si>
  <si>
    <t>L1.2023-0824</t>
  </si>
  <si>
    <t>JOÃO HELIO FERREIRA DA SILVA</t>
  </si>
  <si>
    <t>402524 / SJSP AC</t>
  </si>
  <si>
    <t>INTEL 2ºTR 385</t>
  </si>
  <si>
    <t>L1.2023-0829</t>
  </si>
  <si>
    <t>JOÃO PEREIRA DE OLIVEIRA</t>
  </si>
  <si>
    <t>1009629-9 / SEJSP AC</t>
  </si>
  <si>
    <t>INTEL 2ºTR 386</t>
  </si>
  <si>
    <t>L1.2023-0978</t>
  </si>
  <si>
    <t>MARIA ANTONIA MENEZES DA SILVA</t>
  </si>
  <si>
    <t>1252763-7 / SEPC AC</t>
  </si>
  <si>
    <t>INTEL 2ºTR 387</t>
  </si>
  <si>
    <t>L1.2023-1136</t>
  </si>
  <si>
    <t>MOACIR ANTONIO SOARES DA SILVA</t>
  </si>
  <si>
    <t>1054633-2 / SEJSP AC</t>
  </si>
  <si>
    <t>INTEL 2ºTR 388</t>
  </si>
  <si>
    <t>L1.2023-0620</t>
  </si>
  <si>
    <t>DAMIAO GONÇALVES DA SILVA</t>
  </si>
  <si>
    <t>0243058-2 / SJSP AC</t>
  </si>
  <si>
    <t>COMUNIDADE 2 PORTOS</t>
  </si>
  <si>
    <t>INTEL 2ºTR 389</t>
  </si>
  <si>
    <t>L1.2023-1074</t>
  </si>
  <si>
    <t>MARIA LUCIELSA DE SOUZA NUNES</t>
  </si>
  <si>
    <t>1056114-5 / SJSP AC</t>
  </si>
  <si>
    <t>INTEL 2ºTR 39</t>
  </si>
  <si>
    <t>L1.2023-1027</t>
  </si>
  <si>
    <t>MARIA ELIANE SILVA DE OLIVEIRA</t>
  </si>
  <si>
    <t>359167 / SJSP AC</t>
  </si>
  <si>
    <t>INTEL 2ºTR 390</t>
  </si>
  <si>
    <t>RAIMUNDO DANTAS DA SILVA</t>
  </si>
  <si>
    <t>350081 SJSP-AC</t>
  </si>
  <si>
    <t>INTEL 2ºTR 391</t>
  </si>
  <si>
    <t>L1.2023-0899</t>
  </si>
  <si>
    <t>JOSÉ RONILSON XAVIER DOS SANTOS</t>
  </si>
  <si>
    <t>1337607-1 / SEPC AC</t>
  </si>
  <si>
    <t>COMUNIDADE SANTA LUZIA</t>
  </si>
  <si>
    <t>INTEL 2ºTR 392</t>
  </si>
  <si>
    <t>009348162-47</t>
  </si>
  <si>
    <t>MARIA DE FATIMA MARTINS BARBOSA</t>
  </si>
  <si>
    <t>382890 / SEPC AC</t>
  </si>
  <si>
    <t>COMUNIDADE 3 BOCAS</t>
  </si>
  <si>
    <t>INTEL 2ºTR 393</t>
  </si>
  <si>
    <t>518639792-04</t>
  </si>
  <si>
    <t>ANTONIO JODEILSON SILVA DE SOUZA</t>
  </si>
  <si>
    <t>367782 / SJSP AC</t>
  </si>
  <si>
    <t>INTEL 2ºTR 394</t>
  </si>
  <si>
    <t>670838112-53</t>
  </si>
  <si>
    <t>IVANILDE SILVA CARVALHO DE SOUZA</t>
  </si>
  <si>
    <t>407563 / SEPC AC</t>
  </si>
  <si>
    <t>COMUNIDADE JUCAR</t>
  </si>
  <si>
    <t>INTEL 2ºTR 395</t>
  </si>
  <si>
    <t>704911982-21</t>
  </si>
  <si>
    <t>CHARLENE OLIVEIRA DE LIMA</t>
  </si>
  <si>
    <t>INTEL 2ºTR 396</t>
  </si>
  <si>
    <t>658008852-49</t>
  </si>
  <si>
    <t>CORRGIDO - NOME DO MORADOR É JOSÉ NILDO</t>
  </si>
  <si>
    <t>JOSE NILDO SILVA DE SOUZA</t>
  </si>
  <si>
    <t>349385 /  SEPC AC</t>
  </si>
  <si>
    <t>INTEL 2ºTR 397</t>
  </si>
  <si>
    <t>889286592-72</t>
  </si>
  <si>
    <t>ASSEMBLEIA DE DEUS FILIAL BENJAMIM</t>
  </si>
  <si>
    <t>456881 SJSP-AC</t>
  </si>
  <si>
    <t>COMUNIDADE PATOA</t>
  </si>
  <si>
    <t>INTEL 2ºTR 398</t>
  </si>
  <si>
    <t>75.731.034/0001-55</t>
  </si>
  <si>
    <t>ESCOLA RURAL JOÃO DA SILVA</t>
  </si>
  <si>
    <t>1028773-6 / SESP AC</t>
  </si>
  <si>
    <t>COMUNIDADE TARTARUGA</t>
  </si>
  <si>
    <t>INTEL 2ºTR 399</t>
  </si>
  <si>
    <t>958608192-34</t>
  </si>
  <si>
    <t>FRANCISCO SANTANA SANTOS DE NAZARE</t>
  </si>
  <si>
    <t>COMUNIDADE IGARAPE PRETO</t>
  </si>
  <si>
    <t>INTEL 2ºTR 40</t>
  </si>
  <si>
    <t>L1.2023-1029</t>
  </si>
  <si>
    <t>MARIA ELIZABETE ALVES DA COSTA</t>
  </si>
  <si>
    <t>1129415-9 / SEJSP AC</t>
  </si>
  <si>
    <t>INTEL 2ºTR 400</t>
  </si>
  <si>
    <t>051379282-16</t>
  </si>
  <si>
    <t>IGREJA CATOLICA SAO FRANCISCO DAS CHAGAS</t>
  </si>
  <si>
    <t>13360353 / SEPC AC</t>
  </si>
  <si>
    <t>INTEL 2ºTR 401</t>
  </si>
  <si>
    <t>L1.2023-0874</t>
  </si>
  <si>
    <t>JOSÉ FRANCISCO MENEZES DA SILVA</t>
  </si>
  <si>
    <t>1133249-2 / SEPC AC</t>
  </si>
  <si>
    <t>INTEL 2ºTR 402</t>
  </si>
  <si>
    <t>L1.2023-0065</t>
  </si>
  <si>
    <t>MARIA DA CONCEIÇÃO FRANCA DE SOUZA</t>
  </si>
  <si>
    <t>10395350 SEJSP-AC</t>
  </si>
  <si>
    <t>COMUNIDADE ROMA</t>
  </si>
  <si>
    <t>INTEL 2ºTR 403</t>
  </si>
  <si>
    <t>L1.2023-0080</t>
  </si>
  <si>
    <t>MARIA NUNES DE SOUZA</t>
  </si>
  <si>
    <t>12945277 SEPC-AC</t>
  </si>
  <si>
    <t>INTEL 2ºTR 404</t>
  </si>
  <si>
    <t>L1.2023-0510</t>
  </si>
  <si>
    <t>ANTONIA NAIRA MARINHO OLIVEIRA</t>
  </si>
  <si>
    <t>13430939 SEPC-AC</t>
  </si>
  <si>
    <t>INTEL 2ºTR 405</t>
  </si>
  <si>
    <t>L1.2023-0596</t>
  </si>
  <si>
    <t>BENEDITO FRANCISCO DE SOUZA NETO</t>
  </si>
  <si>
    <t>248567 SEJSP-AC</t>
  </si>
  <si>
    <t>INTEL 2ºTR 406</t>
  </si>
  <si>
    <t>L1.2023-0608</t>
  </si>
  <si>
    <t>CLEONILIA PEREIRA MARINHO</t>
  </si>
  <si>
    <t>10720499 SEJSP-AC</t>
  </si>
  <si>
    <t>INTEL 2ºTR 407</t>
  </si>
  <si>
    <t>L1.2023-0856</t>
  </si>
  <si>
    <t>JOSÉ CLENILDO SILVA DOS SANTOS</t>
  </si>
  <si>
    <t>10545255 SEJSP-AC</t>
  </si>
  <si>
    <t>COMUNIDADE BOA VISTA</t>
  </si>
  <si>
    <t>INTEL 2ºTR 408</t>
  </si>
  <si>
    <t>L1.2023-0898</t>
  </si>
  <si>
    <t>JOSÉ RODRIGUES DA SILVA BARROS</t>
  </si>
  <si>
    <t>11666773 SEPC-AC</t>
  </si>
  <si>
    <t>INTEL 2ºTR 409</t>
  </si>
  <si>
    <t>L1.2023-0940</t>
  </si>
  <si>
    <t>MANOEL ALVES MACIEL</t>
  </si>
  <si>
    <t>10078932 SEJSP-AC</t>
  </si>
  <si>
    <t>INTEL 2ºTR 41</t>
  </si>
  <si>
    <t>L1.2023-1030</t>
  </si>
  <si>
    <t>MARIA ELIZANGELA VIEIRA DO NASCIMENTO</t>
  </si>
  <si>
    <t>1125181-0 / SEPC AC</t>
  </si>
  <si>
    <t>INTEL 2ºTR 410</t>
  </si>
  <si>
    <t>L1.2023-1011</t>
  </si>
  <si>
    <t>MARIA DE JESUS MARINHO DE OLIVEIRA</t>
  </si>
  <si>
    <t>11397438 SEJSP-AC</t>
  </si>
  <si>
    <t>INTEL 2ºTR 411</t>
  </si>
  <si>
    <t>L1.2023-1053</t>
  </si>
  <si>
    <t>MARIA JOSÉ FELICIO SABOIA</t>
  </si>
  <si>
    <t>458242 SJSP-AC</t>
  </si>
  <si>
    <t>INTEL 2ºTR 412</t>
  </si>
  <si>
    <t>827713162-34</t>
  </si>
  <si>
    <t>LENITA MARIA GOMES DA SILVA</t>
  </si>
  <si>
    <t>12959839 SEPC-AC</t>
  </si>
  <si>
    <t>INTEL 2ºTR 413</t>
  </si>
  <si>
    <t>010611692-43</t>
  </si>
  <si>
    <t>DAMIANA FRANCA DE SOUZA</t>
  </si>
  <si>
    <t>11287527 SEJSP-AC</t>
  </si>
  <si>
    <t>INTEL 2ºTR 414</t>
  </si>
  <si>
    <t>084132422-07</t>
  </si>
  <si>
    <t>ANTONIO FRANCA DE SOUZA</t>
  </si>
  <si>
    <t>08413242207 PC-AC</t>
  </si>
  <si>
    <t>INTEL 2ºTR 415</t>
  </si>
  <si>
    <t>957680172-91</t>
  </si>
  <si>
    <t>AMARIZIO FRANCA DE SOUZA</t>
  </si>
  <si>
    <t>10549684 SEJSP-AC</t>
  </si>
  <si>
    <t>INTEL 2ºTR 416</t>
  </si>
  <si>
    <t>082745052-47</t>
  </si>
  <si>
    <t>MARIA SUZIANE DE AMORIM MACIEL</t>
  </si>
  <si>
    <t>057944A SEPC-AC</t>
  </si>
  <si>
    <t>INTEL 2ºTR 417</t>
  </si>
  <si>
    <t>009652852-43</t>
  </si>
  <si>
    <t>JOSÉ RENILDO BARBOZA DA SILVA</t>
  </si>
  <si>
    <t>1140972-0 / SEJSP AC</t>
  </si>
  <si>
    <t>INTEL 2ºTR 418</t>
  </si>
  <si>
    <t>L1.2023-0771</t>
  </si>
  <si>
    <t>FRANCISCO OLIVEIRA DE MORAES</t>
  </si>
  <si>
    <t>1169883-7 / SEPC AC</t>
  </si>
  <si>
    <t>INTEL 2ºTR 419</t>
  </si>
  <si>
    <t>L1.2023-0932</t>
  </si>
  <si>
    <t>LUIZ GOMES DA SILVA</t>
  </si>
  <si>
    <t>1099793-8 / SEJSP AC</t>
  </si>
  <si>
    <t>INTEL 2ºTR 42</t>
  </si>
  <si>
    <t>L1.2023-0071</t>
  </si>
  <si>
    <t>MARIA JARLENE GOMES DOS SANTOS</t>
  </si>
  <si>
    <t>1128500-7 / SEPC</t>
  </si>
  <si>
    <t>INTEL 2ºTR 420</t>
  </si>
  <si>
    <t>L1.2023-0933</t>
  </si>
  <si>
    <t>LUIZA PEREIRA NUNES</t>
  </si>
  <si>
    <t>1046801-3 / SEJSP AC</t>
  </si>
  <si>
    <t>COMUNIDADE DAVAS</t>
  </si>
  <si>
    <t>INTEL 2ºTR 421</t>
  </si>
  <si>
    <t>674780692-15</t>
  </si>
  <si>
    <t>LIVALTER MODESTO DE MORAES</t>
  </si>
  <si>
    <t>1051151-2 / SEJSP AC</t>
  </si>
  <si>
    <t>INTEL 2ºTR 422</t>
  </si>
  <si>
    <t>624680572-87</t>
  </si>
  <si>
    <t>JOSÉ DA CONCEIÇÃO</t>
  </si>
  <si>
    <t>460874 / SJSP AC</t>
  </si>
  <si>
    <t>INTEL 2ºTR 423</t>
  </si>
  <si>
    <t>514414032-72</t>
  </si>
  <si>
    <t>RAIMUNDA SEBASTIANA MACIEL DA SILVA</t>
  </si>
  <si>
    <t>424644 / SEPC AC</t>
  </si>
  <si>
    <t>INTEL 2ºTR 424</t>
  </si>
  <si>
    <t>L1.2023-0555</t>
  </si>
  <si>
    <t>ANTONIO LUIZ AZEVEDO DA SILVA</t>
  </si>
  <si>
    <t>370264 / SJSP AC</t>
  </si>
  <si>
    <t>INTEL 2ºTR 425</t>
  </si>
  <si>
    <t>L1.2023-0612</t>
  </si>
  <si>
    <t>COSMO GONÇALVES DA SILVA</t>
  </si>
  <si>
    <t>251185 / SJSP AC</t>
  </si>
  <si>
    <t>INTEL 2ºTR 426</t>
  </si>
  <si>
    <t>L1.2023-0885</t>
  </si>
  <si>
    <t>JOSÉ MARIA CONCEIÇÃO DA SILVA</t>
  </si>
  <si>
    <t>0301189 / SJSP AC</t>
  </si>
  <si>
    <t>INTEL 2ºTR 427</t>
  </si>
  <si>
    <t>L1.2023-0987</t>
  </si>
  <si>
    <t>MARIA CILENE FERREIRA</t>
  </si>
  <si>
    <t>439161 / SJSP AC</t>
  </si>
  <si>
    <t>INTEL 2ºTR 428</t>
  </si>
  <si>
    <t>L1.2023-1064</t>
  </si>
  <si>
    <t>MARIA JUSSARA COELHO DE AMORIM SILVA</t>
  </si>
  <si>
    <t>1020981-6 / SEJSP AC</t>
  </si>
  <si>
    <t>INTEL 2ºTR 429</t>
  </si>
  <si>
    <t>L1.2023-1072</t>
  </si>
  <si>
    <t>VERIFICAR - Documentação de assentamento como conjugue, o que garante direitos.</t>
  </si>
  <si>
    <t>MARIA LINDAURA CONCEIÇÃO DA SILVA OLIVEIRA</t>
  </si>
  <si>
    <t>1007235-7 / SEPC AC</t>
  </si>
  <si>
    <t>INTEL 2ºTR 43</t>
  </si>
  <si>
    <t>L1.2023-1048</t>
  </si>
  <si>
    <t>CORRIGIDO CPF NA PLANILHA E RELATÓRIO</t>
  </si>
  <si>
    <t>JOSÉ DOS SANTOS CONCEIÇÃO</t>
  </si>
  <si>
    <t>2820116-7 / SESP AC</t>
  </si>
  <si>
    <t>INTEL 2ºTR 430</t>
  </si>
  <si>
    <t>792477972-34</t>
  </si>
  <si>
    <t>ARINILSON GONÇALVES DA SILVA</t>
  </si>
  <si>
    <t>445784 / SJSP AC</t>
  </si>
  <si>
    <t>INTEL 2ºTR 431</t>
  </si>
  <si>
    <t>L1.2023-0857</t>
  </si>
  <si>
    <t>JOSE CONCEICAO DA SILVA</t>
  </si>
  <si>
    <t>392717 / SJSP AC</t>
  </si>
  <si>
    <t>INTEL 2ºTR 432</t>
  </si>
  <si>
    <t>L1.2023-0589</t>
  </si>
  <si>
    <t>CELENE SOARES DE LIMA</t>
  </si>
  <si>
    <t>1007526-7 / SEPC AC</t>
  </si>
  <si>
    <t>INTEL 2ºTR 433</t>
  </si>
  <si>
    <t>L1.2023-0420</t>
  </si>
  <si>
    <t>RAIMUNDO PAULO DINIZ</t>
  </si>
  <si>
    <t>439113 / SJSP AC</t>
  </si>
  <si>
    <t>INTEL 2ºTR 434</t>
  </si>
  <si>
    <t>L1.2023-0761</t>
  </si>
  <si>
    <t>FRANCISCO FREDSON FERREIRA DA SILVA</t>
  </si>
  <si>
    <t>1166432-0 / SEPC AC</t>
  </si>
  <si>
    <t>INTEL 2ºTR 435</t>
  </si>
  <si>
    <t>039495532-31</t>
  </si>
  <si>
    <t>Liminar judicial</t>
  </si>
  <si>
    <t>GENILCIA PINHEIRO OLIVEIRA</t>
  </si>
  <si>
    <t>12896110 SPC-AC</t>
  </si>
  <si>
    <t>COMUNIDADE PROSPERIDADE</t>
  </si>
  <si>
    <t>INTEL 2ºTR 436</t>
  </si>
  <si>
    <t>791531002-04</t>
  </si>
  <si>
    <t>SEBASTIAO CARNEIRO DE SOUZA JUNIOR</t>
  </si>
  <si>
    <t>423770 SJSP-AC</t>
  </si>
  <si>
    <t>INTEL 2ºTR 437</t>
  </si>
  <si>
    <t>L1.2023-0876</t>
  </si>
  <si>
    <t>JOSE GAMA DA SILVA</t>
  </si>
  <si>
    <t>344796 SJSP-AC</t>
  </si>
  <si>
    <t>INTEL 2ºTR 438</t>
  </si>
  <si>
    <t>661432252-49</t>
  </si>
  <si>
    <t>FRANCISCO JEAN PINHEIRO DANTAS</t>
  </si>
  <si>
    <t>344349 SJSP-AC</t>
  </si>
  <si>
    <t>COMUNIDADE SAO PEDRO</t>
  </si>
  <si>
    <t>INTEL 2ºTR 439</t>
  </si>
  <si>
    <t>674314372-34</t>
  </si>
  <si>
    <t>OZANGELA MARIA CONCEIÇÃO DA COSTA</t>
  </si>
  <si>
    <t>337542 SEPC-AC</t>
  </si>
  <si>
    <t>COMUNIDADE CONCEICAO</t>
  </si>
  <si>
    <t>INTEL 2ºTR 44</t>
  </si>
  <si>
    <t>L1.2023-1056</t>
  </si>
  <si>
    <t>JUSCELINO PAIXÃO FERNANDES</t>
  </si>
  <si>
    <t>1117594-0 / SEJSP AC</t>
  </si>
  <si>
    <t>INTEL 2ºTR 440</t>
  </si>
  <si>
    <t>811958772-34</t>
  </si>
  <si>
    <t>ANTONIO SOARES DA SILVA</t>
  </si>
  <si>
    <t>460417 SJSP-AC</t>
  </si>
  <si>
    <t>INTEL 2ºTR 441</t>
  </si>
  <si>
    <t>016782062-10</t>
  </si>
  <si>
    <t>VANDERNILSON ABREU DA SILVA</t>
  </si>
  <si>
    <t>11559926 SEPC / AC</t>
  </si>
  <si>
    <t>INTEL 2ºTR 442</t>
  </si>
  <si>
    <t>790180172-72</t>
  </si>
  <si>
    <t>EDILSON FERREIRA DA SILVA</t>
  </si>
  <si>
    <t>465882 SJSP-AC</t>
  </si>
  <si>
    <t>INTEL 2ºTR 443</t>
  </si>
  <si>
    <t>764953452-91</t>
  </si>
  <si>
    <t>JOSE MOREIRA DO ESPIRITO SANTO</t>
  </si>
  <si>
    <t>4416397 SJSP-AC</t>
  </si>
  <si>
    <t>INTEL 2ºTR 444</t>
  </si>
  <si>
    <t>877191502-87</t>
  </si>
  <si>
    <t>JOSE MACIEL MOREIRA DO ESPIRITO SANTO</t>
  </si>
  <si>
    <t>10723803 SEJSP-AC</t>
  </si>
  <si>
    <t>INTEL 2ºTR 445</t>
  </si>
  <si>
    <t>784512642-04</t>
  </si>
  <si>
    <t>JOSE DE JESUS SILVA DE ALENCAR</t>
  </si>
  <si>
    <t>421546 SJSP-AC</t>
  </si>
  <si>
    <t>INTEL 2ºTR 446</t>
  </si>
  <si>
    <t>790079882-04</t>
  </si>
  <si>
    <t>IGREJA PENTECOSTAL JESUS CRISTO E O SENHOR</t>
  </si>
  <si>
    <t>441640 SJSP-AC</t>
  </si>
  <si>
    <t>INTEL 2ºTR 447</t>
  </si>
  <si>
    <t>625705872-49</t>
  </si>
  <si>
    <t>MARIA SOCORRO DE SOUZA SILVA</t>
  </si>
  <si>
    <t>441600 SEPC-AC</t>
  </si>
  <si>
    <t>INTEL 2ºTR 448</t>
  </si>
  <si>
    <t>631461692-15</t>
  </si>
  <si>
    <t>ANTONIO EURICO LIMA SILVA</t>
  </si>
  <si>
    <t>321323 PC-AC</t>
  </si>
  <si>
    <t>IGARAPÉ TIMBAUBA</t>
  </si>
  <si>
    <t>INTEL 2ºTR 449</t>
  </si>
  <si>
    <t>004566132-42</t>
  </si>
  <si>
    <t>ANGELO MATOS DA SILVA</t>
  </si>
  <si>
    <t>11158000 SEJSP-AC</t>
  </si>
  <si>
    <t>INTEL 2ºTR 45</t>
  </si>
  <si>
    <t>L1.2023-1069</t>
  </si>
  <si>
    <t>MARIA LIDELBA GOMES</t>
  </si>
  <si>
    <t>1144578-5 / SEJSP AC</t>
  </si>
  <si>
    <t>INTEL 2ºTR 450</t>
  </si>
  <si>
    <t>039748662-64</t>
  </si>
  <si>
    <t>JAIMISON FREIRES PINHEIRO</t>
  </si>
  <si>
    <t>03974866264 PC-AC</t>
  </si>
  <si>
    <t>INTEL 2ºTR 451</t>
  </si>
  <si>
    <t>004643512-35</t>
  </si>
  <si>
    <t>ROMARIO CARNEIRO DA SILVA</t>
  </si>
  <si>
    <t>10986464 SEJSP-AC</t>
  </si>
  <si>
    <t>INTEL 2ºTR 452</t>
  </si>
  <si>
    <t>081958862-80</t>
  </si>
  <si>
    <t>JANAÍNA ABREU LIMA</t>
  </si>
  <si>
    <t>032034 - A / SEPC AC</t>
  </si>
  <si>
    <t>INTEL 2ºTR 453</t>
  </si>
  <si>
    <t>465995502-82</t>
  </si>
  <si>
    <t>JOSÉ AUGUSTO DO NASCIMENTO</t>
  </si>
  <si>
    <t>381737 SEPC-AC</t>
  </si>
  <si>
    <t>COMUNIDADE VITÓRIA NOVA</t>
  </si>
  <si>
    <t>INTEL 2ºTR 454</t>
  </si>
  <si>
    <t>006266132-99</t>
  </si>
  <si>
    <t>ANTONIA MIRLA SOUZA DOS SANTOS</t>
  </si>
  <si>
    <t>11074558 SEJSP-AC</t>
  </si>
  <si>
    <t>INTEL 2ºTR 455</t>
  </si>
  <si>
    <t>390873952-72</t>
  </si>
  <si>
    <t>PEDRO DA SILVA PINHEIRO</t>
  </si>
  <si>
    <t>219545 SSP-AC</t>
  </si>
  <si>
    <t>INTEL 2ºTR 456</t>
  </si>
  <si>
    <t>636362202-68</t>
  </si>
  <si>
    <t>ZENEIDE CARNEIRO MACIEL</t>
  </si>
  <si>
    <t>INTEL 2ºTR 457</t>
  </si>
  <si>
    <t>233272782-53</t>
  </si>
  <si>
    <t>JOAO CARLOS GOMES DE SOUZA</t>
  </si>
  <si>
    <t>172492 / PC AC</t>
  </si>
  <si>
    <t>COMUNIDADE TERRA FIRME  1</t>
  </si>
  <si>
    <t>INTEL 2ºTR 458</t>
  </si>
  <si>
    <t>L1.2023-1224</t>
  </si>
  <si>
    <t>REGINALDO DE SOUZA FREITAS</t>
  </si>
  <si>
    <t>1338970-0 / SEPC AC</t>
  </si>
  <si>
    <t>INTEL 2ºTR 459</t>
  </si>
  <si>
    <t>L1.2023-0983</t>
  </si>
  <si>
    <t>MARIA AUXILIADORA MENEZES DA SILVA</t>
  </si>
  <si>
    <t>67191 DRT AC</t>
  </si>
  <si>
    <t>INTEL 2ºTR 46</t>
  </si>
  <si>
    <t>L1.2023-1087</t>
  </si>
  <si>
    <t>MARIA MARCLEIDE GOMES DOS SANTOS</t>
  </si>
  <si>
    <t>1208728-9 / SEPC AC</t>
  </si>
  <si>
    <t>INTEL 2ºTR 460</t>
  </si>
  <si>
    <t>L1.2023-1201</t>
  </si>
  <si>
    <t>RAIMUNDO BORGES DA SILVA</t>
  </si>
  <si>
    <t>0264018 / SJSP AC</t>
  </si>
  <si>
    <t>INTEL 2ºTR 461</t>
  </si>
  <si>
    <t>016225082-70</t>
  </si>
  <si>
    <t>ANTONIO CREILSON BEZERRA DA SILVA</t>
  </si>
  <si>
    <t>1153575-0 / SEPC AC</t>
  </si>
  <si>
    <t xml:space="preserve">COMUNIDADE BENFICA </t>
  </si>
  <si>
    <t>INTEL 2ºTR 462</t>
  </si>
  <si>
    <t>411713812-04</t>
  </si>
  <si>
    <t>MARIA ÁGUIDA RIPARDO DA SILVA</t>
  </si>
  <si>
    <t>41171381204 PC-AC</t>
  </si>
  <si>
    <t xml:space="preserve">COMUNIDADE ITAMARATI </t>
  </si>
  <si>
    <t>INTEL 2ºTR 463</t>
  </si>
  <si>
    <t>694726452-91</t>
  </si>
  <si>
    <t>ANTÔNIO FERNANDES GOMES</t>
  </si>
  <si>
    <t>381373 SJSP-AC</t>
  </si>
  <si>
    <t>COMUNIDADE TRANSUAL</t>
  </si>
  <si>
    <t>INTEL 2ºTR 464</t>
  </si>
  <si>
    <t>063568112-93</t>
  </si>
  <si>
    <t>ANDERSON SILVA GOMES</t>
  </si>
  <si>
    <t>13202529 SEPC-AC</t>
  </si>
  <si>
    <t>INTEL 2ºTR 465</t>
  </si>
  <si>
    <t>695020482-53</t>
  </si>
  <si>
    <t>MARIA ELEVAN DO NASCIMENTO SILVA</t>
  </si>
  <si>
    <t>371758 SJSP-AC</t>
  </si>
  <si>
    <t>INTEL 2ºTR 466</t>
  </si>
  <si>
    <t>030641312-49</t>
  </si>
  <si>
    <t>RAIMUNDO RODRIGUES FÉLIX</t>
  </si>
  <si>
    <t>1276003092 PM-AC</t>
  </si>
  <si>
    <t>COMUNIDADE ITAMARATI</t>
  </si>
  <si>
    <t>INTEL 2ºTR 467</t>
  </si>
  <si>
    <t>017394832-43</t>
  </si>
  <si>
    <t>MARIA JOSÉ MENEZES DE SOUZA</t>
  </si>
  <si>
    <t>11618132 SEPC-AC</t>
  </si>
  <si>
    <t>INTEL 2ºTR 468</t>
  </si>
  <si>
    <t>664849102-78</t>
  </si>
  <si>
    <t>RAIMUNDO AUGUSTINHO DE ARAÚJO</t>
  </si>
  <si>
    <t>254304 PC-AC</t>
  </si>
  <si>
    <t>INTEL 2ºTR 469</t>
  </si>
  <si>
    <t>006696242-09</t>
  </si>
  <si>
    <t>ANTÔNIA LUANA LIMA DE ARAÚJO</t>
  </si>
  <si>
    <t>11138920 SEPC-AC</t>
  </si>
  <si>
    <t>INTEL 2ºTR 47</t>
  </si>
  <si>
    <t>L1.2023-1089</t>
  </si>
  <si>
    <t>MARIA MARLEIDE SILVA DOS SANTOS</t>
  </si>
  <si>
    <t>1129583-0 / SEJSP AC</t>
  </si>
  <si>
    <t>INTEL 2ºTR 470</t>
  </si>
  <si>
    <t>054965652-94</t>
  </si>
  <si>
    <t>MANOEL PAULA DE LIMA</t>
  </si>
  <si>
    <t>11136162 SEPC-AC</t>
  </si>
  <si>
    <t>INTEL 2ºTR 471</t>
  </si>
  <si>
    <t>308124022-00</t>
  </si>
  <si>
    <t>JOSÉ FORTUNATO FILHO</t>
  </si>
  <si>
    <t>171300 PC-AC</t>
  </si>
  <si>
    <t>INTEL 2ºTR 472</t>
  </si>
  <si>
    <t>053950522-67</t>
  </si>
  <si>
    <t>JOSÉ CLEUSON DA SILVA SOARES</t>
  </si>
  <si>
    <t>13509047 SEPC-AC</t>
  </si>
  <si>
    <t>INTEL 2ºTR 473</t>
  </si>
  <si>
    <t>466233022-04</t>
  </si>
  <si>
    <t>JOSÉ LINO RODRIGUES DA COSTA</t>
  </si>
  <si>
    <t>260839 SEPC-AC</t>
  </si>
  <si>
    <t>INTEL 2ºTR 474</t>
  </si>
  <si>
    <t>006640332-45</t>
  </si>
  <si>
    <t>FRANCISCO ELISSANDRO OLIVEIRA DA SILVA</t>
  </si>
  <si>
    <t>10719172 SEJSP-AC</t>
  </si>
  <si>
    <t>INTEL 2ºTR 475</t>
  </si>
  <si>
    <t>521444022-72</t>
  </si>
  <si>
    <t>FRANCISCO ERIVALDO OLIVEIRA DA SILVA</t>
  </si>
  <si>
    <t>381381 SJSP-AC</t>
  </si>
  <si>
    <t>INTEL 2ºTR 476</t>
  </si>
  <si>
    <t>595555132-87</t>
  </si>
  <si>
    <t>MARIA LUCIANA NOGUEIRA DA SILVA</t>
  </si>
  <si>
    <t>59555513287 PC-AC</t>
  </si>
  <si>
    <t>INTEL 2ºTR 477</t>
  </si>
  <si>
    <t>616924922-68</t>
  </si>
  <si>
    <t>ZEFERINO PESSÔA DE SOUZA</t>
  </si>
  <si>
    <t>61692492268 PC-AC</t>
  </si>
  <si>
    <t>INTEL 2ºTR 478</t>
  </si>
  <si>
    <t>030901132-95</t>
  </si>
  <si>
    <t>DUCICLEIA REGO ARAÚJO</t>
  </si>
  <si>
    <t>11618159 SEPC-AC</t>
  </si>
  <si>
    <t>INTEL 2ºTR 479</t>
  </si>
  <si>
    <t>076040422-44</t>
  </si>
  <si>
    <t>LEONILTON REGO ARAÚJO</t>
  </si>
  <si>
    <t>13205285 SEPC-AC</t>
  </si>
  <si>
    <t>INTEL 2ºTR 48</t>
  </si>
  <si>
    <t>L1.2023-1106</t>
  </si>
  <si>
    <t>MARIA RAILENE DA CONCEIÇÃO</t>
  </si>
  <si>
    <t>053679-A / SEPC AC</t>
  </si>
  <si>
    <t>INTEL 2ºTR 480</t>
  </si>
  <si>
    <t>521243632-04</t>
  </si>
  <si>
    <t>JUSCELINO DA COSTA ARAÚJO</t>
  </si>
  <si>
    <t>388013 PC-AC</t>
  </si>
  <si>
    <t>INTEL 2ºTR 481</t>
  </si>
  <si>
    <t>060760822-67</t>
  </si>
  <si>
    <t>CLEONILTON REGO ARAÚJO</t>
  </si>
  <si>
    <t>13726463 SEPC-AC</t>
  </si>
  <si>
    <t>INTEL 2ºTR 482</t>
  </si>
  <si>
    <t>061721922-21</t>
  </si>
  <si>
    <t>IVANÉCIA REGO ARAÚJO</t>
  </si>
  <si>
    <t>034896A SEPC-AC</t>
  </si>
  <si>
    <t>INTEL 2ºTR 483</t>
  </si>
  <si>
    <t>087072892-00</t>
  </si>
  <si>
    <t>ANA CAROLINA SILVA MACHADO</t>
  </si>
  <si>
    <t>076344A PC-AC</t>
  </si>
  <si>
    <t>INTEL 2ºTR 484</t>
  </si>
  <si>
    <t>009850172-01</t>
  </si>
  <si>
    <t>MARILUCE DO NASCIMENTO SILVA</t>
  </si>
  <si>
    <t>10515046 SEJSP-AC</t>
  </si>
  <si>
    <t>INTEL 2ºTR 485</t>
  </si>
  <si>
    <t>641826902-06</t>
  </si>
  <si>
    <t>VALDECY AYRES DA SILVA</t>
  </si>
  <si>
    <t>370764 SEJSP-AC</t>
  </si>
  <si>
    <t>INTEL 2ºTR 486</t>
  </si>
  <si>
    <t>010613892-86</t>
  </si>
  <si>
    <t>GILVÂNIO AIRES DA SILVA</t>
  </si>
  <si>
    <t>11547960 SEPC-AC</t>
  </si>
  <si>
    <t>INTEL 2ºTR 487</t>
  </si>
  <si>
    <t>779425742-53</t>
  </si>
  <si>
    <t>FRANCISCA DAS CHAGAS ALVES FERREIRA</t>
  </si>
  <si>
    <t>430276 SJSP-AC</t>
  </si>
  <si>
    <t>INTEL 2ºTR 488</t>
  </si>
  <si>
    <t>021934492-28</t>
  </si>
  <si>
    <t>VERIFICAR -  NOME CORRIGIDO - Verificar o nome do cliente, deve estar conforme o informado nos documentos de identificação.</t>
  </si>
  <si>
    <t>LEONARIA FERREIRA DE OLIVEIRA PESSOA</t>
  </si>
  <si>
    <t>1142872-4 / SEPC AC</t>
  </si>
  <si>
    <t>INTEL 2ºTR 489</t>
  </si>
  <si>
    <t>030032602-51</t>
  </si>
  <si>
    <t>LITIANE DE SOUSA OLIVEIRA</t>
  </si>
  <si>
    <t>11440368 SEPC-AC</t>
  </si>
  <si>
    <t>INTEL 2ºTR 49</t>
  </si>
  <si>
    <t>L1.2023-1109</t>
  </si>
  <si>
    <t>MARIA ROSIANE SANTOS DA SILVA</t>
  </si>
  <si>
    <t>1338104-0 / SEPC AC</t>
  </si>
  <si>
    <t>INTEL 2ºTR 490</t>
  </si>
  <si>
    <t>063156222-24</t>
  </si>
  <si>
    <t>DULCIVANIA DA CRUZ SILVA</t>
  </si>
  <si>
    <t>041146A SEPC-AC</t>
  </si>
  <si>
    <t>INTEL 2ºTR 491</t>
  </si>
  <si>
    <t>690880712-68</t>
  </si>
  <si>
    <t>MARIA ALMIRA DA SILVA DE MESQUITA</t>
  </si>
  <si>
    <t>370635 SEPC-AC</t>
  </si>
  <si>
    <t>INTEL 2ºTR 492</t>
  </si>
  <si>
    <t>699800122-34</t>
  </si>
  <si>
    <t>MARIA ROCILDA DO NASCIMENTO LIMA</t>
  </si>
  <si>
    <t>348379 SJSP-AC</t>
  </si>
  <si>
    <t>INTEL 2ºTR 493</t>
  </si>
  <si>
    <t>053108402-73</t>
  </si>
  <si>
    <t>JOSÉ ROBSON GOMES DA PAIXÃO</t>
  </si>
  <si>
    <t>034202A SEPC-AC</t>
  </si>
  <si>
    <t>COMUNIDADE SANTO AMARO</t>
  </si>
  <si>
    <t>INTEL 2ºTR 494</t>
  </si>
  <si>
    <t>845525142-53</t>
  </si>
  <si>
    <t>MANOEL DOS SANTOS SOUZA</t>
  </si>
  <si>
    <t>10474455 SEJSP-AC</t>
  </si>
  <si>
    <t>INTEL 2ºTR 495</t>
  </si>
  <si>
    <t>002233882-97</t>
  </si>
  <si>
    <t>Analisado 21/08 - Não autorizado. Residência ainda está em processo de construção.</t>
  </si>
  <si>
    <t>MANOEL FREIRE DA SILVA</t>
  </si>
  <si>
    <t>INTEL 2ºTR 496</t>
  </si>
  <si>
    <t>616785382-72</t>
  </si>
  <si>
    <t>ANTÔNIO LACERDA MAXIMO DE MOURA</t>
  </si>
  <si>
    <t>INTEL 2ºTR 497</t>
  </si>
  <si>
    <t>071342832-59</t>
  </si>
  <si>
    <t>MARIA ROSILEIA DA SILVA DE MOURA</t>
  </si>
  <si>
    <t>13793837-SEPC-AC</t>
  </si>
  <si>
    <t>INTEL 2ºTR 498</t>
  </si>
  <si>
    <t>703184722-28</t>
  </si>
  <si>
    <t>JOSÉ GOMES DA SILVA</t>
  </si>
  <si>
    <t>13286552  SEPC-AC</t>
  </si>
  <si>
    <t>INTEL 2ºTR 499</t>
  </si>
  <si>
    <t>217304402-82</t>
  </si>
  <si>
    <t>FRANCISCO SEVERINO DE LIMA SILVA</t>
  </si>
  <si>
    <t>2072922 SEPC-AC</t>
  </si>
  <si>
    <t>INTEL 2ºTR 50</t>
  </si>
  <si>
    <t>L1.2023-1110</t>
  </si>
  <si>
    <t>MARIA ROSICLEIDE XAVIER DOS SANTOS</t>
  </si>
  <si>
    <t>1067523-0 / SEJSP AC</t>
  </si>
  <si>
    <t>INTEL 2ºTR 500</t>
  </si>
  <si>
    <t>062108542-14</t>
  </si>
  <si>
    <t>MARA DA COSTA LUCENO</t>
  </si>
  <si>
    <t>12949922 SEPC-AC</t>
  </si>
  <si>
    <t>INTEL 2ºTR 501</t>
  </si>
  <si>
    <t>060412342-65</t>
  </si>
  <si>
    <t>CORRIGIDO - SEM RELATÓRIO NO DRIVE</t>
  </si>
  <si>
    <t>RAQUEL DA ROCHA TEIXEIRA</t>
  </si>
  <si>
    <t>13458531 SEPC-AC</t>
  </si>
  <si>
    <t>INTEL 2ºTR 502</t>
  </si>
  <si>
    <t>216856142-72</t>
  </si>
  <si>
    <t>RAIMUNDO DA COSTA LEITE</t>
  </si>
  <si>
    <t>0236306 SSP-AC</t>
  </si>
  <si>
    <t>INTEL 2ºTR 503</t>
  </si>
  <si>
    <t>012832462-79</t>
  </si>
  <si>
    <t>MARIA JERCILENE ARAÚJO DE PAIVA</t>
  </si>
  <si>
    <t>11189770 SEJSP-AC</t>
  </si>
  <si>
    <t>INTEL 2ºTR 504</t>
  </si>
  <si>
    <t>699567582-72</t>
  </si>
  <si>
    <t>FRANCISCA DAS CHAGAS RODRIGUES DE SOUZA</t>
  </si>
  <si>
    <t>134888 PC-AC</t>
  </si>
  <si>
    <t>INTEL 2ºTR 505</t>
  </si>
  <si>
    <t>086695682-41</t>
  </si>
  <si>
    <t>CRISTIANE DA CONCEIÇÃO ALVES</t>
  </si>
  <si>
    <t>052526A SEPC-AC</t>
  </si>
  <si>
    <t>INTEL 2ºTR 506</t>
  </si>
  <si>
    <t>138177952-20</t>
  </si>
  <si>
    <t>FRANCISCO EDILSON SEVERINO DE LIMA</t>
  </si>
  <si>
    <t>118622 SSP-AC</t>
  </si>
  <si>
    <t>INTEL 2ºTR 507</t>
  </si>
  <si>
    <t>686128002-00</t>
  </si>
  <si>
    <t>RAIMUNDA NONATA DA CONCEIÇÃO KAXINAWÁ</t>
  </si>
  <si>
    <t>68612800200 PC-AC</t>
  </si>
  <si>
    <t>INTEL 2ºTR 508</t>
  </si>
  <si>
    <t>069454082-05</t>
  </si>
  <si>
    <t>MARIA JAÍNE DE SOUZA PIAUHY</t>
  </si>
  <si>
    <t>020169A SEPC-AC</t>
  </si>
  <si>
    <t>INTEL 2ºTR 509</t>
  </si>
  <si>
    <t>466012102-00</t>
  </si>
  <si>
    <t>IVANETE BATISTA DE AMORIM</t>
  </si>
  <si>
    <t>46601210200 PC-AC</t>
  </si>
  <si>
    <t>INTEL 2ºTR 51</t>
  </si>
  <si>
    <t>L1.2023-1113</t>
  </si>
  <si>
    <t>MARIA SOCORRO DA CONCEIÇÃO</t>
  </si>
  <si>
    <t>1095716-2 / SEPC AC</t>
  </si>
  <si>
    <t>INTEL 2ºTR 510</t>
  </si>
  <si>
    <t>788594682-72</t>
  </si>
  <si>
    <t>MARIA FRANCISCA VIEIRA DA PAIXÃO</t>
  </si>
  <si>
    <t>194296 SEJSP-AC</t>
  </si>
  <si>
    <t>INTEL 2ºTR 511</t>
  </si>
  <si>
    <t>017360692-09</t>
  </si>
  <si>
    <t>MARIA LEUZILENE DA SILVA MACHADO</t>
  </si>
  <si>
    <t>11612720 SEPC-AC</t>
  </si>
  <si>
    <t>INTEL 2ºTR 512</t>
  </si>
  <si>
    <t>062248382-08</t>
  </si>
  <si>
    <t>MARIA DE JESUS DE OLIVEIRA FEITOSA</t>
  </si>
  <si>
    <t>13793551 SEPC-AC</t>
  </si>
  <si>
    <t>INTEL 2ºTR 513</t>
  </si>
  <si>
    <t>055820472-47</t>
  </si>
  <si>
    <t>JARDISON DA SILVA SOARES</t>
  </si>
  <si>
    <t>13601598 SEPC-AC</t>
  </si>
  <si>
    <t>INTEL 2ºTR 514</t>
  </si>
  <si>
    <t>704073202-53</t>
  </si>
  <si>
    <t>ROSINEIDE PIO DA CONCEIÇÃO</t>
  </si>
  <si>
    <t>341551 PC-AC</t>
  </si>
  <si>
    <t>INTEL 2ºTR 515</t>
  </si>
  <si>
    <t>691116342-00</t>
  </si>
  <si>
    <t>VILSON DA SILVA PEREIRA</t>
  </si>
  <si>
    <t>353029 PC-AC</t>
  </si>
  <si>
    <t>INTEL 2ºTR 516</t>
  </si>
  <si>
    <t>L1.2023-0061</t>
  </si>
  <si>
    <t>Analisado 16/08 - Não possui documento da área. Será mantido na lista para controle.</t>
  </si>
  <si>
    <t>MARCIANA DA SILVA DINIZ</t>
  </si>
  <si>
    <t>INTEL 2ºTR 517</t>
  </si>
  <si>
    <t>984078642-34</t>
  </si>
  <si>
    <t>MARIA ANTONIA DE AMORIM BEZERRA</t>
  </si>
  <si>
    <t>10721053 SEPC-AC</t>
  </si>
  <si>
    <t>INTEL 2ºTR 518</t>
  </si>
  <si>
    <t>339690272-68</t>
  </si>
  <si>
    <t>MARIA MADALENA DO ESPÍRITO SANTO FREIRE</t>
  </si>
  <si>
    <t>204348 SEJSP-AC</t>
  </si>
  <si>
    <t>INTEL 2ºTR 519</t>
  </si>
  <si>
    <t>908986482-20</t>
  </si>
  <si>
    <t>SIMONE DO ESPÍRITO SANTO FREIRE</t>
  </si>
  <si>
    <t>90898648220 PC-AC</t>
  </si>
  <si>
    <t>INTEL 2ºTR 52</t>
  </si>
  <si>
    <t>L1.2023-1127</t>
  </si>
  <si>
    <t>MARISE DE BRITO MEIRELES</t>
  </si>
  <si>
    <t>1318353-2 / SEPC AC</t>
  </si>
  <si>
    <t>INTEL 2ºTR 520</t>
  </si>
  <si>
    <t>616866202-25</t>
  </si>
  <si>
    <t>MARCILDO MACHADO AMORIM</t>
  </si>
  <si>
    <t>415367 PC-AC</t>
  </si>
  <si>
    <t>INTEL 2ºTR 521</t>
  </si>
  <si>
    <t>912158202-59</t>
  </si>
  <si>
    <t>ANTÔNIO ALQUIMAR DA SILVA</t>
  </si>
  <si>
    <t>351094 / SJSP AC</t>
  </si>
  <si>
    <t>INTEL 2ºTR 522</t>
  </si>
  <si>
    <t>022957432-73</t>
  </si>
  <si>
    <t>TAISON AMORIM PINTO</t>
  </si>
  <si>
    <t>1031486-5 / SEPC AC</t>
  </si>
  <si>
    <t>INTEL 2ºTR 523</t>
  </si>
  <si>
    <t>041332472-99</t>
  </si>
  <si>
    <t>CORRIGIDO - TIPO DE SIGFI NÃO INFORMADO NO RELATÓRIO</t>
  </si>
  <si>
    <t>ALEXANDRE DE FREITAS SOUZA</t>
  </si>
  <si>
    <t>1294979-5 / PC AC</t>
  </si>
  <si>
    <t>INTEL 2ºTR 524</t>
  </si>
  <si>
    <t>034023052-59</t>
  </si>
  <si>
    <t>ELIZANGELA FARIAS KAXINAWÁ</t>
  </si>
  <si>
    <t>1170700-3 / SEPC AC</t>
  </si>
  <si>
    <t>INTEL 2ºTR 525</t>
  </si>
  <si>
    <t>078705212-48</t>
  </si>
  <si>
    <t>MARIA CLARICE BEZERRA DA SILVA</t>
  </si>
  <si>
    <t>077326-A / PC AC</t>
  </si>
  <si>
    <t>INTEL 2ºTR 526</t>
  </si>
  <si>
    <t>461305602-06</t>
  </si>
  <si>
    <t>FRANCISCO DE ASSIS ALVES FERREIRA</t>
  </si>
  <si>
    <t>247064 / PC AC</t>
  </si>
  <si>
    <t>INTEL 2ºTR 527</t>
  </si>
  <si>
    <t>232557302-87</t>
  </si>
  <si>
    <t>MARIA ALVES FARRAPO</t>
  </si>
  <si>
    <t>168669 / PC AC</t>
  </si>
  <si>
    <t>INTEL 2ºTR 528</t>
  </si>
  <si>
    <t>045652262-00</t>
  </si>
  <si>
    <t>MARIA LUZIVANEIDE FERREIRA DE PAIVA</t>
  </si>
  <si>
    <t>1320625-7 / SEPC AC</t>
  </si>
  <si>
    <t>INTEL 2ºTR 529</t>
  </si>
  <si>
    <t>052939882-63</t>
  </si>
  <si>
    <t>MARIA NATIELE SOUZA FERREIRA</t>
  </si>
  <si>
    <t>1348713-2 / SEPC AC</t>
  </si>
  <si>
    <t>INTEL 2ºTR 53</t>
  </si>
  <si>
    <t>L1.2023-0092</t>
  </si>
  <si>
    <t>MONICA BARBOSA MEIRELES</t>
  </si>
  <si>
    <t>173 / 13.06.2012</t>
  </si>
  <si>
    <t>INTEL 2ºTR 530</t>
  </si>
  <si>
    <t>012779492-12</t>
  </si>
  <si>
    <t>FRANCISCO DA SILVA TEIXEIRA</t>
  </si>
  <si>
    <t>1014443-9 / PC AC</t>
  </si>
  <si>
    <t>INTEL 2ºTR 531</t>
  </si>
  <si>
    <t>037445212-14</t>
  </si>
  <si>
    <t>ASSEMBLEIA DE DEUS CONGREGACAO NOVA JERUSALEM</t>
  </si>
  <si>
    <t>1210968-1 / SEPC AC</t>
  </si>
  <si>
    <t>INTEL 2ºTR 532</t>
  </si>
  <si>
    <t>015701712-54</t>
  </si>
  <si>
    <t>MARIA DE LOURDES DE SOUSA FERREIRA</t>
  </si>
  <si>
    <t>INTEL 2ºTR 533</t>
  </si>
  <si>
    <t>790079292-91</t>
  </si>
  <si>
    <t>MARIA ARLENE BRITO DE LIMA</t>
  </si>
  <si>
    <t>441707 SJSP-AC</t>
  </si>
  <si>
    <t>INTEL 2ºTR 534</t>
  </si>
  <si>
    <t>890905862-53</t>
  </si>
  <si>
    <t>ROSILENE MENDONÇA DANTAS</t>
  </si>
  <si>
    <t>1026945-2 / SEJSP AC</t>
  </si>
  <si>
    <t>INTEL 2ºTR 535</t>
  </si>
  <si>
    <t>039813002-70</t>
  </si>
  <si>
    <t>JANAINA DE SOUZA PIAUHY</t>
  </si>
  <si>
    <t>1326368-4 / SEPC AC</t>
  </si>
  <si>
    <t>INTEL 2ºTR 536</t>
  </si>
  <si>
    <t>232557732-53</t>
  </si>
  <si>
    <t>MARIA DE SOUSA FERREIRA</t>
  </si>
  <si>
    <t>168102 / SSP AC</t>
  </si>
  <si>
    <t>INTEL 2ºTR 537</t>
  </si>
  <si>
    <t>053599832-56</t>
  </si>
  <si>
    <t>DAIELE DE ARAÚJO FERREIRA</t>
  </si>
  <si>
    <t>1209615-6 / SEPC AC</t>
  </si>
  <si>
    <t>INTEL 2ºTR 538</t>
  </si>
  <si>
    <t>016854512-84</t>
  </si>
  <si>
    <t>MARIA AUXILIADORA RODRIGUES FERREIRA</t>
  </si>
  <si>
    <t>1160282-1 / SEPC AC</t>
  </si>
  <si>
    <t>INTEL 2ºTR 539</t>
  </si>
  <si>
    <t>687264572-53</t>
  </si>
  <si>
    <t>MARIA DO LIVRAMENTO FERREIRA</t>
  </si>
  <si>
    <t>371745 / SEJSP AC</t>
  </si>
  <si>
    <t>INTEL 2ºTR 54</t>
  </si>
  <si>
    <t>L1.2023-0413</t>
  </si>
  <si>
    <t>RAIMUNDA NONATA VIEIRA DA SILVA</t>
  </si>
  <si>
    <t>006377-A / SSP AC</t>
  </si>
  <si>
    <t>INTEL 2ºTR 540</t>
  </si>
  <si>
    <t>088757812-81</t>
  </si>
  <si>
    <t>FRANCISCO VALDENILSON RODRIGUES FERREIRA</t>
  </si>
  <si>
    <t>032964-A / SEPC AC</t>
  </si>
  <si>
    <t>INTEL 2ºTR 541</t>
  </si>
  <si>
    <t>699707262-34</t>
  </si>
  <si>
    <t>JOSE SILVA</t>
  </si>
  <si>
    <t>379678 / SJSP AC</t>
  </si>
  <si>
    <t>INTEL 2ºTR 542</t>
  </si>
  <si>
    <t>651031902-06</t>
  </si>
  <si>
    <t>ANTÔNIO DOS SANTOS FARIAS</t>
  </si>
  <si>
    <t>380524 / SJSP AC</t>
  </si>
  <si>
    <t>INTEL 2ºTR 543</t>
  </si>
  <si>
    <t>061926942-14</t>
  </si>
  <si>
    <t>GRASSONILDO PAIVA DA SILVA</t>
  </si>
  <si>
    <t>081057-A / PC AC</t>
  </si>
  <si>
    <t>INTEL 2ºTR 544</t>
  </si>
  <si>
    <t>701054382-86</t>
  </si>
  <si>
    <t>MARIA VANGELA TEIXEIRA FERREIRA</t>
  </si>
  <si>
    <t>1278035-9 / SEPC AC</t>
  </si>
  <si>
    <t>INTEL 2ºTR 545</t>
  </si>
  <si>
    <t>002428822-50</t>
  </si>
  <si>
    <t>MARIA SOCORRO CORDOVEZ DE PAIVA</t>
  </si>
  <si>
    <t>1033831-4 / SEJSP AC</t>
  </si>
  <si>
    <t>INTEL 2ºTR 546</t>
  </si>
  <si>
    <t>039225572-36</t>
  </si>
  <si>
    <t>FRANCISCO DAS CHAGAS RODRIGUES FERREIRA</t>
  </si>
  <si>
    <t>1032398-8 / SEJSP AC</t>
  </si>
  <si>
    <t>INTEL 2ºTR 547</t>
  </si>
  <si>
    <t>037584362-06</t>
  </si>
  <si>
    <t>MARIA DA LIBERDADE SOUZA OLIVEIRA</t>
  </si>
  <si>
    <t>INTEL 2ºTR 548</t>
  </si>
  <si>
    <t>617492302-91</t>
  </si>
  <si>
    <t>JOSÉ FRANCISCO FERREIRA DE PAIVA</t>
  </si>
  <si>
    <t>371787 / SJSP AC</t>
  </si>
  <si>
    <t>INTEL 2ºTR 549</t>
  </si>
  <si>
    <t>004289802-10</t>
  </si>
  <si>
    <t>MARIA JOSÉ DE SOUZA FERREIRA</t>
  </si>
  <si>
    <t>1118883-9 / SEJSP AC</t>
  </si>
  <si>
    <t>INTEL 2ºTR 55</t>
  </si>
  <si>
    <t>L1.2023-1207</t>
  </si>
  <si>
    <t>RAIMUNDO NONATO ALMEIDA DE OLIVEIRA</t>
  </si>
  <si>
    <t>435818 / SJSP AC</t>
  </si>
  <si>
    <t>INTEL 2ºTR 550</t>
  </si>
  <si>
    <t>703285972-01</t>
  </si>
  <si>
    <t>MARIA VANGERLI TEIXEIRA FERREIRA</t>
  </si>
  <si>
    <t>1295000-9 / SEPC AC</t>
  </si>
  <si>
    <t>INTEL 2ºTR 551</t>
  </si>
  <si>
    <t>036269092-80</t>
  </si>
  <si>
    <t>FRANCISCO ROBERIO DE PAIVA FERREIRA</t>
  </si>
  <si>
    <t>12679607 / SSP AC</t>
  </si>
  <si>
    <t>INTEL 2ºTR 552</t>
  </si>
  <si>
    <t>081167882-21</t>
  </si>
  <si>
    <t>MARIA ELIVÂNIA DE PAIVA FERREIRA</t>
  </si>
  <si>
    <t>054067-A / SEPC AC</t>
  </si>
  <si>
    <t>INTEL 2ºTR 553</t>
  </si>
  <si>
    <t>906970062-04</t>
  </si>
  <si>
    <t>MARILENE DE PAIVA FERREIRA</t>
  </si>
  <si>
    <t>1063841-5 / PC AC</t>
  </si>
  <si>
    <t>INTEL 2ºTR 554</t>
  </si>
  <si>
    <t>064028572-46</t>
  </si>
  <si>
    <t>FRANCISCO EVALDO DE PAIVA FERREIRA</t>
  </si>
  <si>
    <t>1372652-8 / SEPC AC</t>
  </si>
  <si>
    <t>INTEL 2ºTR 555</t>
  </si>
  <si>
    <t>908057042-72</t>
  </si>
  <si>
    <t>MARIA SIRLEIDE FERREIRA SOUZA</t>
  </si>
  <si>
    <t>1033835-7 / SEJSP AC</t>
  </si>
  <si>
    <t>INTEL 2ºTR 556</t>
  </si>
  <si>
    <t>899297802-20</t>
  </si>
  <si>
    <t>MARIA DAS GRAÇAS PERGENTINO DE SOUSA</t>
  </si>
  <si>
    <t>0301981 / SJSP AC</t>
  </si>
  <si>
    <t>INTEL 2ºTR 557</t>
  </si>
  <si>
    <t>070377122-13</t>
  </si>
  <si>
    <t>IZEANE DE SOUSA OLIVEIRA</t>
  </si>
  <si>
    <t>13508423 SEPC-AC</t>
  </si>
  <si>
    <t>INTEL 2ºTR 558</t>
  </si>
  <si>
    <t>700190312-46</t>
  </si>
  <si>
    <t>MARIA DE FÁTIMA DO CARMO PEREIRA</t>
  </si>
  <si>
    <t>12378356 SEPC-AC</t>
  </si>
  <si>
    <t>INTEL 2ºTR 559</t>
  </si>
  <si>
    <t>695025442-34</t>
  </si>
  <si>
    <t>MARIA GRACILENE DE SOUSA OLIVEIRA</t>
  </si>
  <si>
    <t>369997 SJSP-AC</t>
  </si>
  <si>
    <t>COMUNIDADE CAJAZEIRAS</t>
  </si>
  <si>
    <t>INTEL 2ºTR 56</t>
  </si>
  <si>
    <t>L1.2023-1216</t>
  </si>
  <si>
    <t>RAIMUNDO NONATO DO NASCIMENTO DA SILVA</t>
  </si>
  <si>
    <t>0321415 / SJSP AC</t>
  </si>
  <si>
    <t>INTEL 2ºTR 560</t>
  </si>
  <si>
    <t>433780562-15</t>
  </si>
  <si>
    <t>FRANCISCO JULIÃO FERREIRA</t>
  </si>
  <si>
    <t>232086 PC-AC</t>
  </si>
  <si>
    <t>INTEL 2ºTR 561</t>
  </si>
  <si>
    <t>038465382-05</t>
  </si>
  <si>
    <t>MARIA ANGÉLICA DE SOUZA FERREIRA</t>
  </si>
  <si>
    <t>12804401 PC-AC</t>
  </si>
  <si>
    <t>INTEL 2ºTR 562</t>
  </si>
  <si>
    <t>013866282-71</t>
  </si>
  <si>
    <t>MARIA ADRIANA DE SOUZA PIAUHY</t>
  </si>
  <si>
    <t>11122994 SEPC-AC</t>
  </si>
  <si>
    <t>INTEL 2ºTR 563</t>
  </si>
  <si>
    <t>015789692-71</t>
  </si>
  <si>
    <t>ELISSANDRO DE SOUZA FERREIRA</t>
  </si>
  <si>
    <t>11988851 SEPC-AC</t>
  </si>
  <si>
    <t>INTEL 2ºTR 564</t>
  </si>
  <si>
    <t>694924502-59</t>
  </si>
  <si>
    <t>JOSÉ FRANCISCO MARTINS DE SOUZA</t>
  </si>
  <si>
    <t>381490 SJSP-AC</t>
  </si>
  <si>
    <t>INTEL 2ºTR 565</t>
  </si>
  <si>
    <t>015377862-88</t>
  </si>
  <si>
    <t>FRANCISCO DA CONCEIÇÃO DE MENEZES</t>
  </si>
  <si>
    <t>01537786288 PC-AC</t>
  </si>
  <si>
    <t>INTEL 2ºTR 566</t>
  </si>
  <si>
    <t>001555532-16</t>
  </si>
  <si>
    <t>DAMIÃO PERGENTINO DE SOUZA</t>
  </si>
  <si>
    <t>00155553216 / PC AC</t>
  </si>
  <si>
    <t>INTEL 2ºTR 567</t>
  </si>
  <si>
    <t>042473982-88</t>
  </si>
  <si>
    <t>MARIA ROSANA FALCÃO OLIVEIRA</t>
  </si>
  <si>
    <t>04247398288 / PC AC</t>
  </si>
  <si>
    <t>INTEL 2ºTR 568</t>
  </si>
  <si>
    <t>617503282-91</t>
  </si>
  <si>
    <t>MARIA JOSÉ DE MENEZES LIMA</t>
  </si>
  <si>
    <t>371214 / PC AC</t>
  </si>
  <si>
    <t>INTEL 2ºTR 569</t>
  </si>
  <si>
    <t>033279482-24</t>
  </si>
  <si>
    <t>FRANCISCO DE ASSIS LIMA DE SOUZA</t>
  </si>
  <si>
    <t>03327948224 / PC AC</t>
  </si>
  <si>
    <t>INTEL 2ºTR 57</t>
  </si>
  <si>
    <t>L1.2023-1239</t>
  </si>
  <si>
    <t>ROSANGELA DA SILVA COELHO</t>
  </si>
  <si>
    <t>1088329-0 / SEJSP AC</t>
  </si>
  <si>
    <t>INTEL 2ºTR 570</t>
  </si>
  <si>
    <t>026538892-93</t>
  </si>
  <si>
    <t>VERIFICAR - NOME CORRIGIDO - Verificar o nome do cliente, deve estar conforme o informado nos documentos de identificação.</t>
  </si>
  <si>
    <t>MARIA MARCIANA SILVA GOMES</t>
  </si>
  <si>
    <t>12077933 SEPC-AC</t>
  </si>
  <si>
    <t>INTEL 2ºTR 571</t>
  </si>
  <si>
    <t>000000000-47</t>
  </si>
  <si>
    <t>MARIA ANIELE DA SILVA E SILVA</t>
  </si>
  <si>
    <t>1351404-0 / SEPC AC</t>
  </si>
  <si>
    <t>INTEL 2ºTR 572</t>
  </si>
  <si>
    <t>015242942-50</t>
  </si>
  <si>
    <t>ELIANE DOS SANTOS GEBER</t>
  </si>
  <si>
    <t>1154863-0 / SEPC AC</t>
  </si>
  <si>
    <t>COMUNIDADE LANCHA</t>
  </si>
  <si>
    <t>INTEL 2ºTR 573</t>
  </si>
  <si>
    <t>024368292-17</t>
  </si>
  <si>
    <t>SIMÔNICA DOS SANTOS GEBER</t>
  </si>
  <si>
    <t>1204907-7 / PC AC</t>
  </si>
  <si>
    <t>INTEL 2ºTR 574</t>
  </si>
  <si>
    <t>014296402-60</t>
  </si>
  <si>
    <t>MARIA DA LIBERDADE OLIVEIRA DA ROCHA</t>
  </si>
  <si>
    <t>1136485-8 / SSJSP AC</t>
  </si>
  <si>
    <t>INTEL 2ºTR 575</t>
  </si>
  <si>
    <t>979470242-00</t>
  </si>
  <si>
    <t>MARIA LOURDES PEREIRA DOS SANTOS</t>
  </si>
  <si>
    <t>1090192-2 / SSJSP AC</t>
  </si>
  <si>
    <t>INTEL 2ºTR 576</t>
  </si>
  <si>
    <t>641671272-53</t>
  </si>
  <si>
    <t>OSVALDO EVARISTO DE FRANÇA</t>
  </si>
  <si>
    <t>0320578 / SJSP AC</t>
  </si>
  <si>
    <t>INTEL 2ºTR 577</t>
  </si>
  <si>
    <t>077862842-65</t>
  </si>
  <si>
    <t>MARIA GIRLIANE DE ARAÚJO FERREIRA</t>
  </si>
  <si>
    <t>014229-A / SSP AC</t>
  </si>
  <si>
    <t>INTEL 2ºTR 578</t>
  </si>
  <si>
    <t>617643372-04</t>
  </si>
  <si>
    <t>FRANCISCO DE ASSIS SOUZA</t>
  </si>
  <si>
    <t>0304519 / SJSP AC</t>
  </si>
  <si>
    <t>INTEL 2ºTR 579</t>
  </si>
  <si>
    <t>013384332-70</t>
  </si>
  <si>
    <t>ANTÔNIA REGIANE DE SOUZA OLIVEIRA</t>
  </si>
  <si>
    <t>1033900-0 / SSJSP AC</t>
  </si>
  <si>
    <t>INTEL 2ºTR 58</t>
  </si>
  <si>
    <t>L1.2023-1267</t>
  </si>
  <si>
    <t>SUELI NASCIMENTO SILVA</t>
  </si>
  <si>
    <t>1095995-5 / SEJSP AC</t>
  </si>
  <si>
    <t>INTEL 2ºTR 580</t>
  </si>
  <si>
    <t>089860472-92</t>
  </si>
  <si>
    <t>MARIA LUZIVÂNIA FERREIRA DE PAIVA</t>
  </si>
  <si>
    <t>052695-A / SEPC AC</t>
  </si>
  <si>
    <t>INTEL 2ºTR 581</t>
  </si>
  <si>
    <t>026273462-10</t>
  </si>
  <si>
    <t>MARIA RONARA DE OLIVEIRA SOUZA</t>
  </si>
  <si>
    <t>1207590-6 / PC AC</t>
  </si>
  <si>
    <t>INTEL 2ºTR 582</t>
  </si>
  <si>
    <t>877185102-04</t>
  </si>
  <si>
    <t>ANTÔNIO SALVADOR DE SOUZA</t>
  </si>
  <si>
    <t>INTEL 2ºTR 583</t>
  </si>
  <si>
    <t>024647582-05</t>
  </si>
  <si>
    <t>MARIA JERLANIA DE ARAÚJO FERREIRA</t>
  </si>
  <si>
    <t>INTEL 2ºTR 584</t>
  </si>
  <si>
    <t>706671342-71</t>
  </si>
  <si>
    <t>ALZENIRA LIMA BEZERRA</t>
  </si>
  <si>
    <t>034005-A / SEPC AC</t>
  </si>
  <si>
    <t>INTEL 2ºTR 585</t>
  </si>
  <si>
    <t>998816592-72</t>
  </si>
  <si>
    <t>MARIA ORLEANDRA DE SOUZA ARAÚJO</t>
  </si>
  <si>
    <t>1090097-7 / PC AC</t>
  </si>
  <si>
    <t>INTEL 2ºTR 586</t>
  </si>
  <si>
    <t>004431252-01</t>
  </si>
  <si>
    <t>MARIA CLEUSIMAR RODRIGUES VIANA</t>
  </si>
  <si>
    <t>1080372-6 / SEJSP AC</t>
  </si>
  <si>
    <t>INTEL 2ºTR 587</t>
  </si>
  <si>
    <t>031025272-56</t>
  </si>
  <si>
    <t>FRANCISCO GERLON DE ARAÚJO FERREIRA</t>
  </si>
  <si>
    <t>1161948-1 / SSPC AC</t>
  </si>
  <si>
    <t>INTEL 2ºTR 588</t>
  </si>
  <si>
    <t>070564172-48</t>
  </si>
  <si>
    <t>MÁRCIA ANDRÉIA LIMA DE SOUZA</t>
  </si>
  <si>
    <t>016755-A / SSPC AC</t>
  </si>
  <si>
    <t>COMUNIDADE OURO PRETO</t>
  </si>
  <si>
    <t>INTEL 2ºTR 589</t>
  </si>
  <si>
    <t>702631802-04</t>
  </si>
  <si>
    <t>SEBASTIÃO ARAÚJO DA SILVA</t>
  </si>
  <si>
    <t>1246699-9 / SEPC AC</t>
  </si>
  <si>
    <t>INTEL 2ºTR 59</t>
  </si>
  <si>
    <t>L1.2023-1281</t>
  </si>
  <si>
    <t>VANEIDE SIMAO DA SILVA</t>
  </si>
  <si>
    <t>1081939-8 / SEPC AC</t>
  </si>
  <si>
    <t>INTEL 2ºTR 590</t>
  </si>
  <si>
    <t>699847782-15</t>
  </si>
  <si>
    <t>RAIMUNDO MARQUES DA SILVA</t>
  </si>
  <si>
    <t>369594 / SJSP AC</t>
  </si>
  <si>
    <t>INTEL 2ºTR 591</t>
  </si>
  <si>
    <t>009244622-13</t>
  </si>
  <si>
    <t>FRANCISCO DAS CHAGAS DE SOUZA ARAÚJO</t>
  </si>
  <si>
    <t>11538929 SSP-AC</t>
  </si>
  <si>
    <t>INTEL 2ºTR 592</t>
  </si>
  <si>
    <t>951185602-25</t>
  </si>
  <si>
    <t>CORRIGIDO - TIPO DE SIGFI NÃO PREENCHIDO NO RELATÓRIO</t>
  </si>
  <si>
    <t>FRANCISCA DAS CHAGAS DO NASCIMENTO BISPO</t>
  </si>
  <si>
    <t>1051333-7 / SEJSP AC</t>
  </si>
  <si>
    <t>INTEL 2ºTR 593</t>
  </si>
  <si>
    <t>690332182-91</t>
  </si>
  <si>
    <t>OZELINA LIMA MONTEIRO</t>
  </si>
  <si>
    <t>382469 / SJSP AC</t>
  </si>
  <si>
    <t>INTEL 2ºTR 594</t>
  </si>
  <si>
    <t>699851382-87</t>
  </si>
  <si>
    <t>RAIMUNDO NONATO FRANÇA</t>
  </si>
  <si>
    <t>381756 PC-AC</t>
  </si>
  <si>
    <t>INTEL 2ºTR 595</t>
  </si>
  <si>
    <t>699761802-25</t>
  </si>
  <si>
    <t>MARIA DA CONCEIÇÃO LIMA MONTEIRO</t>
  </si>
  <si>
    <t>381423 PC-AC</t>
  </si>
  <si>
    <t>INTEL 2ºTR 596</t>
  </si>
  <si>
    <t>006059412-89</t>
  </si>
  <si>
    <t>MARIA SIRLENE FERREIRA DE SOUZA</t>
  </si>
  <si>
    <t>11065109 SEPC-AC</t>
  </si>
  <si>
    <t>INTEL 2ºTR 597</t>
  </si>
  <si>
    <t>032915902-01</t>
  </si>
  <si>
    <t>MARIO BEZERRA DO NASCIMENTO</t>
  </si>
  <si>
    <t>063064A SEPC-AC</t>
  </si>
  <si>
    <t>INTEL 2ºTR 598</t>
  </si>
  <si>
    <t>938612492-00</t>
  </si>
  <si>
    <t>GILBERTO RODRIGUES VIANA</t>
  </si>
  <si>
    <t>10462686 SEJSP-AC</t>
  </si>
  <si>
    <t>INTEL 2ºTR 599</t>
  </si>
  <si>
    <t>031403252-58</t>
  </si>
  <si>
    <t>MÔNICA BEZERRA SANTOS</t>
  </si>
  <si>
    <t>1160419-0 / SEPC AC</t>
  </si>
  <si>
    <t>INTEL 2ºTR 60</t>
  </si>
  <si>
    <t>ANTONIO BEZERRA DE SOUZA</t>
  </si>
  <si>
    <t>1019727-3 / SEJSP AC</t>
  </si>
  <si>
    <t>INTEL 2ºTR 600</t>
  </si>
  <si>
    <t>036926752-40</t>
  </si>
  <si>
    <t>ODILIA DO ESPÍRITO SANTO SILVA</t>
  </si>
  <si>
    <t>12960624 / SEPC AC</t>
  </si>
  <si>
    <t>INTEL 2ºTR 601</t>
  </si>
  <si>
    <t>004660445-62</t>
  </si>
  <si>
    <t>FRANCISCA ALVES DA SILVA</t>
  </si>
  <si>
    <t>0324172 SJSP-AC</t>
  </si>
  <si>
    <t>INTEL 2ºTR 602</t>
  </si>
  <si>
    <t>039708832-96</t>
  </si>
  <si>
    <t>CHARLIENE VIEIRA DA SILVA</t>
  </si>
  <si>
    <t>12857254 SEPC-AC</t>
  </si>
  <si>
    <t>INTEL 2ºTR 603</t>
  </si>
  <si>
    <t>006620982-00</t>
  </si>
  <si>
    <t>MARIA DO LIVRAMENTO BISPO SOUZA</t>
  </si>
  <si>
    <t>11135786 SEJSP-AC</t>
  </si>
  <si>
    <t>INTEL 2ºTR 604</t>
  </si>
  <si>
    <t>694685592-20</t>
  </si>
  <si>
    <t>ALBANIR ALVES DE SOUZA</t>
  </si>
  <si>
    <t>369909 SJSP-AC</t>
  </si>
  <si>
    <t>INTEL 2ºTR 605</t>
  </si>
  <si>
    <t>002587112-99</t>
  </si>
  <si>
    <t>FABIO DE SOUZA ALVES</t>
  </si>
  <si>
    <t>436376 SSP-AC</t>
  </si>
  <si>
    <t>INTEL 2ºTR 606</t>
  </si>
  <si>
    <t>016020362-76</t>
  </si>
  <si>
    <t>MARIA HELENA DE SOUZA LIMA</t>
  </si>
  <si>
    <t>1160522-7 / SEPC AC</t>
  </si>
  <si>
    <t>INTEL 2ºTR 607</t>
  </si>
  <si>
    <t>695096702-00</t>
  </si>
  <si>
    <t>RAIMUNDA DE JESUS OLIVEIRA AMORIM</t>
  </si>
  <si>
    <t>379541 SJSP-AC</t>
  </si>
  <si>
    <t>INTEL 2ºTR 608</t>
  </si>
  <si>
    <t>875657902-06</t>
  </si>
  <si>
    <t>SARDONICA TAVARES SOUSA</t>
  </si>
  <si>
    <t>10128476 SEPC</t>
  </si>
  <si>
    <t>INTEL 2ºTR 609</t>
  </si>
  <si>
    <t>308467142-72</t>
  </si>
  <si>
    <t>JOSÉ EZI DO NASCIMENTO ARAGÃO</t>
  </si>
  <si>
    <t>195549 / SSP AC</t>
  </si>
  <si>
    <t>INTEL 2ºTR 61</t>
  </si>
  <si>
    <t>IVONALDO COSTA DE LIMA</t>
  </si>
  <si>
    <t>1131544-0 / SEPC AC</t>
  </si>
  <si>
    <t>INTEL 2ºTR 610</t>
  </si>
  <si>
    <t>L1.2023-0088</t>
  </si>
  <si>
    <t>FRANCISCO DE ASSIS OLIVEIRA GALVÃO</t>
  </si>
  <si>
    <t>1045875-1 / SEJSP AC</t>
  </si>
  <si>
    <t>COMUNIDADE ESTIÃO AZUL</t>
  </si>
  <si>
    <t>INTEL 2ºTR 611</t>
  </si>
  <si>
    <t>829060842-04</t>
  </si>
  <si>
    <t>ETELVINO BATISTA BERNALDO</t>
  </si>
  <si>
    <t>467439 / SJSP AC</t>
  </si>
  <si>
    <t>INTEL 2ºTR 612</t>
  </si>
  <si>
    <t>645662422-34</t>
  </si>
  <si>
    <t>FRANCEIA MARQUES FERREIRA</t>
  </si>
  <si>
    <t>329234 SEPC-AC</t>
  </si>
  <si>
    <t>INTEL 2ºTR 613</t>
  </si>
  <si>
    <t>799856612-49</t>
  </si>
  <si>
    <t>MARIA JERCINA RODRIGUES DO NASCIMENTO</t>
  </si>
  <si>
    <t>448359 SJSP-AC</t>
  </si>
  <si>
    <t>INTEL 2ºTR 614</t>
  </si>
  <si>
    <t>036035482-30</t>
  </si>
  <si>
    <t>SIRLÂNDIA DO NASCIMENTO FERREIRA</t>
  </si>
  <si>
    <t>03603548230 PC-AC</t>
  </si>
  <si>
    <t>INTEL 2ºTR 615</t>
  </si>
  <si>
    <t>015103422-22</t>
  </si>
  <si>
    <t>ELISEU DO NASCIMENTO FERREIRA</t>
  </si>
  <si>
    <t>12922625 SEPC-AC</t>
  </si>
  <si>
    <t>INTEL 2ºTR 616</t>
  </si>
  <si>
    <t>066943382-95</t>
  </si>
  <si>
    <t>ERIVAN DO NASCIMENTO FERREIRA</t>
  </si>
  <si>
    <t>002549A SEPC-AC</t>
  </si>
  <si>
    <t>INTEL 2ºTR 617</t>
  </si>
  <si>
    <t>102988362-97</t>
  </si>
  <si>
    <t>ELIVALDO DO NASCIMENTO FERREIRA</t>
  </si>
  <si>
    <t>10298836297 PC-AC</t>
  </si>
  <si>
    <t>INTEL 2ºTR 618</t>
  </si>
  <si>
    <t>009438582-32</t>
  </si>
  <si>
    <t>MARIA GRISMAR DA CONCEIÇÃO OLIVEIRA</t>
  </si>
  <si>
    <t>11254360 SEJSP-AC</t>
  </si>
  <si>
    <t>INTEL 2ºTR 619</t>
  </si>
  <si>
    <t>080416682-08</t>
  </si>
  <si>
    <t>CAICIENE OLIVEIRA VIANA</t>
  </si>
  <si>
    <t>028673A SEPC-AC</t>
  </si>
  <si>
    <t>INTEL 2ºTR 62</t>
  </si>
  <si>
    <t>MARIA LUZIA ROMÃO DA SILVA</t>
  </si>
  <si>
    <t>1197100-2 / SEPC AC</t>
  </si>
  <si>
    <t>INTEL 2ºTR 620</t>
  </si>
  <si>
    <t>016020402-06</t>
  </si>
  <si>
    <t>ANTÔNIA ROMILDA DA SILVA</t>
  </si>
  <si>
    <t>11532726 SEPC-AC</t>
  </si>
  <si>
    <t>INTEL 2ºTR 621</t>
  </si>
  <si>
    <t>084588972-96</t>
  </si>
  <si>
    <t>FABIANA DA SILVA</t>
  </si>
  <si>
    <t>038836A SEPC-AC</t>
  </si>
  <si>
    <t>INTEL 2ºTR 622</t>
  </si>
  <si>
    <t>031023802-12</t>
  </si>
  <si>
    <t>RAIMUNDA DA SILVA</t>
  </si>
  <si>
    <t>12346837 SEPC-AC</t>
  </si>
  <si>
    <t>INTEL 2ºTR 623</t>
  </si>
  <si>
    <t>700893672-94</t>
  </si>
  <si>
    <t>NATANIEL DOS SANTOS BARBOSA</t>
  </si>
  <si>
    <t>19367273 SEPC-AC</t>
  </si>
  <si>
    <t>INTEL 2ºTR 624</t>
  </si>
  <si>
    <t>360272782-34</t>
  </si>
  <si>
    <t>ANTÔNIO JANUARIO FERREIRA</t>
  </si>
  <si>
    <t>36027278234 PC-AC</t>
  </si>
  <si>
    <t>INTEL 2ºTR 625</t>
  </si>
  <si>
    <t>669350672-00</t>
  </si>
  <si>
    <t>ZUILA RIBEIRO FERREIRA</t>
  </si>
  <si>
    <t>66935067200 PC-AC</t>
  </si>
  <si>
    <t>INTEL 2ºTR 626</t>
  </si>
  <si>
    <t>466042942-34</t>
  </si>
  <si>
    <t>FRANCISCO ALVES FERREIRA</t>
  </si>
  <si>
    <t>371196 SJSP-AC</t>
  </si>
  <si>
    <t>INTEL 2ºTR 627</t>
  </si>
  <si>
    <t>700952222-78</t>
  </si>
  <si>
    <t>DIENE SOUZA ALVES</t>
  </si>
  <si>
    <t>70095222278 PC-AC</t>
  </si>
  <si>
    <t>INTEL 2ºTR 628</t>
  </si>
  <si>
    <t>846986832-20</t>
  </si>
  <si>
    <t>FRANCISCA DE LIMA SOUZA</t>
  </si>
  <si>
    <t>356475 SJSP-AC</t>
  </si>
  <si>
    <t>INTEL 2ºTR 629</t>
  </si>
  <si>
    <t>053666612-18</t>
  </si>
  <si>
    <t>ORLENILZA DA SILVA</t>
  </si>
  <si>
    <t>13505815 SEPC-AC</t>
  </si>
  <si>
    <t>INTEL 2ºTR 63</t>
  </si>
  <si>
    <t>MARIA DE SOUZA ROMÃO</t>
  </si>
  <si>
    <t>1136857-8 / SEJSP AC</t>
  </si>
  <si>
    <t>INTEL 2ºTR 630</t>
  </si>
  <si>
    <t>699813532-72</t>
  </si>
  <si>
    <t>MARIZETE DO ESPÍRITO SANTO</t>
  </si>
  <si>
    <t>380557 SJSP-AC</t>
  </si>
  <si>
    <t>INTEL 2ºTR 631</t>
  </si>
  <si>
    <t>087071162-84</t>
  </si>
  <si>
    <t>CASSIANE DO ESPÍRITO SANTO SILVA</t>
  </si>
  <si>
    <t>065270A PC-AC</t>
  </si>
  <si>
    <t>INTEL 2ºTR 632</t>
  </si>
  <si>
    <t>087864192-00</t>
  </si>
  <si>
    <t>RAISSA DOS SANTOS SILVA</t>
  </si>
  <si>
    <t>064141A-PC</t>
  </si>
  <si>
    <t>INTEL 2ºTR 633</t>
  </si>
  <si>
    <t>006151722-45</t>
  </si>
  <si>
    <t>ELIETE BISPO SOUZA</t>
  </si>
  <si>
    <t>11135484 SEJSP-AC</t>
  </si>
  <si>
    <t>INTEL 2ºTR 634</t>
  </si>
  <si>
    <t>105687732-41</t>
  </si>
  <si>
    <t>MARIA DAS DORES BISPO DA SILVA</t>
  </si>
  <si>
    <t>10568773241 PC-AC</t>
  </si>
  <si>
    <t>INTEL 2ºTR 635</t>
  </si>
  <si>
    <t>699846542-49</t>
  </si>
  <si>
    <t>RAIMUNDO FERREIRA DA SILVA</t>
  </si>
  <si>
    <t>381444 SJSP-AC</t>
  </si>
  <si>
    <t>INTEL 2ºTR 636</t>
  </si>
  <si>
    <t>006054592-58</t>
  </si>
  <si>
    <t>RONALDO ADRIANO MONTEIRO FRANÇA</t>
  </si>
  <si>
    <t>11140089 SEJSP-AC</t>
  </si>
  <si>
    <t>INTEL 2ºTR 637</t>
  </si>
  <si>
    <t>912158462-15</t>
  </si>
  <si>
    <t>MARIA VALDINELIA DO NASCIMENTO BISPO</t>
  </si>
  <si>
    <t>10338411 SEPC-AC</t>
  </si>
  <si>
    <t>INTEL 2ºTR 638</t>
  </si>
  <si>
    <t>015281912-69</t>
  </si>
  <si>
    <t>VICENTE DOS SANTOS LIMA</t>
  </si>
  <si>
    <t>10832807 SEJSP-AC</t>
  </si>
  <si>
    <t>INTEL 2ºTR 639</t>
  </si>
  <si>
    <t>699675392-91</t>
  </si>
  <si>
    <t>JOÃO BATISTA PEREIRA FEITOSA</t>
  </si>
  <si>
    <t>380440 SJSP-AC</t>
  </si>
  <si>
    <t>INTEL 2ºTR 64</t>
  </si>
  <si>
    <t>MARIA IRANIR SILVA DOS SANTOS</t>
  </si>
  <si>
    <t>1129279-2 / SEJSP AC</t>
  </si>
  <si>
    <t>INTEL 2ºTR 640</t>
  </si>
  <si>
    <t>941046702-00</t>
  </si>
  <si>
    <t>MARIA ELIENE OLIVEIRA DA SILVA</t>
  </si>
  <si>
    <t>11411864 SEJSP-AC</t>
  </si>
  <si>
    <t>INTEL 2ºTR 641</t>
  </si>
  <si>
    <t>866041042-49</t>
  </si>
  <si>
    <t>MARIA JERCILENE SILVA DO NASCIMENTO</t>
  </si>
  <si>
    <t>10477020 SEPC-AC</t>
  </si>
  <si>
    <t>INTEL 2ºTR 642</t>
  </si>
  <si>
    <t>037494352-43</t>
  </si>
  <si>
    <t>GERCIVAN SILVA DO NASCIMENTO</t>
  </si>
  <si>
    <t>12400106 SEPC-AC</t>
  </si>
  <si>
    <t>INTEL 2ºTR 643</t>
  </si>
  <si>
    <t>041729702-57</t>
  </si>
  <si>
    <t>MARCELO DE AGUIAR NASCIMENTO</t>
  </si>
  <si>
    <t>1308327-9 / SEPC AC</t>
  </si>
  <si>
    <t>INTEL 2ºTR 644</t>
  </si>
  <si>
    <t>022808182-30</t>
  </si>
  <si>
    <t>ADRIANO LIMA FERREIRA</t>
  </si>
  <si>
    <t>022808182-30 / PC AC</t>
  </si>
  <si>
    <t>INTEL 2ºTR 645</t>
  </si>
  <si>
    <t>877185022-87</t>
  </si>
  <si>
    <t>SEBASTIANA REBOLÇO RIBEIRO</t>
  </si>
  <si>
    <t>1018775-8 / PC AC</t>
  </si>
  <si>
    <t>INTEL 2ºTR 646</t>
  </si>
  <si>
    <t>678368012-68</t>
  </si>
  <si>
    <t>RAIMUNDA NONATA DA COSTA CONCEIÇÃO</t>
  </si>
  <si>
    <t>357174 / SJSP AC</t>
  </si>
  <si>
    <t>INTEL 2ºTR 647</t>
  </si>
  <si>
    <t>025378452-26</t>
  </si>
  <si>
    <t>CLEICIANO DE SOUZA PIAUHY</t>
  </si>
  <si>
    <t>1177301-4 / SEPC AC</t>
  </si>
  <si>
    <t>INTEL 2ºTR 648</t>
  </si>
  <si>
    <t>629724132-53</t>
  </si>
  <si>
    <t>VALDERNILSON FONTENELE MOTA</t>
  </si>
  <si>
    <t>317367 / SEPC AC</t>
  </si>
  <si>
    <t>INTEL 2ºTR 649</t>
  </si>
  <si>
    <t>941046462-53</t>
  </si>
  <si>
    <t>JOSÉ HERNILSON FONTINELE MOTA</t>
  </si>
  <si>
    <t>382230 / SJSP AC</t>
  </si>
  <si>
    <t>INTEL 2ºTR 65</t>
  </si>
  <si>
    <t>JOSÉ JARNILSON SILVA DOS SANTOS</t>
  </si>
  <si>
    <t>006377-A / SEPC AC</t>
  </si>
  <si>
    <t>INTEL 2ºTR 650</t>
  </si>
  <si>
    <t>072604442-31</t>
  </si>
  <si>
    <t>ANDRÉIA OLIVEIRA SILVA</t>
  </si>
  <si>
    <t>010702-A / SEPC AC</t>
  </si>
  <si>
    <t>INTEL 2ºTR 651</t>
  </si>
  <si>
    <t>217273682-15</t>
  </si>
  <si>
    <t>FRANCISCO ARAÚJO RÊGO</t>
  </si>
  <si>
    <t>391131 / PC AC</t>
  </si>
  <si>
    <t>INTEL 2ºTR 652</t>
  </si>
  <si>
    <t>709647182-00</t>
  </si>
  <si>
    <t>DULCIMAR CERQUEIRA</t>
  </si>
  <si>
    <t>391131 / SJSP AC</t>
  </si>
  <si>
    <t>INTEL 2ºTR 653</t>
  </si>
  <si>
    <t>020204562-57</t>
  </si>
  <si>
    <t xml:space="preserve">Analisado 29/08 - Alterado a área de impedimento para assentamento, não possui documentos da área. </t>
  </si>
  <si>
    <t>ALDERI MACHADO</t>
  </si>
  <si>
    <t>379631 / PC AC</t>
  </si>
  <si>
    <t>INTEL 2ºTR 654</t>
  </si>
  <si>
    <t>707523892-20</t>
  </si>
  <si>
    <t>JANETE NERI DAMASCENO</t>
  </si>
  <si>
    <t>707523892-20 / PC AC</t>
  </si>
  <si>
    <t>INTEL 2ºTR 655</t>
  </si>
  <si>
    <t>ÉDER CARLOS BARROS BARBOSA</t>
  </si>
  <si>
    <t>694789372-00 / PC AC</t>
  </si>
  <si>
    <t>INTEL 2ºTR 656</t>
  </si>
  <si>
    <t>DANILO DE SOUZA BARBOSA</t>
  </si>
  <si>
    <t>13233246 PC-AC</t>
  </si>
  <si>
    <t>INTEL 2ºTR 657</t>
  </si>
  <si>
    <t>SAMIRES CUNHA DA SILVA</t>
  </si>
  <si>
    <t>1323324-6 / PC AC</t>
  </si>
  <si>
    <t>INTEL 2ºTR 658</t>
  </si>
  <si>
    <t>MARIA DA LIBERDADE DO ESPÍRITO SANTO SILVA</t>
  </si>
  <si>
    <t>1239556-0 / PC AC</t>
  </si>
  <si>
    <t>COLÔNIA CAMPO VERDE</t>
  </si>
  <si>
    <t>INTEL 2ºTR 659</t>
  </si>
  <si>
    <t>BEATRIZ DO ESPÍRITO SANTO SILVA</t>
  </si>
  <si>
    <t>044498152-70 / PC AC</t>
  </si>
  <si>
    <t>INTEL 2ºTR 66</t>
  </si>
  <si>
    <t>AGAILDO DE BRITO MEIRELES</t>
  </si>
  <si>
    <t>09068497219 PC-AC</t>
  </si>
  <si>
    <t>INTEL 2ºTR 660</t>
  </si>
  <si>
    <t>CLEISSON DE SOUSA SILVA</t>
  </si>
  <si>
    <t>008342-A / SEPC AC</t>
  </si>
  <si>
    <t>INTEL 2ºTR 661</t>
  </si>
  <si>
    <t>MARIA DA LIBERDADE FONTENELE DE SOUZA</t>
  </si>
  <si>
    <t>12314420 / SSP AC</t>
  </si>
  <si>
    <t>INTEL 2ºTR 662</t>
  </si>
  <si>
    <t>GLEISSON SILVA FERREIRA</t>
  </si>
  <si>
    <t>001922-A / SEPC AC</t>
  </si>
  <si>
    <t>INTEL 2ºTR 663</t>
  </si>
  <si>
    <t>JUCILENE OLIVEIRA AMORIM</t>
  </si>
  <si>
    <t>1147843-8 / SEPC AC</t>
  </si>
  <si>
    <t>INTEL 2ºTR 664</t>
  </si>
  <si>
    <t>JOSÉ ARLEILSON FERREIRA DOS SANTOS</t>
  </si>
  <si>
    <t>10476970 / SSP AC</t>
  </si>
  <si>
    <t>INTEL 2ºTR 665</t>
  </si>
  <si>
    <t>MARIA JOSÉ DE MENEZES</t>
  </si>
  <si>
    <t>1321017-3 / SEPC AC</t>
  </si>
  <si>
    <t>INTEL 2ºTR 666</t>
  </si>
  <si>
    <t>VERACILDA DA SILVA ABREU DO CARMO</t>
  </si>
  <si>
    <t>007705412-16 / PC AC</t>
  </si>
  <si>
    <t>INTEL 2ºTR 667</t>
  </si>
  <si>
    <t>ISAAC VIEIRA DA SILVA</t>
  </si>
  <si>
    <t>061799-A / SEPC AC</t>
  </si>
  <si>
    <t>INTEL 2ºTR 668</t>
  </si>
  <si>
    <t>MARIA ALVES FERREIRA</t>
  </si>
  <si>
    <t>439034 / PC AC</t>
  </si>
  <si>
    <t>INTEL 2ºTR 669</t>
  </si>
  <si>
    <t>JOSÉ DA PAIXÃO OLIVEIRA</t>
  </si>
  <si>
    <t>360280 / SJSP AC</t>
  </si>
  <si>
    <t>INTEL 2ºTR 67</t>
  </si>
  <si>
    <t>ALEX MARTINS DE CARVALHO</t>
  </si>
  <si>
    <t>096381A PC-AC</t>
  </si>
  <si>
    <t>INTEL 2ºTR 670</t>
  </si>
  <si>
    <t>SIMONE SILVA FREIRE</t>
  </si>
  <si>
    <t>1272934-5 / SEPC AC</t>
  </si>
  <si>
    <t>INTEL 2ºTR 671</t>
  </si>
  <si>
    <t>JAMAIRA OLIVEIRA AMORIM</t>
  </si>
  <si>
    <t>1346070-6 / SEPC AC</t>
  </si>
  <si>
    <t>INTEL 2ºTR 672</t>
  </si>
  <si>
    <t>JOSÉ EDILSON FERREIRA DOS SANTOS</t>
  </si>
  <si>
    <t>321116 / SEPC AC</t>
  </si>
  <si>
    <t>INTEL 2ºTR 673</t>
  </si>
  <si>
    <t>CARLOS ALBERTO MUNIZ DE ALBUQUERQUE</t>
  </si>
  <si>
    <t>10532188 SEJSP-AC</t>
  </si>
  <si>
    <t>INTEL 2ºTR 674</t>
  </si>
  <si>
    <t>FALTOU FATURAR SERVIÇO EM NOVEMBRO</t>
  </si>
  <si>
    <t>RAIMUNDA FREIRE DE ABREU</t>
  </si>
  <si>
    <t>371319 SJSP-AC</t>
  </si>
  <si>
    <t>L2/L4</t>
  </si>
  <si>
    <t>INTEL 2ºTR 675</t>
  </si>
  <si>
    <t>ELIZÂNGELA LIMA SILVA</t>
  </si>
  <si>
    <t>074434A PC-AC</t>
  </si>
  <si>
    <t>INTEL 2ºTR 676</t>
  </si>
  <si>
    <t>ADVILSON DA PAIXÃO OLIVEIRA</t>
  </si>
  <si>
    <t>371699 PC-AC</t>
  </si>
  <si>
    <t>INTEL 2ºTR 677</t>
  </si>
  <si>
    <t>MARIA LUCIANE DE ABREU SOUZA</t>
  </si>
  <si>
    <t>369393 SJSP-AC</t>
  </si>
  <si>
    <t>INTEL 2ºTR 678</t>
  </si>
  <si>
    <t>ALBERLÂNDIA SOUZA ALVES</t>
  </si>
  <si>
    <t>008852A SEPC-AC</t>
  </si>
  <si>
    <t>INTEL 2ºTR 679</t>
  </si>
  <si>
    <t>JUSIEL PETRONILIA DA SILVA</t>
  </si>
  <si>
    <t>11214490 PC-AC</t>
  </si>
  <si>
    <t>INTEL 2ºTR 68</t>
  </si>
  <si>
    <t>ANABELIS NASCIMENTO DE OLIVEIRA</t>
  </si>
  <si>
    <t>12465429 SEPC-AC</t>
  </si>
  <si>
    <t>INTEL 2ºTR 680</t>
  </si>
  <si>
    <t>MARIA ANGÉLICA SILVA DE LIMA</t>
  </si>
  <si>
    <t>11484667 SEPC-AC</t>
  </si>
  <si>
    <t>INTEL 2ºTR 681</t>
  </si>
  <si>
    <t>FRANCISCO DAS CHAGAS LIMA DE LUCENO</t>
  </si>
  <si>
    <t>380983 SJSP-AC</t>
  </si>
  <si>
    <t>INTEL 2ºTR 682</t>
  </si>
  <si>
    <t>KATRISSON DA COSTA DE SOUZA</t>
  </si>
  <si>
    <t>11253657 SEPC-AC</t>
  </si>
  <si>
    <t>INTEL 2ºTR 683</t>
  </si>
  <si>
    <t>DANIELA RODRIGUES DO NASCIMENTO</t>
  </si>
  <si>
    <t>13284320 SEPC-AC</t>
  </si>
  <si>
    <t>INTEL 2ºTR 684</t>
  </si>
  <si>
    <t>MARIA EDILENE PEREIRA DA SILVA</t>
  </si>
  <si>
    <t>01697322239 PC-AC</t>
  </si>
  <si>
    <t>INTEL 2ºTR 685</t>
  </si>
  <si>
    <t>CORRIGIDO - AUSÊNCIA DE FOTO DA ETIQUETA COM INFORMAÇÕES DO SISTEMA</t>
  </si>
  <si>
    <t>ELICIENE DA SILVA SOUSA</t>
  </si>
  <si>
    <t>12077925 SEPC-AC</t>
  </si>
  <si>
    <t>INTEL 2ºTR 686</t>
  </si>
  <si>
    <t>MARINES DA SILVEIRA LEITE ARAÚJO</t>
  </si>
  <si>
    <t>0308562 SJSP AC</t>
  </si>
  <si>
    <t>INTEL 2ºTR 687</t>
  </si>
  <si>
    <t>ANA CLÁUDIA DA SILVA NUNES</t>
  </si>
  <si>
    <t>034153212-66 PC AC</t>
  </si>
  <si>
    <t>INTEL 2ºTR 688</t>
  </si>
  <si>
    <t>MARIA LUZIMAR DE SOUSA SILVA</t>
  </si>
  <si>
    <t>448360 SJSP AC</t>
  </si>
  <si>
    <t>INTEL 2ºTR 689</t>
  </si>
  <si>
    <t>MARIA SELESTE LIMA PEREIRA</t>
  </si>
  <si>
    <t>1340809-7 SEPC AC</t>
  </si>
  <si>
    <t>INTEL 2ºTR 69</t>
  </si>
  <si>
    <t>ANTONIA GOMES MACIEL</t>
  </si>
  <si>
    <t>10630066 SEJSP-AC</t>
  </si>
  <si>
    <t>INTEL 2ºTR 690</t>
  </si>
  <si>
    <t>MARCOS VIANA SOUZA</t>
  </si>
  <si>
    <t>1295771-2 PC AC</t>
  </si>
  <si>
    <t>INTEL 2ºTR 691</t>
  </si>
  <si>
    <t>VALBER DA SILVA LEITE</t>
  </si>
  <si>
    <t>175992 SSP AC</t>
  </si>
  <si>
    <t>INTEL 2ºTR 692</t>
  </si>
  <si>
    <t>ANTÔNIO ALBER DE AGUIAR LEITE</t>
  </si>
  <si>
    <t>10568420 SSP AC</t>
  </si>
  <si>
    <t>INTEL 2ºTR 693</t>
  </si>
  <si>
    <t>RAISSE FALCÃO SILVA</t>
  </si>
  <si>
    <t>024162-A PC AC</t>
  </si>
  <si>
    <t>INTEL 2ºTR 694</t>
  </si>
  <si>
    <t>RAIMUNDO NASCIMENTO DE SOUZA</t>
  </si>
  <si>
    <t>1256946-1 SEPC AC</t>
  </si>
  <si>
    <t>INTEL 2ºTR 695</t>
  </si>
  <si>
    <t>ALTERADO SIGFI DE 160 P/80, CONFORME NECESSIDADE DE CARGA</t>
  </si>
  <si>
    <t>ESCOLA MUNICIPAL CORONEL JOSÉ MARQUES LEITE I</t>
  </si>
  <si>
    <t>INTEL 2ºTR 696</t>
  </si>
  <si>
    <t>ESCOLA ESTADUAL MARIA DE LOURDES ALBUQUERQUE DOS SANTOS</t>
  </si>
  <si>
    <t>INTEL 2ºTR 697</t>
  </si>
  <si>
    <t>AMIRALDO RIBEIRO JUSTO</t>
  </si>
  <si>
    <t>149982 PMAC AC</t>
  </si>
  <si>
    <t>INTEL 2ºTR 698</t>
  </si>
  <si>
    <t>PEDRO RODRIGUES ALVES</t>
  </si>
  <si>
    <t>407888 SEPC AC</t>
  </si>
  <si>
    <t>INTEL 2ºTR 699</t>
  </si>
  <si>
    <t>L1.2023-0765</t>
  </si>
  <si>
    <t>FRANCISCO LAESIO DE SOUZA QUEIROZ</t>
  </si>
  <si>
    <t>1021639-1 SEJSP AC</t>
  </si>
  <si>
    <t>PAE CRUZEIRO DO VALE - COMUNIDADE HONORATO</t>
  </si>
  <si>
    <t>INTEL 2ºTR 70</t>
  </si>
  <si>
    <t>ANTONIO CASSIMIRO GOMES</t>
  </si>
  <si>
    <t>455799 SJSP-AC</t>
  </si>
  <si>
    <t>INTEL 2ºTR 700</t>
  </si>
  <si>
    <t>521284072-49</t>
  </si>
  <si>
    <t>RAIMUNDA LIMA DA SILVA</t>
  </si>
  <si>
    <t>369507 SJSP AC</t>
  </si>
  <si>
    <t>INTEL 2ºTR 701</t>
  </si>
  <si>
    <t>674243762-68</t>
  </si>
  <si>
    <t>CORRIGIDO - FALTAM FOTO DA BÚSSOLA DE INSTALAÇÃO DA MONTAGEM, ESCOLHA DA MELHOR POSIÇÃO, ORIENTAÇÃO DO MÓDULO...</t>
  </si>
  <si>
    <t>MARIA LIMA DE SOUSA</t>
  </si>
  <si>
    <t>0331702 SJSP-AC</t>
  </si>
  <si>
    <t>INTEL 2ºTR 702</t>
  </si>
  <si>
    <t>514112372-34</t>
  </si>
  <si>
    <t>IGREJA EVANGÉLICA APOSTÓLICA MISSIONÁRIA</t>
  </si>
  <si>
    <t>0342258 SJSP-AC</t>
  </si>
  <si>
    <t>INTEL 2ºTR 703</t>
  </si>
  <si>
    <t>069855002-18</t>
  </si>
  <si>
    <t>MARIA NATAVIA FERREIRA PESSOA</t>
  </si>
  <si>
    <t>022586-A SEPC AC</t>
  </si>
  <si>
    <t>INTEL 2ºTR 704</t>
  </si>
  <si>
    <t>818004792-04</t>
  </si>
  <si>
    <t>RAIMUNDO MACÊDO DE SOUZA</t>
  </si>
  <si>
    <t>463749 PC-AC</t>
  </si>
  <si>
    <t>INTEL 2ºTR 705</t>
  </si>
  <si>
    <t>928195672-15</t>
  </si>
  <si>
    <t>MARIA HELENA GOMES RODRIGUES</t>
  </si>
  <si>
    <t>448422 SEPC-AC</t>
  </si>
  <si>
    <t>INTEL 2ºTR 706</t>
  </si>
  <si>
    <t>015731782-09</t>
  </si>
  <si>
    <t>MARIA DA LIBERDADE DO NASCIMENTO COSTA</t>
  </si>
  <si>
    <t>11548398 SEPC-AC</t>
  </si>
  <si>
    <t>INTEL 2ºTR 707</t>
  </si>
  <si>
    <t>051050352-75</t>
  </si>
  <si>
    <t>TÁVIA CLARIS MOURA DOS SANTOS</t>
  </si>
  <si>
    <t>13508415 SEPC-AC</t>
  </si>
  <si>
    <t>INTEL 2ºTR 708</t>
  </si>
  <si>
    <t>777785372-49</t>
  </si>
  <si>
    <t>MANOEL MACÊDO DE SOUZA</t>
  </si>
  <si>
    <t>370676 PC-AC</t>
  </si>
  <si>
    <t>INTEL 2ºTR 709</t>
  </si>
  <si>
    <t>035522512-35</t>
  </si>
  <si>
    <t>CORRIGIDO - SEM IMAGENS DE Nivel de Mao, Orientação do módulo e Pre Instalação, sem imagem da etiqueta</t>
  </si>
  <si>
    <t>ANTÔNIO ELDO DUARTE DE SOUZA</t>
  </si>
  <si>
    <t>369988 SEPC-AC</t>
  </si>
  <si>
    <t>INTEL 2ºTR 71</t>
  </si>
  <si>
    <t>ANTONIO DA SILVA ROMÃO</t>
  </si>
  <si>
    <t>10541233 SEPC-AC</t>
  </si>
  <si>
    <t>INTEL 2ºTR 710</t>
  </si>
  <si>
    <t>053239552-28</t>
  </si>
  <si>
    <t>NATHÂNIA LEITE DE OLIVEIRA</t>
  </si>
  <si>
    <t>028585A SEPC-AC</t>
  </si>
  <si>
    <t>INTEL 2ºTR 711</t>
  </si>
  <si>
    <t>521268972-49</t>
  </si>
  <si>
    <t>MARIA JOSÉ RODRIGUES DA SILVA</t>
  </si>
  <si>
    <t>13636120 SEPC-AC</t>
  </si>
  <si>
    <t>INTEL 2ºTR 712</t>
  </si>
  <si>
    <t>035522302-38</t>
  </si>
  <si>
    <t>IDANIEL DA SILVA DUARTE</t>
  </si>
  <si>
    <t>12353442 SEPC-AC</t>
  </si>
  <si>
    <t>INTEL 2ºTR 713</t>
  </si>
  <si>
    <t>138177282-04</t>
  </si>
  <si>
    <t>MIRABOR JOSÉ LEITE MÂNCIO</t>
  </si>
  <si>
    <t>117872 SSP AC</t>
  </si>
  <si>
    <t>INTEL 2ºTR 714</t>
  </si>
  <si>
    <t>699887902-44</t>
  </si>
  <si>
    <t>TEREZINHA DE JESUS DE CARVALHO OLIVEIRA</t>
  </si>
  <si>
    <t>381112 SJSP AC</t>
  </si>
  <si>
    <t>INTEL 2ºTR 715</t>
  </si>
  <si>
    <t>671481402-00</t>
  </si>
  <si>
    <t>SEBASTIÃO SANTOS DUARTE</t>
  </si>
  <si>
    <t>11130814 DEPC-AC</t>
  </si>
  <si>
    <t>INTEL 2ºTR 716</t>
  </si>
  <si>
    <t>006283062-70</t>
  </si>
  <si>
    <t>MARIA LUCIA MOURÃO DA SILVA</t>
  </si>
  <si>
    <t>10107860 SSP-AC</t>
  </si>
  <si>
    <t>INTEL 2ºTR 717</t>
  </si>
  <si>
    <t>616792912-20</t>
  </si>
  <si>
    <t>CIRLENE LIMA DA SILVA</t>
  </si>
  <si>
    <t>383171 SJSP-AC</t>
  </si>
  <si>
    <t>INTEL 2ºTR 718</t>
  </si>
  <si>
    <t>036744332-57</t>
  </si>
  <si>
    <t>CORRIGIDO -TIPO DE SIGFI NÃO INFORMADO NO RELATÓRIO</t>
  </si>
  <si>
    <t>SIDILEIA BRANDÃO SILVA</t>
  </si>
  <si>
    <t>12623865 SEPC-AC</t>
  </si>
  <si>
    <t>INTEL 2ºTR 719</t>
  </si>
  <si>
    <t>035157092-66</t>
  </si>
  <si>
    <t>MARIA LIBERDADE DE MENEZES FERREIRA</t>
  </si>
  <si>
    <t>11133589 SEJSP-AC</t>
  </si>
  <si>
    <t>INTEL 2ºTR 72</t>
  </si>
  <si>
    <t>ASSEMBLEIA DE DEUS FILIAL JUDAR</t>
  </si>
  <si>
    <t>11242493 SEJSP-AC</t>
  </si>
  <si>
    <t>INTEL 2ºTR 720</t>
  </si>
  <si>
    <t>757537662-34</t>
  </si>
  <si>
    <t>CARLA REGINA DE SÁ FARIAS</t>
  </si>
  <si>
    <t>415296 SSP-AC</t>
  </si>
  <si>
    <t>INTEL 2ºTR 721</t>
  </si>
  <si>
    <t>049816652-02</t>
  </si>
  <si>
    <t>KIRLENE BRAGA SILVA</t>
  </si>
  <si>
    <t>13484559 SEPC-AC</t>
  </si>
  <si>
    <t>INTEL 2ºTR 722</t>
  </si>
  <si>
    <t>702401002-98</t>
  </si>
  <si>
    <t>JANISVALDO DA SILVA ABREU</t>
  </si>
  <si>
    <t>12877204 SEPC-AC</t>
  </si>
  <si>
    <t>INTEL 2ºTR 723</t>
  </si>
  <si>
    <t>009638822-60</t>
  </si>
  <si>
    <t>MARIA PERPÉTUA LIMA DA SILVA</t>
  </si>
  <si>
    <t>448373 SJSP-AC</t>
  </si>
  <si>
    <t>INTEL 2ºTR 724</t>
  </si>
  <si>
    <t>014349492-90</t>
  </si>
  <si>
    <t>ANTÔNIO ASSENILDO DE MENEZES FERREIRA</t>
  </si>
  <si>
    <t>12395722 SEPC-AC</t>
  </si>
  <si>
    <t>INTEL 2ºTR 725</t>
  </si>
  <si>
    <t>854237182-87</t>
  </si>
  <si>
    <t>MARIA DA CRUZ NASCIMENTO DE SOUZA</t>
  </si>
  <si>
    <t>10266275SEJSP-AC</t>
  </si>
  <si>
    <t>INTEL 2ºTR 726</t>
  </si>
  <si>
    <t>586245112-91</t>
  </si>
  <si>
    <t>RAIMUNDA NONATA CAMPOS</t>
  </si>
  <si>
    <t>0276753 SJSP-AC</t>
  </si>
  <si>
    <t>INTEL 2ºTR 727</t>
  </si>
  <si>
    <t>087324242-48</t>
  </si>
  <si>
    <t>FRANCISCA GLEICILENE MESQUITA FEITOSA</t>
  </si>
  <si>
    <t>087262-A PC-AC</t>
  </si>
  <si>
    <t>INTEL 2ºTR 728</t>
  </si>
  <si>
    <t>062497822-22</t>
  </si>
  <si>
    <t>JOSÉ FRANCISCO FORTUNATO</t>
  </si>
  <si>
    <t>13726581 SEPC-AC</t>
  </si>
  <si>
    <t>INTEL 2ºTR 729</t>
  </si>
  <si>
    <t>089927692-02</t>
  </si>
  <si>
    <t>FRANCISCO MESQUITA FEITOSA</t>
  </si>
  <si>
    <t>048585A SEPC-AC</t>
  </si>
  <si>
    <t>INTEL 2ºTR 73</t>
  </si>
  <si>
    <t>CATIANA MARIA COELHO CHAVES</t>
  </si>
  <si>
    <t>11451270 SEJSP-AC</t>
  </si>
  <si>
    <t>INTEL 2ºTR 730</t>
  </si>
  <si>
    <t>521440622-34</t>
  </si>
  <si>
    <t>MARIA FRANCISCA MOURA MESQUITA</t>
  </si>
  <si>
    <t>369960 SJSP-AC</t>
  </si>
  <si>
    <t>INTEL 2ºTR 731</t>
  </si>
  <si>
    <t>009158702-66</t>
  </si>
  <si>
    <t>ADELSON PETRONILIA DA SILVA</t>
  </si>
  <si>
    <t>11244356 SEJSP-AC</t>
  </si>
  <si>
    <t>INTEL 2ºTR 732</t>
  </si>
  <si>
    <t>087734332-25</t>
  </si>
  <si>
    <t>VIVIANE DA SILVA DUARTE</t>
  </si>
  <si>
    <t>072267A PC-AC</t>
  </si>
  <si>
    <t>INTEL 2ºTR 733</t>
  </si>
  <si>
    <t>694923952-15</t>
  </si>
  <si>
    <t>JOSÉ FORTUNATO FEITOSA</t>
  </si>
  <si>
    <t>408161 SEPC-AC</t>
  </si>
  <si>
    <t>INTEL 2ºTR 734</t>
  </si>
  <si>
    <t>094755262-69</t>
  </si>
  <si>
    <t>MARIA ELIZÂNGELA GOMES DE SOUZA</t>
  </si>
  <si>
    <t>022661-A SEPC-AC</t>
  </si>
  <si>
    <t>INTEL 2ºTR 735</t>
  </si>
  <si>
    <t>831734712-53</t>
  </si>
  <si>
    <t>MARIA ALTEMISA PETRONILIA DA SILVA</t>
  </si>
  <si>
    <t>831734712-53 PC-AC</t>
  </si>
  <si>
    <t>INTEL 2ºTR 736</t>
  </si>
  <si>
    <t>072196462-16</t>
  </si>
  <si>
    <t>RAIMUNDO DE SOUZA FEITOSA</t>
  </si>
  <si>
    <t>010216-A SEPC-AC</t>
  </si>
  <si>
    <t>INTEL 2ºTR 737</t>
  </si>
  <si>
    <t>712929402-71</t>
  </si>
  <si>
    <t>ANTONIO FRANCISCO FORTUNATO</t>
  </si>
  <si>
    <t>059102A SEPC-AC</t>
  </si>
  <si>
    <t>INTEL 2ºTR 738</t>
  </si>
  <si>
    <t>695121752-15</t>
  </si>
  <si>
    <t>ROSA MARIA CHAVES DE SOUZA</t>
  </si>
  <si>
    <t>695121752-15 PC-AC</t>
  </si>
  <si>
    <t>INTEL 2ºTR 739</t>
  </si>
  <si>
    <t>051050512-03</t>
  </si>
  <si>
    <t>SIMARIA GOMES DE SOUZA</t>
  </si>
  <si>
    <t>13508407 SEPC-AC</t>
  </si>
  <si>
    <t>INTEL 2ºTR 74</t>
  </si>
  <si>
    <t>CORRIGIDO - EM RELATÓRIO SIGFI INFORMADO NO CABEÇALHO 45, NA PLANILHA 80</t>
  </si>
  <si>
    <t>CLEITON DA SILVA NASCIMENTO</t>
  </si>
  <si>
    <t>11752564 SEPC-AC</t>
  </si>
  <si>
    <t>INTEL 2ºTR 740</t>
  </si>
  <si>
    <t>007777352-70</t>
  </si>
  <si>
    <t>MARIA FABRICIO DE OLIVEIRA FILHA</t>
  </si>
  <si>
    <t>11141743 SEPC-AC</t>
  </si>
  <si>
    <t>INTEL 2ºTR 741</t>
  </si>
  <si>
    <t>521879262-49</t>
  </si>
  <si>
    <t>MARINETE DA SILVA</t>
  </si>
  <si>
    <t>521879262-49 PC-AC</t>
  </si>
  <si>
    <t>INTEL 2ºTR 742</t>
  </si>
  <si>
    <t>032057742-21</t>
  </si>
  <si>
    <t>ALECILTON DA SILVA SOUSA</t>
  </si>
  <si>
    <t>12285773 SEPC-AC</t>
  </si>
  <si>
    <t>INTEL 2ºTR 743</t>
  </si>
  <si>
    <t>021138452-61</t>
  </si>
  <si>
    <t>RAIMUNDA NONATA DA SILVA</t>
  </si>
  <si>
    <t>1176536-4 SEPC AC</t>
  </si>
  <si>
    <t>INTEL 2ºTR 744</t>
  </si>
  <si>
    <t>010466202-66</t>
  </si>
  <si>
    <t>MARIA IOLANDA MENEZES TEIXEIRA</t>
  </si>
  <si>
    <t>1125560-9 SEJSP AC</t>
  </si>
  <si>
    <t>INTEL 2ºTR 745</t>
  </si>
  <si>
    <t>005658192-08</t>
  </si>
  <si>
    <t>CORREÇÃO PARA 2024 - AUSÊNCIA DE IMAGEM DA ETIQUETA DE IDENTIFICAÇÃO DO SISTEMA (TIPO DE SIGFI, ANO DE FABRICAÇÃO ETC)</t>
  </si>
  <si>
    <t>AURICÉLIA MOURA DE SOUZA</t>
  </si>
  <si>
    <t>1249488-7 SEPC AC</t>
  </si>
  <si>
    <t>INTEL 2ºTR 746</t>
  </si>
  <si>
    <t>034391402-61</t>
  </si>
  <si>
    <t>TIPO DE SIGFI NA PLANILHA DIVERGENTE DO APRESENTADO NO RELATÓRIO E INSTALADO EM CAMPO</t>
  </si>
  <si>
    <t>RAIMUNDO PEREIRA GOMES</t>
  </si>
  <si>
    <t>1249491-7 SEPC AC</t>
  </si>
  <si>
    <t>INTEL 2ºTR 747</t>
  </si>
  <si>
    <t>694994382-20</t>
  </si>
  <si>
    <t>MARIA ALVES</t>
  </si>
  <si>
    <t>369953 PC AC</t>
  </si>
  <si>
    <t>INTEL 2ºTR 748</t>
  </si>
  <si>
    <t>703867472-29</t>
  </si>
  <si>
    <t>JOSÉ DA CRUZ TEIXEIRA DUARTE</t>
  </si>
  <si>
    <t>1282027-0 SEPC AC</t>
  </si>
  <si>
    <t>INTEL 2ºTR 749</t>
  </si>
  <si>
    <t>094089512-98</t>
  </si>
  <si>
    <t>FRANCELINA DA SILVA MACHADO</t>
  </si>
  <si>
    <t>086594-A PC AC</t>
  </si>
  <si>
    <t>INTEL 2ºTR 75</t>
  </si>
  <si>
    <t>DIEMISSON LIMA DA SILVA</t>
  </si>
  <si>
    <t>11315482 SEJSP</t>
  </si>
  <si>
    <t>INTEL 2ºTR 750</t>
  </si>
  <si>
    <t>740230712-34</t>
  </si>
  <si>
    <t>ADELINA IVA LOPES DO NASCIMENTO</t>
  </si>
  <si>
    <t>740230712-34 PC AC</t>
  </si>
  <si>
    <t>INTEL 2ºTR 751</t>
  </si>
  <si>
    <t>703269872-74</t>
  </si>
  <si>
    <t>ANTÔNIA ROSELI SOUZA DE CARVALHO</t>
  </si>
  <si>
    <t>053861-A SEPC AC</t>
  </si>
  <si>
    <t>INTEL 2ºTR 752</t>
  </si>
  <si>
    <t>874394172-91</t>
  </si>
  <si>
    <t>JAIME JOÃO FONTELA DE ARAÚJO</t>
  </si>
  <si>
    <t>10804030 SEJSP AC</t>
  </si>
  <si>
    <t>INTEL 2ºTR 753</t>
  </si>
  <si>
    <t>845522802-44</t>
  </si>
  <si>
    <t>GENÉSIO DA SILVA BARRETO</t>
  </si>
  <si>
    <t>845522802-44 PC AC</t>
  </si>
  <si>
    <t>INTEL 2ºTR 754</t>
  </si>
  <si>
    <t>036250262-52</t>
  </si>
  <si>
    <t>MARIA PATRIZ DOS SANTOS SILVA</t>
  </si>
  <si>
    <t>1267816-3 SEPC AC</t>
  </si>
  <si>
    <t>INTEL 2ºTR 755</t>
  </si>
  <si>
    <t>003130132-09</t>
  </si>
  <si>
    <t>JUSCELINA MARIA GOMES FERREIRA</t>
  </si>
  <si>
    <t>470494 SJSP AC</t>
  </si>
  <si>
    <t>INTEL 2ºTR 756</t>
  </si>
  <si>
    <t>070988622-58</t>
  </si>
  <si>
    <t>MARIA DA CRUZ MACHADO SOUSA</t>
  </si>
  <si>
    <t>1379388-8 SEPC AC</t>
  </si>
  <si>
    <t>INTEL 2ºTR 757</t>
  </si>
  <si>
    <t>991599532-68</t>
  </si>
  <si>
    <t>JOSÉ ADELMAR DO NASCIMENTO PEREIRA</t>
  </si>
  <si>
    <t>0335711 SJSP AC</t>
  </si>
  <si>
    <t>INTEL 2ºTR 758</t>
  </si>
  <si>
    <t>040275032-28</t>
  </si>
  <si>
    <t>JOSÉ LIOMAR FERREIRA DUARTE</t>
  </si>
  <si>
    <t>1249458-5 PC AC</t>
  </si>
  <si>
    <t>INTEL 2ºTR 759</t>
  </si>
  <si>
    <t>922781162-15</t>
  </si>
  <si>
    <t>JOSÉ AUGUSTO DO NASCIMENTO FERNANDES</t>
  </si>
  <si>
    <t>10383433 SSP AC</t>
  </si>
  <si>
    <t>SERINGAL SÃO SEBASTIÃO</t>
  </si>
  <si>
    <t>INTEL 2ºTR 76</t>
  </si>
  <si>
    <t>EDMILSON BEZERRA DA SILVA</t>
  </si>
  <si>
    <t>10864750 SEJSP-AC</t>
  </si>
  <si>
    <t>INTEL 2ºTR 760</t>
  </si>
  <si>
    <t>688473002-15</t>
  </si>
  <si>
    <t>MICHEL GOMES DE SOUZA</t>
  </si>
  <si>
    <t>365364 SJSP AC</t>
  </si>
  <si>
    <t>INTEL 2ºTR 761</t>
  </si>
  <si>
    <t>711434022-27</t>
  </si>
  <si>
    <t>FRANCISCO JONSON GOMES DE SOUSA</t>
  </si>
  <si>
    <t>287625 PC AC</t>
  </si>
  <si>
    <t>INTEL 2ºTR 762</t>
  </si>
  <si>
    <t>705194372-33</t>
  </si>
  <si>
    <t>CORRIGIDO 06/12 - TIPO DE SIGFI INFORMADO NA PLANILHA E CABEÇALHO DO RELATÓRIO DIVERGE DA INSTALAÇÃO EM CAMPO - Relatório com sigfi 80</t>
  </si>
  <si>
    <t>GELSON DAMASCENO NERI</t>
  </si>
  <si>
    <t>1345211-8 SEPC AC</t>
  </si>
  <si>
    <t>SERINGAL CONCEIÇÃO</t>
  </si>
  <si>
    <t>INTEL 2ºTR 763</t>
  </si>
  <si>
    <t>922774462-20</t>
  </si>
  <si>
    <t>RAIMUNDA SIMONE VIANA DA CRUZ</t>
  </si>
  <si>
    <t>1038574-6 SEJSP AC</t>
  </si>
  <si>
    <t>INTEL 2ºTR 764</t>
  </si>
  <si>
    <t>053761312-97</t>
  </si>
  <si>
    <t>JOSÉ MARCELO VIANNA DE OLIVEIRA</t>
  </si>
  <si>
    <t>1321927-8 SEPC AC</t>
  </si>
  <si>
    <t>INTEL 2ºTR 765</t>
  </si>
  <si>
    <t>691314062-20</t>
  </si>
  <si>
    <t>RAIMUNDO PEREIRA DE SOUZA</t>
  </si>
  <si>
    <t>691314062-20 PC AC</t>
  </si>
  <si>
    <t>INTEL 2ºTR 766</t>
  </si>
  <si>
    <t>723505552-91</t>
  </si>
  <si>
    <t>ROSINEIDE ARAÚJO DA SILVA</t>
  </si>
  <si>
    <t>369739 SEPC AC</t>
  </si>
  <si>
    <t>INTEL 2ºTR 767</t>
  </si>
  <si>
    <t>217278212-20</t>
  </si>
  <si>
    <t>MÁRCIO MUNIZ ALBANO BAYMA</t>
  </si>
  <si>
    <t>0158836 SSP AC</t>
  </si>
  <si>
    <t>INTEL 2ºTR 768</t>
  </si>
  <si>
    <t>711585772-57</t>
  </si>
  <si>
    <t>JOSÉ JOSIANO DE SOUZA DO CARMO</t>
  </si>
  <si>
    <t>087680-A PC AC</t>
  </si>
  <si>
    <t>INTEL 2ºTR 769</t>
  </si>
  <si>
    <t>087864142-40</t>
  </si>
  <si>
    <t>RAELE DOS SANTOS SILVA</t>
  </si>
  <si>
    <t>087864142-40 PC AC</t>
  </si>
  <si>
    <t>INTEL 2ºTR 77</t>
  </si>
  <si>
    <t>ELENILTON ROMÃO DA SILVA</t>
  </si>
  <si>
    <t>12707767 SEPC-AC</t>
  </si>
  <si>
    <t>INTEL 2ºTR 770</t>
  </si>
  <si>
    <t>023217722-80</t>
  </si>
  <si>
    <t xml:space="preserve">AUTORIZAÇÃO DE INSTALAÇÃO MEDIANTE DECISÃO JUDICIAL </t>
  </si>
  <si>
    <t>GENIFIA PINHEIRO OLIVEIRA</t>
  </si>
  <si>
    <t>1185476-6 / SEP AC</t>
  </si>
  <si>
    <t>INTEL 2ºTR 771</t>
  </si>
  <si>
    <t>053142732-33</t>
  </si>
  <si>
    <t>ROSIMEIRE CARNEIRO DE OLIVEIRA</t>
  </si>
  <si>
    <t>006426-A SEPC AC</t>
  </si>
  <si>
    <t>INTEL 2ºTR 772</t>
  </si>
  <si>
    <t>DARQUILEUDA LIMA PEREIRA</t>
  </si>
  <si>
    <t>039990722-02 PC-AC</t>
  </si>
  <si>
    <t>-8,777202</t>
  </si>
  <si>
    <t>-71,106684</t>
  </si>
  <si>
    <t>INTEL 2ºTR 773</t>
  </si>
  <si>
    <t>FÁTIMA HENRIQUE ALVES</t>
  </si>
  <si>
    <t>1149503-0 SEPC AC</t>
  </si>
  <si>
    <t>RIO VALPARAÍSO</t>
  </si>
  <si>
    <t>-72,582105</t>
  </si>
  <si>
    <t>INTEL 2ºTR 774</t>
  </si>
  <si>
    <t>FRANCISCA SIMONE PEREIRA BARBOSA</t>
  </si>
  <si>
    <t>13188780 SEPC-AC</t>
  </si>
  <si>
    <t>-8,769062</t>
  </si>
  <si>
    <t>-71,101827</t>
  </si>
  <si>
    <t>INTEL 2ºTR 775</t>
  </si>
  <si>
    <t>GELIANE LIMA OLIVEIRA</t>
  </si>
  <si>
    <t>080129722-20 PC AC</t>
  </si>
  <si>
    <t>-8,771716</t>
  </si>
  <si>
    <t>-71,112310</t>
  </si>
  <si>
    <t>INTEL 2ºTR 776</t>
  </si>
  <si>
    <t>IGREJA ASSEMBLÉIA DE DEUS FILIAL EFRAIM</t>
  </si>
  <si>
    <t>10786600 SEPC-AC</t>
  </si>
  <si>
    <t>-8,072078</t>
  </si>
  <si>
    <t>-72,622721</t>
  </si>
  <si>
    <t>INTEL 2ºTR 777</t>
  </si>
  <si>
    <t>IGREJA PENTECOSTAL DEUS É FIEL CONGREGAÇÃO TRÊS BOCAS</t>
  </si>
  <si>
    <t>1316821-5 SEPC AC</t>
  </si>
  <si>
    <t>INTEL 2ºTR 778</t>
  </si>
  <si>
    <t>JOSÉ EDSON LIMA DE MATOS</t>
  </si>
  <si>
    <t>027051A SEPC-AC</t>
  </si>
  <si>
    <t>-8,766979</t>
  </si>
  <si>
    <t>-71,103660</t>
  </si>
  <si>
    <t>INTEL 2ºTR 779</t>
  </si>
  <si>
    <t>JOSÉ HENRIQUE DE BRITO MEIRELES</t>
  </si>
  <si>
    <t>074169A PC-AC</t>
  </si>
  <si>
    <t>-8,150436</t>
  </si>
  <si>
    <t>-72,571744</t>
  </si>
  <si>
    <t>INTEL 2ºTR 78</t>
  </si>
  <si>
    <t>ELIZANGELA SOUZA DA SILVA</t>
  </si>
  <si>
    <t>010965A SEPC-AC</t>
  </si>
  <si>
    <t>INTEL 2ºTR 780</t>
  </si>
  <si>
    <t>JOSÉ LINDOMAR FERREIRA PEREIRA</t>
  </si>
  <si>
    <t>308697 PC-AC</t>
  </si>
  <si>
    <t>-8,771598</t>
  </si>
  <si>
    <t>-71,099874</t>
  </si>
  <si>
    <t>INTEL 2ºTR 781</t>
  </si>
  <si>
    <t>JÚLIO DA SILVA BARRETO</t>
  </si>
  <si>
    <t>371734 SJSP-AC</t>
  </si>
  <si>
    <t>-8,764666</t>
  </si>
  <si>
    <t>-71,105258</t>
  </si>
  <si>
    <t>INTEL 2ºTR 782</t>
  </si>
  <si>
    <t>MANOEL COSTA LIMA</t>
  </si>
  <si>
    <t>391589 SJSP-AC</t>
  </si>
  <si>
    <t>-8,775992</t>
  </si>
  <si>
    <t>-71,104800</t>
  </si>
  <si>
    <t>INTEL 2ºTR 783</t>
  </si>
  <si>
    <t>MANOEL DE JESUS ARCHANJO DA SILVA</t>
  </si>
  <si>
    <t>10401466 SSP AC</t>
  </si>
  <si>
    <t>INTEL 2ºTR 784</t>
  </si>
  <si>
    <t>MANOEL DE JESUS DO NASCIMENTO COSTA</t>
  </si>
  <si>
    <t>1079448-4 SEJSP AC</t>
  </si>
  <si>
    <t>-71,112000</t>
  </si>
  <si>
    <t>INTEL 2ºTR 785</t>
  </si>
  <si>
    <t>MÁRCIO FREIRE DE CARVALHO</t>
  </si>
  <si>
    <t>050640-A SEPC AC</t>
  </si>
  <si>
    <t>-8,215703</t>
  </si>
  <si>
    <t>-72,523341</t>
  </si>
  <si>
    <t>INTEL 2ºTR 786</t>
  </si>
  <si>
    <t>MARIA DO NASCIMENTO OLIVEIRA</t>
  </si>
  <si>
    <t>1056294-0 SEJSP AC</t>
  </si>
  <si>
    <t>-8,772041</t>
  </si>
  <si>
    <t>-71,116308</t>
  </si>
  <si>
    <t>INTEL 2ºTR 787</t>
  </si>
  <si>
    <t>MARIA ELCELINA DA SILVA</t>
  </si>
  <si>
    <t>345399 SJSP-AC</t>
  </si>
  <si>
    <t>-8,775844</t>
  </si>
  <si>
    <t>-71,131875</t>
  </si>
  <si>
    <t>INTEL 2ºTR 788</t>
  </si>
  <si>
    <t>MARIA LENILDE PEREIRA DOS SANTOS</t>
  </si>
  <si>
    <t>1227082-2 SEPC AC</t>
  </si>
  <si>
    <t>-8,179005</t>
  </si>
  <si>
    <t>-72,582261</t>
  </si>
  <si>
    <t>INTEL 2ºTR 789</t>
  </si>
  <si>
    <t>MARIA ZULENE MOTA DE OLIVEIRA</t>
  </si>
  <si>
    <t>442340 PC AC</t>
  </si>
  <si>
    <t>-8,215865</t>
  </si>
  <si>
    <t>-72,522536</t>
  </si>
  <si>
    <t>INTEL 2ºTR 79</t>
  </si>
  <si>
    <t>EUDIMAR JOSÉ NASCIMENTO DOS SANTOS</t>
  </si>
  <si>
    <t>11646640 SEPC-AC</t>
  </si>
  <si>
    <t>INTEL 2ºTR 790</t>
  </si>
  <si>
    <t>PAULO JORGE ALVES GUEDES</t>
  </si>
  <si>
    <t>339746402-15 PC AC</t>
  </si>
  <si>
    <t>-8,216005</t>
  </si>
  <si>
    <t>-72,519258</t>
  </si>
  <si>
    <t>INTEL 2ºTR 791</t>
  </si>
  <si>
    <t>RAIMUNDA FERREIRA LIMA</t>
  </si>
  <si>
    <t>1114033-0 SEJSP AC</t>
  </si>
  <si>
    <t>-8,766226</t>
  </si>
  <si>
    <t>-71,121872</t>
  </si>
  <si>
    <t>INTEL 2ºTR 792</t>
  </si>
  <si>
    <t>RISONETE LIMA PEREIRA</t>
  </si>
  <si>
    <t>13416430 SEPC-AC</t>
  </si>
  <si>
    <t>-8,763278</t>
  </si>
  <si>
    <t>-71,084603</t>
  </si>
  <si>
    <t>INTEL 2ºTR 793</t>
  </si>
  <si>
    <t>VALTINO HENRIQUE MEIRELLE</t>
  </si>
  <si>
    <t>097932A PC-AC</t>
  </si>
  <si>
    <t>COMUNIDADE ARAUGIM</t>
  </si>
  <si>
    <t>-8,148336</t>
  </si>
  <si>
    <t>-72,555346</t>
  </si>
  <si>
    <t>INTEL 2ºTR 794</t>
  </si>
  <si>
    <t>630897262-20</t>
  </si>
  <si>
    <t>SIGFI ALTERADO DE 80 P/45-INSERIDO NOVO ARQUIVO - RELATÓRIO NÃO ABRE</t>
  </si>
  <si>
    <t>ANTÔNIO NALTO RICARDO DA SILVA</t>
  </si>
  <si>
    <t>PDS SÃO SALVADOR</t>
  </si>
  <si>
    <t>INTEL 2ºTR 795</t>
  </si>
  <si>
    <t>645159402-44</t>
  </si>
  <si>
    <t>SIGFI ALTERADO DE 80 P/45-CONSTA NO CADASTRO DO INCRA</t>
  </si>
  <si>
    <t>ELISSANDRO PINHEIRO DE SOUZA</t>
  </si>
  <si>
    <t>INTEL 2ºTR 796</t>
  </si>
  <si>
    <t>004473882-07</t>
  </si>
  <si>
    <t>JOSÉ ANILTON FERREIRA DA SILVA</t>
  </si>
  <si>
    <t>INTEL 2ºTR 797</t>
  </si>
  <si>
    <t>L1.2023-0894</t>
  </si>
  <si>
    <t>INSERIDO NOVO ARQUIVO - RELATÓRIO NÃO ABRE</t>
  </si>
  <si>
    <t>ADELAIDE DOS SANTOS FERREIRA</t>
  </si>
  <si>
    <t>438418 SJSP AC</t>
  </si>
  <si>
    <t>RIO HUMAITÁ</t>
  </si>
  <si>
    <t>INTEL 2ºTR 798</t>
  </si>
  <si>
    <t>L1.2023-0494</t>
  </si>
  <si>
    <t>ANTÔNIA CESÁRIO DOS SANTOS</t>
  </si>
  <si>
    <t>1148657-0 / SEPC AC</t>
  </si>
  <si>
    <t>INTEL 2ºTR 799</t>
  </si>
  <si>
    <t>L1.2023-0480</t>
  </si>
  <si>
    <t>ANTÔNIO AMARILIO GONÇALVES DA SILVA</t>
  </si>
  <si>
    <t>439218 SJSP AC</t>
  </si>
  <si>
    <t>INTEL 2ºTR 80</t>
  </si>
  <si>
    <t>CORRIGIDO -Relatório atualizado na pasta</t>
  </si>
  <si>
    <t>EVAIR DA SILVA OLIVEIRA</t>
  </si>
  <si>
    <t>12703427 SEPC-AC</t>
  </si>
  <si>
    <t>INTEL 2ºTR 800</t>
  </si>
  <si>
    <t>L1.2023-0522</t>
  </si>
  <si>
    <t>CONSTA NO CADASTRO DO INCRA</t>
  </si>
  <si>
    <t>ANTÔNIO BATISTA DA SILVA</t>
  </si>
  <si>
    <t>446398 SJSP AC</t>
  </si>
  <si>
    <t>INTEL 2ºTR 801</t>
  </si>
  <si>
    <t>L1.2023-0531</t>
  </si>
  <si>
    <t>ANTÔNIO DE OLIVEIRA GALVÃO</t>
  </si>
  <si>
    <t>469670 / SEPC AC</t>
  </si>
  <si>
    <t>INTEL 2ºTR 802</t>
  </si>
  <si>
    <t>556046652-49</t>
  </si>
  <si>
    <t>ANTÔNIA CENIRA MARINHO DE OLIVEIRA</t>
  </si>
  <si>
    <t>INTEL 2ºTR 803</t>
  </si>
  <si>
    <t>L1.2023-0505</t>
  </si>
  <si>
    <t>ANTÔNIA LUZINETE ROCHA DA SILVA</t>
  </si>
  <si>
    <t>1252237-6SEPC AC</t>
  </si>
  <si>
    <t>INTEL 2ºTR 804</t>
  </si>
  <si>
    <t>L1.2023-0655</t>
  </si>
  <si>
    <t>EDNEUSA FELÍCIO DA SILVA</t>
  </si>
  <si>
    <t>1070346-2 PC AC</t>
  </si>
  <si>
    <t>INTEL 2ºTR 805</t>
  </si>
  <si>
    <t>011527732-32</t>
  </si>
  <si>
    <t>CORRIGIDO - SEM DATA DE NASCIMENTO NO RELATÓRIO</t>
  </si>
  <si>
    <t>LUZIANA AMORIM DE SOUZA</t>
  </si>
  <si>
    <t>INTEL 2ºTR 806</t>
  </si>
  <si>
    <t>L1.2023-0716</t>
  </si>
  <si>
    <t>FLÁVIO OLIVEIRA DE SOUZA</t>
  </si>
  <si>
    <t>1148562-0 SEPC AC</t>
  </si>
  <si>
    <t>INTEL 2ºTR 807</t>
  </si>
  <si>
    <t>L1.2023-0435</t>
  </si>
  <si>
    <t>VALCILENE MACIEL DA SILVA</t>
  </si>
  <si>
    <t>457116 SEPC AC</t>
  </si>
  <si>
    <t>INTEL 2ºTR 808</t>
  </si>
  <si>
    <t>L1.2023-0841</t>
  </si>
  <si>
    <t>JORGE RIBEIRO BARBOSA</t>
  </si>
  <si>
    <t>458355 SJSP-AC</t>
  </si>
  <si>
    <t>INTEL 2ºTR 809</t>
  </si>
  <si>
    <t>672796782-20</t>
  </si>
  <si>
    <t>JOSÉ JOSUÉ CORREIA</t>
  </si>
  <si>
    <t>INTEL 2ºTR 81</t>
  </si>
  <si>
    <t>EVANGELA SANTOS SOUZA</t>
  </si>
  <si>
    <t>375755 SJSP-AC</t>
  </si>
  <si>
    <t>INTEL 2ºTR 810</t>
  </si>
  <si>
    <t>L1.2023-1086</t>
  </si>
  <si>
    <t>MARIA MARCIONE MACIEL DE MORAES</t>
  </si>
  <si>
    <t>1075627-2 SEJSP AC</t>
  </si>
  <si>
    <t>INTEL 2ºTR 811</t>
  </si>
  <si>
    <t>L1.2023-1170</t>
  </si>
  <si>
    <t>NASINHA MARIA BARBOSA DE ANDRADE</t>
  </si>
  <si>
    <t>439964 SEJSP AC</t>
  </si>
  <si>
    <t>INTEL 2ºTR 812</t>
  </si>
  <si>
    <t>631691852-68</t>
  </si>
  <si>
    <t>OSMILDA GONÇALVES DA SILVA</t>
  </si>
  <si>
    <t>INTEL 2ºTR 813</t>
  </si>
  <si>
    <t>395361152-46</t>
  </si>
  <si>
    <t>CORRIGIDO - NECESSÁRIO CORREÇÃO CPF</t>
  </si>
  <si>
    <t>CLENDA MAÍSA DA SILVA</t>
  </si>
  <si>
    <t>INTEL 2ºTR 814</t>
  </si>
  <si>
    <t>L1.2023-1018</t>
  </si>
  <si>
    <t>MARIA DILZIVÂNIA SOARES DA SILVA</t>
  </si>
  <si>
    <t>1295598-1 SEPC AC</t>
  </si>
  <si>
    <t>INTEL 2ºTR 815</t>
  </si>
  <si>
    <t>L1.2023-1275</t>
  </si>
  <si>
    <t>TEREZA MARIA DE SOUZA NUNES</t>
  </si>
  <si>
    <t>1098316-3 SEJSP AC</t>
  </si>
  <si>
    <t>INTEL 2ºTR 816</t>
  </si>
  <si>
    <t>L1.2023-1095</t>
  </si>
  <si>
    <t>MARIA NEUZA MORAIS DA SILVA</t>
  </si>
  <si>
    <t>1144817-2 SEJSP AC</t>
  </si>
  <si>
    <t>INTEL 2ºTR 817</t>
  </si>
  <si>
    <t>L1.2023-0440</t>
  </si>
  <si>
    <t>ADAILDO DA SILVA OLIVEIRA</t>
  </si>
  <si>
    <t>853897652-49 PC AC</t>
  </si>
  <si>
    <t>INTEL 2ºTR 818</t>
  </si>
  <si>
    <t>L1.2023-0732</t>
  </si>
  <si>
    <t>FRANCISCA LOURDES DE ARAÚJO</t>
  </si>
  <si>
    <t>0263915 / SJSP AC</t>
  </si>
  <si>
    <t>PDS NATAL</t>
  </si>
  <si>
    <t>INTEL 2ºTR 819</t>
  </si>
  <si>
    <t>L1.2023-0054</t>
  </si>
  <si>
    <t>VERIFICAR LISTA DO INCRA, POIS NÃO CONSTA MAIS COMO CÔNJUGE NO CADASTRO</t>
  </si>
  <si>
    <t>LUCILENE BRANDAO SABOIA</t>
  </si>
  <si>
    <t>440519 SEPC -AC</t>
  </si>
  <si>
    <t>INTEL 2ºTR 82</t>
  </si>
  <si>
    <t>FRANCISCA EVILANE DA CONCEIÇÃO GOMES</t>
  </si>
  <si>
    <t>11446986 SEJSP-AC</t>
  </si>
  <si>
    <t>INTEL 2ºTR 820</t>
  </si>
  <si>
    <t>690289402-78</t>
  </si>
  <si>
    <t>MARIA ARLETE DE OLIVEIRA</t>
  </si>
  <si>
    <t>INTEL 2ºTR 821</t>
  </si>
  <si>
    <t>790902902-06</t>
  </si>
  <si>
    <t>MARIA DA CONCEIÇÃO DE ALMEIDA FARIAS</t>
  </si>
  <si>
    <t>790902902-06 PC AC</t>
  </si>
  <si>
    <t>INTEL 2ºTR 822</t>
  </si>
  <si>
    <t>006998379-82</t>
  </si>
  <si>
    <t>CORRIGIDO - CPF NA PLANILHA DIVERGENTE - CORRIGIDO - NECESSÁRIO CORREÇÃO CPF</t>
  </si>
  <si>
    <t>PEDRO ANTÔNIO FRANÇA</t>
  </si>
  <si>
    <t>382370 SJSP AC</t>
  </si>
  <si>
    <t>INTEL 2ºTR 823</t>
  </si>
  <si>
    <t>043480992-60</t>
  </si>
  <si>
    <t>SORAIA NERI DA SILVA</t>
  </si>
  <si>
    <t>1321627-9 SEPC AC</t>
  </si>
  <si>
    <t>INTEL 2ºTR 824</t>
  </si>
  <si>
    <t>006697272-88</t>
  </si>
  <si>
    <t>JORGEANE DA PAIXÃO FARIAS</t>
  </si>
  <si>
    <t>1113726-6 SEJSP AC</t>
  </si>
  <si>
    <t>INTEL 2ºTR 825</t>
  </si>
  <si>
    <t>051302362-38</t>
  </si>
  <si>
    <t>ANTÔNIA GLEICIANE DA CONCEIÇÃO ALVES</t>
  </si>
  <si>
    <t>002573-A SEPC AC</t>
  </si>
  <si>
    <t>INTEL 2ºTR 826</t>
  </si>
  <si>
    <t>723002482-04</t>
  </si>
  <si>
    <t>JOÃO BATISTA FRANÇA</t>
  </si>
  <si>
    <t>402049 PC AC</t>
  </si>
  <si>
    <t>INTEL 2ºTR 827</t>
  </si>
  <si>
    <t>044809162-37</t>
  </si>
  <si>
    <t>ANTÔNIO RONILSON FARIAS FRANÇA</t>
  </si>
  <si>
    <t>056090-A SEPC AC</t>
  </si>
  <si>
    <t>INTEL 2ºTR 828</t>
  </si>
  <si>
    <t>017675862-30</t>
  </si>
  <si>
    <t>MARIA JOSÉ DE SOUZA AMORIM</t>
  </si>
  <si>
    <t>1136479-3 SEPC AC</t>
  </si>
  <si>
    <t>COMUNIDADE VITORIA VELHA</t>
  </si>
  <si>
    <t>INTEL 2ºTR 829</t>
  </si>
  <si>
    <t>031413242-20</t>
  </si>
  <si>
    <t>EDMILSON DE SOUZA AMORIM</t>
  </si>
  <si>
    <t>1320471-8 SEPC AC</t>
  </si>
  <si>
    <t>INTEL 2ºTR 83</t>
  </si>
  <si>
    <t>FRANCISCA HENRIQUE MEIRELES BARBOSA</t>
  </si>
  <si>
    <t>13169467 SEPC-AC</t>
  </si>
  <si>
    <t>INTEL 2ºTR 830</t>
  </si>
  <si>
    <t>006667982-65</t>
  </si>
  <si>
    <t>MARIA DEUSA DE SOUZA AMORIM</t>
  </si>
  <si>
    <t>1184742-5 SEPC AC</t>
  </si>
  <si>
    <t>INTEL 2ºTR 831</t>
  </si>
  <si>
    <t>004216632-27</t>
  </si>
  <si>
    <t>FRANCISCO IDELFONSO NASCIMENTO OLIVEIRA</t>
  </si>
  <si>
    <t>1051290-0 SEJSP AC</t>
  </si>
  <si>
    <t>INTEL 2ºTR 832</t>
  </si>
  <si>
    <t>521399302-82</t>
  </si>
  <si>
    <t>JOSÉ FRANCISCO BATISTA DE AMORIM</t>
  </si>
  <si>
    <t>328126 SJSP AC</t>
  </si>
  <si>
    <t>INTEL 2ºTR 833</t>
  </si>
  <si>
    <t>047990142-26</t>
  </si>
  <si>
    <t>JOSÉ ISAEL MEDEIRO OLIVEIRA</t>
  </si>
  <si>
    <t>1321256-7 SEPC AC</t>
  </si>
  <si>
    <t>INTEL 2ºTR 834</t>
  </si>
  <si>
    <t>699840502-20</t>
  </si>
  <si>
    <t>RAIMUNDA ALVES BEZERRA</t>
  </si>
  <si>
    <t>380831 SEPC AC</t>
  </si>
  <si>
    <t>INTEL 2ºTR 835</t>
  </si>
  <si>
    <t>055544632-82</t>
  </si>
  <si>
    <t>MARIA ANTÔNIA FERREIRA DE SOUZA</t>
  </si>
  <si>
    <t>13220748 PC AC</t>
  </si>
  <si>
    <t>INTEL 2ºTR 836</t>
  </si>
  <si>
    <t>049587572-44</t>
  </si>
  <si>
    <t>JOSÉ RAIR BEZERRA SANTOS</t>
  </si>
  <si>
    <t>1266427-8 SEPC AC</t>
  </si>
  <si>
    <t>INTEL 2ºTR 837</t>
  </si>
  <si>
    <t>014260652-99</t>
  </si>
  <si>
    <t>MARIA JOSÉ NASCIMENTO DE LIMA</t>
  </si>
  <si>
    <t>1160518-9 SEPC AC</t>
  </si>
  <si>
    <t>INTEL 2ºTR 838</t>
  </si>
  <si>
    <t>001357502-37</t>
  </si>
  <si>
    <t>COSMO DAS NEVES DO ESPÍRITO SANTOS</t>
  </si>
  <si>
    <t>454463 SJSP AC</t>
  </si>
  <si>
    <t>INTEL 2ºTR 839</t>
  </si>
  <si>
    <t>138202902-06</t>
  </si>
  <si>
    <t>FRANCISCO GELSON GOMES DE SOUZA</t>
  </si>
  <si>
    <t>138202902-06 PC AC</t>
  </si>
  <si>
    <t>INTEL 2ºTR 84</t>
  </si>
  <si>
    <t>FRANCISCA MOTA GOMES</t>
  </si>
  <si>
    <t>12297038-8 / SEPC AC</t>
  </si>
  <si>
    <t>INTEL 2ºTR 840</t>
  </si>
  <si>
    <t>701385512-00</t>
  </si>
  <si>
    <t>TEZERINHA DE JESUS DAMASCENO SOUZA</t>
  </si>
  <si>
    <t>1174529-0 SEPC AC</t>
  </si>
  <si>
    <t>INTEL 2ºTR 841</t>
  </si>
  <si>
    <t>631673602-91</t>
  </si>
  <si>
    <t>CORRIGIDO, NOME NA LISTA DO INCRA - EM ÁREA DE ASSENTAMENTO</t>
  </si>
  <si>
    <t>MARLENE GOMES DA SILVA</t>
  </si>
  <si>
    <t>COMUNIDADE BENFICA; PAE CRUZEIRO DO VALE</t>
  </si>
  <si>
    <t>INTEL 2ºTR 842</t>
  </si>
  <si>
    <t>043943692-31</t>
  </si>
  <si>
    <t>UNIDADE DE CONSERVAÇÃO</t>
  </si>
  <si>
    <t>CLEANICE FERREIRA DE HOLANDA</t>
  </si>
  <si>
    <t>1273118-8 SEPC AC</t>
  </si>
  <si>
    <t>INTEL 2ºTR 843</t>
  </si>
  <si>
    <t>026574362-18</t>
  </si>
  <si>
    <t>TIPO DE SIGFI DA ETIQUETA NÃO CORRESPONDE AO TIPO INFORMADO NO CABEÇALHO DO RELATÓRIO, NA PLANILHA E NAS MEDIÇÕES DO SISTEMA INSTALADO.</t>
  </si>
  <si>
    <t>FRANCISCA BARRETO GOMES</t>
  </si>
  <si>
    <t>1182458-1 SESP AC</t>
  </si>
  <si>
    <t>COMUNIDADE TRANSVAL</t>
  </si>
  <si>
    <t>INTEL 2ºTR 844</t>
  </si>
  <si>
    <t>006640472-03</t>
  </si>
  <si>
    <t>MARIA GOMES</t>
  </si>
  <si>
    <t>11139960 SEJSP-AC</t>
  </si>
  <si>
    <t>INTEL 2ºTR 845</t>
  </si>
  <si>
    <t>951143952-04</t>
  </si>
  <si>
    <t>CORRIGIDO - NECESSÁRIA CORREÇÃO CPF NA PLANILHA E CABEÇALHO DO RELATÓRIO</t>
  </si>
  <si>
    <t>CRISTIANO LIMA DE SOUZA</t>
  </si>
  <si>
    <t>10493581 PC-AC</t>
  </si>
  <si>
    <t>INTEL 2ºTR 846</t>
  </si>
  <si>
    <t>014166362-69</t>
  </si>
  <si>
    <t>CORRIGIDO - SEM IMAGENS DE DOCUMENTAÇÃO E DA CASA</t>
  </si>
  <si>
    <t>ARIADINA NASCIMENTO DO ESPÍRITO SANTO</t>
  </si>
  <si>
    <t>12499331 SEPC AC</t>
  </si>
  <si>
    <t>INTEL 2ºTR 847</t>
  </si>
  <si>
    <t>035454482-90</t>
  </si>
  <si>
    <t>JOSÉ KLINSMANN DA SILVA LOPES</t>
  </si>
  <si>
    <t>1191394-0 SEPC AC</t>
  </si>
  <si>
    <t>INTEL 2ºTR 848</t>
  </si>
  <si>
    <t>360134042-91</t>
  </si>
  <si>
    <t>CORRIGIDO - SEM IMAGENS DE Nivel de Mao, Orientação do módulo e Pre Instalação</t>
  </si>
  <si>
    <t>ROBERTO DE SOUZA CARNEIRO</t>
  </si>
  <si>
    <t>360134042-91 PC AC</t>
  </si>
  <si>
    <t>INTEL 2ºTR 849</t>
  </si>
  <si>
    <t>005145282-06</t>
  </si>
  <si>
    <t>MARIA ANTÔNIA DE SOUZA GOMES</t>
  </si>
  <si>
    <t>1102667-7 SEPC AC</t>
  </si>
  <si>
    <t>COMUNIDADE CARDOSO</t>
  </si>
  <si>
    <t>INTEL 2ºTR 85</t>
  </si>
  <si>
    <t>FRANCISCA VIEIRA DO NASCIMENTO</t>
  </si>
  <si>
    <t>374101 SJSP-AC</t>
  </si>
  <si>
    <t>INTEL 2ºTR 850</t>
  </si>
  <si>
    <t>010571762-22</t>
  </si>
  <si>
    <t>PEDRO ÁGUIAR GOMES</t>
  </si>
  <si>
    <t>1125354-1 SEJSP AC</t>
  </si>
  <si>
    <t>INTEL 2ºTR 851</t>
  </si>
  <si>
    <t>535880452-87</t>
  </si>
  <si>
    <t>MARIA DA LIBERDADE SOBRALINO VIEIRA</t>
  </si>
  <si>
    <t>1063176-3 SEJSP AC</t>
  </si>
  <si>
    <t>INTEL 2ºTR 852</t>
  </si>
  <si>
    <t>711915152-57</t>
  </si>
  <si>
    <t>JOSÉ MARIA BATISTA DE ARAÚJO</t>
  </si>
  <si>
    <t>022768-A SEPC AC</t>
  </si>
  <si>
    <t>INTEL 2ºTR 853</t>
  </si>
  <si>
    <t>858745822-15</t>
  </si>
  <si>
    <t>GERCILÂNDIA DA SILVA BRITO</t>
  </si>
  <si>
    <t>10067108 SEJSP AC</t>
  </si>
  <si>
    <t>INTEL 2ºTR 854</t>
  </si>
  <si>
    <t>006698332-07</t>
  </si>
  <si>
    <t>MARLENE DAS NEVES DO ESPÍRITO SANTO</t>
  </si>
  <si>
    <t>1113581-6 SEJSP AC</t>
  </si>
  <si>
    <t>INTEL 2ºTR 855</t>
  </si>
  <si>
    <t>014942772-71</t>
  </si>
  <si>
    <t>SULA MIRANDA DAS NEVES DO ESPÍRITO SANTO</t>
  </si>
  <si>
    <t>1171565-0 SEPC AC</t>
  </si>
  <si>
    <t>INTEL 2ºTR 856</t>
  </si>
  <si>
    <t>045854602-09</t>
  </si>
  <si>
    <t>FRANCISCO OSMAR AQUINO DE SOUZA</t>
  </si>
  <si>
    <t>04585460209 PC-AC</t>
  </si>
  <si>
    <t>INTEL 2ºTR 857</t>
  </si>
  <si>
    <t>054957522-79</t>
  </si>
  <si>
    <t>MARIA ANTÔNIA DE CARVALHO SILVA</t>
  </si>
  <si>
    <t>12767433 SEPC-AC</t>
  </si>
  <si>
    <t>INTEL 2ºTR 858</t>
  </si>
  <si>
    <t>049609992-25</t>
  </si>
  <si>
    <t>ANTÔNIO ESMAEL MEDEIRO OLIVEIRA</t>
  </si>
  <si>
    <t>1321893-0 SEPC AC</t>
  </si>
  <si>
    <t>INTEL 2ºTR 859</t>
  </si>
  <si>
    <t>071290492-19</t>
  </si>
  <si>
    <t>MARCIONE BEZERRA SANTOS</t>
  </si>
  <si>
    <t>07129049219 PC-AC</t>
  </si>
  <si>
    <t>INTEL 2ºTR 86</t>
  </si>
  <si>
    <t>CORRIGIDO - CPF NA PLANILHA NÃO COINCIDE COM CPF APRESENTADO NO RELATÓRIO; MORADOR NÃO APARECE NAS FOTOS DA CONST. CIVIL</t>
  </si>
  <si>
    <t>FRANCISCO DOS SANTOS SILVA</t>
  </si>
  <si>
    <t>164942 SSP-AC</t>
  </si>
  <si>
    <t>INTEL 2ºTR 860</t>
  </si>
  <si>
    <t>672271632-53</t>
  </si>
  <si>
    <t>MARIA EDITE FREIRE GOMES</t>
  </si>
  <si>
    <t>454106 PC-AC</t>
  </si>
  <si>
    <t>INTEL 2ºTR 861</t>
  </si>
  <si>
    <t>087567132-23</t>
  </si>
  <si>
    <t>JORGE RODRIGUES FERREIRA</t>
  </si>
  <si>
    <t>087567132-23 PC AC</t>
  </si>
  <si>
    <t>INTEL 2ºTR 862</t>
  </si>
  <si>
    <t>745075672-20</t>
  </si>
  <si>
    <t>JOSÉ FERREIRA LIMA</t>
  </si>
  <si>
    <t>11657448 SEPC-AC</t>
  </si>
  <si>
    <t>INTEL 2ºTR 863</t>
  </si>
  <si>
    <t>666258152-68</t>
  </si>
  <si>
    <t>SEBASTIÃO GOMES FERREIRA</t>
  </si>
  <si>
    <t>345455 SJSP-AC</t>
  </si>
  <si>
    <t>INTEL 2ºTR 864</t>
  </si>
  <si>
    <t>009167772-60</t>
  </si>
  <si>
    <t>VAGNER DE ARAÚJO LIMA</t>
  </si>
  <si>
    <t>218826 SSP-AC</t>
  </si>
  <si>
    <t>INTEL 2ºTR 865</t>
  </si>
  <si>
    <t>164699252-00</t>
  </si>
  <si>
    <t>MARIA DE NAZARÉ DE SOUZA DO NASCIMENTO</t>
  </si>
  <si>
    <t>164218 SEPC AC</t>
  </si>
  <si>
    <t>INTEL 2ºTR 866</t>
  </si>
  <si>
    <t>308129922-53</t>
  </si>
  <si>
    <t>PEDRO DE ARAÚJO</t>
  </si>
  <si>
    <t>128457 SSP AC</t>
  </si>
  <si>
    <t>INTEL 2ºTR 867</t>
  </si>
  <si>
    <t>610483722-00</t>
  </si>
  <si>
    <t>ADÉCIO LISBOA REGO</t>
  </si>
  <si>
    <t>283536 PC AC</t>
  </si>
  <si>
    <t>INTEL 2ºTR 868</t>
  </si>
  <si>
    <t>951166992-34</t>
  </si>
  <si>
    <t>MARIA DA LIBERDADE LISBOA REGO</t>
  </si>
  <si>
    <t>1040077-0 SEJSP AC</t>
  </si>
  <si>
    <t>INTEL 2ºTR 869</t>
  </si>
  <si>
    <t>671359602-97</t>
  </si>
  <si>
    <t>JOSÉ ALDEMIR FÉLIX FERRAZ</t>
  </si>
  <si>
    <t>1336619-0 SEPC AC</t>
  </si>
  <si>
    <t>COMUNIDADE SANTO AMORO</t>
  </si>
  <si>
    <t>INTEL 2ºTR 87</t>
  </si>
  <si>
    <t>FRANCISCO COSTA SILVA</t>
  </si>
  <si>
    <t>009618A SEPC-AC</t>
  </si>
  <si>
    <t>INTEL 2ºTR 870</t>
  </si>
  <si>
    <t>100894392-44</t>
  </si>
  <si>
    <t>RAIMUNDA NONATA ALVES DE BRITO</t>
  </si>
  <si>
    <t>069798-A PC AC</t>
  </si>
  <si>
    <t>INTEL 2ºTR 871</t>
  </si>
  <si>
    <t>308124292-49</t>
  </si>
  <si>
    <t>TIPO DE SIGFI NÃO INFOMADO NO CABEÇALHO DO RELATÓRIO</t>
  </si>
  <si>
    <t>ANTÔNIO CLEUDON DA ROCHA SILVA</t>
  </si>
  <si>
    <t>308124292-49 PC-AC</t>
  </si>
  <si>
    <t>INTEL 2ºTR 872</t>
  </si>
  <si>
    <t>043711972-64</t>
  </si>
  <si>
    <t>GADIEL JESUS BARBOSA PEREIRA</t>
  </si>
  <si>
    <t>35970243 SSP-MT</t>
  </si>
  <si>
    <t>INTEL 2ºTR 873</t>
  </si>
  <si>
    <t>L1.2023-0462</t>
  </si>
  <si>
    <t>ALCIONE SILVA CORREIA</t>
  </si>
  <si>
    <t>11074540 / SSP AC</t>
  </si>
  <si>
    <t>COMUNIDADE BOM SOSSEGO; PA RIO AZUL</t>
  </si>
  <si>
    <t>INTEL 2ºTR 874</t>
  </si>
  <si>
    <t>L1.2023-0659</t>
  </si>
  <si>
    <t>ELANEIDE OLIVEIRA DA COSTA</t>
  </si>
  <si>
    <t>1096713-3 / SEJSP AC</t>
  </si>
  <si>
    <t xml:space="preserve">RIO MOA </t>
  </si>
  <si>
    <t>COMUNIDADE CONCEIÇÃO; PDS SÃO SALVADOR</t>
  </si>
  <si>
    <t>INTEL 2ºTR 875</t>
  </si>
  <si>
    <t>L1.2023-1273</t>
  </si>
  <si>
    <t>ODAIR JOSÉ FERNANDES DE MATOS</t>
  </si>
  <si>
    <t>441611 SEPC AC</t>
  </si>
  <si>
    <t>COMUNIDADE TIMBAÚBA; PDS SÃO SALVADOR</t>
  </si>
  <si>
    <t>INTEL 2ºTR 876</t>
  </si>
  <si>
    <t>308031012-87</t>
  </si>
  <si>
    <t>CAPELA SÃO FRANCISCO DE ASSIS</t>
  </si>
  <si>
    <t>COMUNIDADE MORORÓ</t>
  </si>
  <si>
    <t>INTEL 2ºTR 877</t>
  </si>
  <si>
    <t>612719182-34</t>
  </si>
  <si>
    <t>ASSEMBLÉIA DE DEUS</t>
  </si>
  <si>
    <t>INTEL 2ºTR 878</t>
  </si>
  <si>
    <t>850423662-53</t>
  </si>
  <si>
    <t>IGREJA DEUS É FIEL</t>
  </si>
  <si>
    <t>INTEL 2ºTR 879</t>
  </si>
  <si>
    <t>699683062-15</t>
  </si>
  <si>
    <t>IGREJA BATISTA NACIONAL</t>
  </si>
  <si>
    <t>379917 SJSP AC</t>
  </si>
  <si>
    <t>INTEL 2ºTR 88</t>
  </si>
  <si>
    <t>FRANCISCO ROBSON COELHO CHAVES</t>
  </si>
  <si>
    <t>11294767 SEJSP-AC</t>
  </si>
  <si>
    <t>INTEL 2ºTR 880</t>
  </si>
  <si>
    <t>695139702-30</t>
  </si>
  <si>
    <t>SANDRO OLIVEIRA AMORIM</t>
  </si>
  <si>
    <t>382258 SSP AC</t>
  </si>
  <si>
    <t>INTEL 2ºTR 881</t>
  </si>
  <si>
    <t>217307252-87</t>
  </si>
  <si>
    <t>DULCIMAR DO NASCIMENTO</t>
  </si>
  <si>
    <t>162853 SEPC AC</t>
  </si>
  <si>
    <t>INTEL 2ºTR 882</t>
  </si>
  <si>
    <t>699643942-68</t>
  </si>
  <si>
    <t>FRANCISCO VALDEREDO FELIPE SILVA</t>
  </si>
  <si>
    <t>382192 SJSP AC</t>
  </si>
  <si>
    <t>INTEL 2ºTR 883</t>
  </si>
  <si>
    <t>707730252-00</t>
  </si>
  <si>
    <t>CORRIGIDO - SEM TIPO DE SIGFI NO RELATÓRIO</t>
  </si>
  <si>
    <t>MARIA ALCIRENE DA SILVA E SILVA</t>
  </si>
  <si>
    <t>707730252-00 PC AC</t>
  </si>
  <si>
    <t>INTEL 2ºTR 884</t>
  </si>
  <si>
    <t>699687992-20</t>
  </si>
  <si>
    <t>JOSÉ AUGUSTO MARTINS DE SOUZA</t>
  </si>
  <si>
    <t>379853 SJSP AC</t>
  </si>
  <si>
    <t>SERINGAL SANTO AMARO; COLOCAÇÃO DO DADA</t>
  </si>
  <si>
    <t>INTEL 2ºTR 885</t>
  </si>
  <si>
    <t>699622352-00</t>
  </si>
  <si>
    <t>FRANCISCA DA CRUZ CASTRO</t>
  </si>
  <si>
    <t>380695 SJSP AC</t>
  </si>
  <si>
    <t>SERINGAL SANTO AMARO; COLOCAÇÃO DA CHICA</t>
  </si>
  <si>
    <t>INTEL 2ºTR 886</t>
  </si>
  <si>
    <t>015151202-79</t>
  </si>
  <si>
    <t>ANTÔNIO JOSÉ SILVA FERRAZ</t>
  </si>
  <si>
    <t>11823151 SSP AC</t>
  </si>
  <si>
    <t>SERINGAL SANTO AMARO; COLOCAÇÃO DO TONHÃO</t>
  </si>
  <si>
    <t>INTEL 2ºTR 887</t>
  </si>
  <si>
    <t>133312302-78</t>
  </si>
  <si>
    <t>VERIFICANDO DISTANCIA PARA REDE</t>
  </si>
  <si>
    <t>ANTÔNIO DIAS DE ARAÚJO</t>
  </si>
  <si>
    <t>0247415 SJSP AC</t>
  </si>
  <si>
    <t>SERINGAL ITAMARATI; COLOCAÇÃO CASTANHEIRA</t>
  </si>
  <si>
    <t>INTEL 2ºTR 888</t>
  </si>
  <si>
    <t>372849322-87</t>
  </si>
  <si>
    <t>LÁZARO NIVALDO DE JESUS ARAÚJO</t>
  </si>
  <si>
    <t>219027 SSP AC</t>
  </si>
  <si>
    <t>SERINGAL ITAMARATI; COLOCAÇÃO BOM JESUS</t>
  </si>
  <si>
    <t>INTEL 2ºTR 889</t>
  </si>
  <si>
    <t>629722862-00</t>
  </si>
  <si>
    <t>TEREZINHA ENEAS DAS CHAGAS</t>
  </si>
  <si>
    <t>283151 SEPC AC</t>
  </si>
  <si>
    <t>SERINGAL ITAMARATI; COLOCAÇÃO SANTA MARIA</t>
  </si>
  <si>
    <t>INTEL 2ºTR 89</t>
  </si>
  <si>
    <t>CORRIGIDO - RELATÓRIO AINDA SEM FOTO DA BÚSSOLA</t>
  </si>
  <si>
    <t>FRANCISCO TEIXEIRA DOS SANTOS</t>
  </si>
  <si>
    <t>1111034-1 / SEJSP AC</t>
  </si>
  <si>
    <t>INTEL 2ºTR 890</t>
  </si>
  <si>
    <t>036026892-71</t>
  </si>
  <si>
    <t>MARIA ARTEMISA DA SILVA CONCEIÇÃO SALES</t>
  </si>
  <si>
    <t>1246251-9 SEPC AC</t>
  </si>
  <si>
    <t>SERINGAL SANTO AMARO; COLOCAÇÃO VISTA ALEGRE</t>
  </si>
  <si>
    <t>INTEL 2ºTR 891</t>
  </si>
  <si>
    <t>702454272-10</t>
  </si>
  <si>
    <t>ALBERCIR KAXINAWÁ ALVEZ</t>
  </si>
  <si>
    <t>702454272-10 PC AC</t>
  </si>
  <si>
    <t>SERINGAL SANTO AMARO; COLOCAÇÃO PAZ DO SENHOR</t>
  </si>
  <si>
    <t>INTEL 2ºTR 892</t>
  </si>
  <si>
    <t>101052752-55</t>
  </si>
  <si>
    <t>MATEUS NASCIMENTO DAMASCENO</t>
  </si>
  <si>
    <t>040090-A SEPC AC</t>
  </si>
  <si>
    <t>SERINGAL SANTO AMARO; COLOCAÇÃO SANTA LUZIA</t>
  </si>
  <si>
    <t>INTEL 2ºTR 893</t>
  </si>
  <si>
    <t>665913252-04</t>
  </si>
  <si>
    <t>MARDILSON DE SOUSA SILVA</t>
  </si>
  <si>
    <t>402069 SJSP-AC</t>
  </si>
  <si>
    <t>SERINGAL SANTO AMARO; COLOCAÇÃO ALTO BONITO</t>
  </si>
  <si>
    <t>INTEL 2ºTR 894</t>
  </si>
  <si>
    <t>020512702-95</t>
  </si>
  <si>
    <t>MARIA NILDA MARTINS DE SOUZA</t>
  </si>
  <si>
    <t>12646091 SEPC-AC</t>
  </si>
  <si>
    <t>SERINGAL CAJAZEIRAS</t>
  </si>
  <si>
    <t>INTEL 2ºTR 895</t>
  </si>
  <si>
    <t>091141202-67</t>
  </si>
  <si>
    <t>NATANAEL  FERREIRA FEITOSA</t>
  </si>
  <si>
    <t>057285A SEPC-AC</t>
  </si>
  <si>
    <t>INTEL 2ºTR 896</t>
  </si>
  <si>
    <t>038754042-38</t>
  </si>
  <si>
    <t>MARIA ANDRÉIA DE SOUZA PIAUHY</t>
  </si>
  <si>
    <t>1226175-0 SEPC AC</t>
  </si>
  <si>
    <t>INTEL 2ºTR 897</t>
  </si>
  <si>
    <t>704520722-04</t>
  </si>
  <si>
    <t>FRANCISCO DAS CHAGAS DE AMORIM KAXINAWA</t>
  </si>
  <si>
    <t>13517724 SEPC-AC</t>
  </si>
  <si>
    <t>INTEL 2ºTR 898</t>
  </si>
  <si>
    <t>699707692-00</t>
  </si>
  <si>
    <t>JOSÉ TEIXEIRA DE OLIVEIRA FILHO</t>
  </si>
  <si>
    <t>381500 SEPC AC</t>
  </si>
  <si>
    <t>INTEL 2ºTR 899</t>
  </si>
  <si>
    <t>695172742-20</t>
  </si>
  <si>
    <t>VIVALDO DA CRUZ TEIXEIRA DE OLIVEIRA</t>
  </si>
  <si>
    <t>695172742-20 PC AC</t>
  </si>
  <si>
    <t>INTEL 2ºTR 90</t>
  </si>
  <si>
    <t>IGREJA ASSEMBLEIA DE DEUS</t>
  </si>
  <si>
    <t>13492683 SEPC-AC</t>
  </si>
  <si>
    <t>INTEL 2ºTR 900</t>
  </si>
  <si>
    <t>087565632-30</t>
  </si>
  <si>
    <t>SIMARA LIMA DE OLIVEIRA</t>
  </si>
  <si>
    <t>087565632-30 PC AC</t>
  </si>
  <si>
    <t>INTEL 2ºTR 901</t>
  </si>
  <si>
    <t>000709592-93</t>
  </si>
  <si>
    <t>MARIA ZULEIDE FERREIRA LIMA</t>
  </si>
  <si>
    <t>371777 SJSP AC</t>
  </si>
  <si>
    <t>INTEL 2ºTR 902</t>
  </si>
  <si>
    <t>672756052-87</t>
  </si>
  <si>
    <t>JIMIM MOURÃO DA COSTA</t>
  </si>
  <si>
    <t>285144 SSP AC</t>
  </si>
  <si>
    <t>INTEL 2ºTR 903</t>
  </si>
  <si>
    <t>042523342-17</t>
  </si>
  <si>
    <t>FRANCISCO BARBOSA DA CONCEIÇÃO</t>
  </si>
  <si>
    <t>432239 SEPC AC</t>
  </si>
  <si>
    <t>INTEL 2ºTR 904</t>
  </si>
  <si>
    <t>007681152-21</t>
  </si>
  <si>
    <t>MARISTELA FERREIRA LIMA</t>
  </si>
  <si>
    <t>1045862-0 SEPC AC</t>
  </si>
  <si>
    <t>INTEL 2ºTR 905</t>
  </si>
  <si>
    <t>087881582-17</t>
  </si>
  <si>
    <t>MARIA SALIANA BARRETO DE MATOS</t>
  </si>
  <si>
    <t>087881582-17 PC AC</t>
  </si>
  <si>
    <t>INTEL 2ºTR 906</t>
  </si>
  <si>
    <t>671261462-72</t>
  </si>
  <si>
    <t>ANTÔNIO JOSÉ VIANA DA CRUZ</t>
  </si>
  <si>
    <t>671.261.462-72 PC AC</t>
  </si>
  <si>
    <t xml:space="preserve">SERINGUAL PACUTI </t>
  </si>
  <si>
    <t>INTEL 2ºTR 907</t>
  </si>
  <si>
    <t>045230522-55</t>
  </si>
  <si>
    <t>MARIA LUCIENE LIMA DE OLIVEIRA</t>
  </si>
  <si>
    <t>1198482-1 SEPC AC</t>
  </si>
  <si>
    <t>INTEL 2ºTR 908</t>
  </si>
  <si>
    <t>062501252-64</t>
  </si>
  <si>
    <t>FÁBIO VIRÍCIO DA SILVA</t>
  </si>
  <si>
    <t>1207713-5 SEPC AC</t>
  </si>
  <si>
    <t>INTEL 2ºTR 909</t>
  </si>
  <si>
    <t>076854492-00</t>
  </si>
  <si>
    <t>ALINE DA SILVA CRUZ</t>
  </si>
  <si>
    <t>808928-A PC AC</t>
  </si>
  <si>
    <t>INTEL 2ºTR 91</t>
  </si>
  <si>
    <t>IGREJA ASSEMBLEIA DE DEUS ISRAEL</t>
  </si>
  <si>
    <t>12441040 PC-AC</t>
  </si>
  <si>
    <t>INTEL 2ºTR 910</t>
  </si>
  <si>
    <t>683947802-53</t>
  </si>
  <si>
    <t>JOSÉ DE SOUZA</t>
  </si>
  <si>
    <t>370634 SJSP AC</t>
  </si>
  <si>
    <t>INTEL 2ºTR 911</t>
  </si>
  <si>
    <t>694980832-15</t>
  </si>
  <si>
    <t>MANOEL MESSIAS DO NASCIMENTO CARVALHO</t>
  </si>
  <si>
    <t>371894 PC AC</t>
  </si>
  <si>
    <t>INTEL 2ºTR 912</t>
  </si>
  <si>
    <t>699891252-87</t>
  </si>
  <si>
    <t>VALDECIO ALENCAR DO NASCIMENTO</t>
  </si>
  <si>
    <t>381821 SJSP AC</t>
  </si>
  <si>
    <t>INTEL 2ºTR 913</t>
  </si>
  <si>
    <t>699652852-68</t>
  </si>
  <si>
    <t>GILVANE LUSTOSA DE CARVALHO</t>
  </si>
  <si>
    <t>381588 SEPC AC</t>
  </si>
  <si>
    <t>INTEL 2ºTR 914</t>
  </si>
  <si>
    <t>708181932-04</t>
  </si>
  <si>
    <t>ABRAÃO DO NASCIMENTO LINHARES</t>
  </si>
  <si>
    <t>393813 SJSP AC</t>
  </si>
  <si>
    <t>INTEL 2ºTR 915</t>
  </si>
  <si>
    <t>076856232-50</t>
  </si>
  <si>
    <t>MARIA KATRINE DA SILVA CRUZ</t>
  </si>
  <si>
    <t>081400-A PC AC</t>
  </si>
  <si>
    <t>INTEL 2ºTR 916</t>
  </si>
  <si>
    <t>017467082-63</t>
  </si>
  <si>
    <t>MARIA MARCEANE FERREIRA TEIXEIRA</t>
  </si>
  <si>
    <t>1156377-0 SEPC AC</t>
  </si>
  <si>
    <t>SERINGAL ARIÓPOLES</t>
  </si>
  <si>
    <t>INTEL 2ºTR 917</t>
  </si>
  <si>
    <t>945637212-04</t>
  </si>
  <si>
    <t>MARIA DAS DORES SOUZA DA SILVA</t>
  </si>
  <si>
    <t>1141183-0 SEJSP AC</t>
  </si>
  <si>
    <t>INTEL 2ºTR 918</t>
  </si>
  <si>
    <t>016855132-20</t>
  </si>
  <si>
    <t>MARILENE NASCIMENTO BARROS</t>
  </si>
  <si>
    <t>1352627-8 SEPC AC</t>
  </si>
  <si>
    <t>INTEL 2ºTR 919</t>
  </si>
  <si>
    <t>072185502-40</t>
  </si>
  <si>
    <t>LEANDRO DE ARAUJO SILVA</t>
  </si>
  <si>
    <t>009344-A SEPC AC</t>
  </si>
  <si>
    <t>INTEL 2ºTR 92</t>
  </si>
  <si>
    <t>INTEL 2ºTR 920</t>
  </si>
  <si>
    <t>872641022-20</t>
  </si>
  <si>
    <t>NEIRIANA OLIVEIRA NASCIMENTO</t>
  </si>
  <si>
    <t>1005346-8 SEJSP AC</t>
  </si>
  <si>
    <t>INTEL 2ºTR 921</t>
  </si>
  <si>
    <t>691091842-87</t>
  </si>
  <si>
    <t>RAIMUNDA NONATA NASCIMENTO DE SOUZA</t>
  </si>
  <si>
    <t>372047 SJSP AC</t>
  </si>
  <si>
    <t>INTEL 2ºTR 922</t>
  </si>
  <si>
    <t>073757482-84</t>
  </si>
  <si>
    <t>JOSE RIBAMAR DA SILVA</t>
  </si>
  <si>
    <t>073.757.482-84 PC AC</t>
  </si>
  <si>
    <t>SERINGAL PACUJÁ</t>
  </si>
  <si>
    <t>INTEL 2ºTR 923</t>
  </si>
  <si>
    <t>691055452-34</t>
  </si>
  <si>
    <t>LUZIMAR MARCELINO DA SILVA</t>
  </si>
  <si>
    <t>371761 SJSP AC</t>
  </si>
  <si>
    <t>INTEL 2ºTR 924</t>
  </si>
  <si>
    <t>652027242-68</t>
  </si>
  <si>
    <t>ADEMILSON FREITAS MUNIZ</t>
  </si>
  <si>
    <t>328959 SEPC AC</t>
  </si>
  <si>
    <t>INTEL 2ºTR 925</t>
  </si>
  <si>
    <t>034144072-80</t>
  </si>
  <si>
    <t>FRANCISCA MARIA CORDEIRO DA SILVA</t>
  </si>
  <si>
    <t>081396-A PC AC</t>
  </si>
  <si>
    <t>INTEL 2ºTR 926</t>
  </si>
  <si>
    <t>943147722-04</t>
  </si>
  <si>
    <t>CORRIGIDO - CPF NA COLUNA "O" DIVERGE DO DOCUMENTO</t>
  </si>
  <si>
    <t>ROSÁLIA DA SILVA</t>
  </si>
  <si>
    <t>928.154.302-82 PC AC</t>
  </si>
  <si>
    <t>INTEL 2ºTR 927</t>
  </si>
  <si>
    <t>695046012-00</t>
  </si>
  <si>
    <t>MARIA ROSILETE DE SOUZA PESSOA</t>
  </si>
  <si>
    <t>695.046.012-00 PC AC</t>
  </si>
  <si>
    <t>INTEL 2ºTR 928</t>
  </si>
  <si>
    <t>073670632-19</t>
  </si>
  <si>
    <t>ELISSANDRO PESSOA DE OLIVEIRA</t>
  </si>
  <si>
    <t>064723-A PC AC</t>
  </si>
  <si>
    <t>INTEL 2ºTR 929</t>
  </si>
  <si>
    <t>000009946-89</t>
  </si>
  <si>
    <t>CORRIGIDO - NOME DIVERGE DO DOCUMENTO E CPF TAMBÉM</t>
  </si>
  <si>
    <t>LUSIANIA DE CARVALHO REGO</t>
  </si>
  <si>
    <t>1080388-2 SEJSP AC</t>
  </si>
  <si>
    <t>INTEL 2ºTR 93</t>
  </si>
  <si>
    <t>IGREJA PENTENCOSTAL DEUS E FIEL</t>
  </si>
  <si>
    <t>076965A PC-AC</t>
  </si>
  <si>
    <t>INTEL 2ºTR 930</t>
  </si>
  <si>
    <t>705875402-06</t>
  </si>
  <si>
    <t>CARLOS CESAR DE SOUZA PESSOA</t>
  </si>
  <si>
    <t>460922 SJSP AC</t>
  </si>
  <si>
    <t>INTEL 2ºTR 931</t>
  </si>
  <si>
    <t>671261202-06</t>
  </si>
  <si>
    <t>ANTÔNIO JOSÉ PERES DA COSTA</t>
  </si>
  <si>
    <t>671.261.202-06 PC AC</t>
  </si>
  <si>
    <t>INTEL 2ºTR 932</t>
  </si>
  <si>
    <t>076894522-48</t>
  </si>
  <si>
    <t>MARTA MACHADO MOURÃO</t>
  </si>
  <si>
    <t>076.894.522-48 PC AC</t>
  </si>
  <si>
    <t>INTEL 2ºTR 933</t>
  </si>
  <si>
    <t>587888592-15</t>
  </si>
  <si>
    <t>RAIMUNDO RODRIGUES MOREIRA</t>
  </si>
  <si>
    <t>276363 PC AC</t>
  </si>
  <si>
    <t>INTEL 2ºTR 934</t>
  </si>
  <si>
    <t>654861372-49</t>
  </si>
  <si>
    <t>MARIA DA GLÓRIA DA SILVA</t>
  </si>
  <si>
    <t>380738 SJSP AC</t>
  </si>
  <si>
    <t>INTEL 2ºTR 935</t>
  </si>
  <si>
    <t>053802992-70</t>
  </si>
  <si>
    <t>MARIA DE JESUS FEITOSA DA COSTA</t>
  </si>
  <si>
    <t>1347979-2 SEPC AC</t>
  </si>
  <si>
    <t>INTEL 2ºTR 936</t>
  </si>
  <si>
    <t>L1.2023-1063</t>
  </si>
  <si>
    <t>MARIA JURGLENI NASCIMENTO DA SILVA</t>
  </si>
  <si>
    <t>1254775-1 SEPC AC</t>
  </si>
  <si>
    <t>INTEL 2ºTR 937</t>
  </si>
  <si>
    <t>L1.2023-1284</t>
  </si>
  <si>
    <t>DENTRO DE ÁREA DE CONSERVAÇÃO</t>
  </si>
  <si>
    <t>WILSON JÚNIOR SABINO</t>
  </si>
  <si>
    <t>1227084-9 SSP AC</t>
  </si>
  <si>
    <t>INTEL 2ºTR 938</t>
  </si>
  <si>
    <t>L1.2023-0038</t>
  </si>
  <si>
    <t>JOSÉ FERREIRA DA SILVA JÚNIOR</t>
  </si>
  <si>
    <t>12839140 SEPC AC</t>
  </si>
  <si>
    <t>INTEL 2ºTR 939</t>
  </si>
  <si>
    <t>L1.2023-0728</t>
  </si>
  <si>
    <t>FRANCISCA DE MENEZES SILVA</t>
  </si>
  <si>
    <t>1284146-3 SEPC PC</t>
  </si>
  <si>
    <t>INTEL 2ºTR 94</t>
  </si>
  <si>
    <t>INTEL 2ºTR 940</t>
  </si>
  <si>
    <t>L1.2023-0003</t>
  </si>
  <si>
    <t>EUZÉBIO NASCIMENTO MONTEIRO</t>
  </si>
  <si>
    <t>1037659-3 SEJSP AC</t>
  </si>
  <si>
    <t>INTEL 2ºTR 941</t>
  </si>
  <si>
    <t>L1.2023-0914</t>
  </si>
  <si>
    <t>JUCIANA VIEIRA DA SILVA</t>
  </si>
  <si>
    <t>1348162-2 SSP AC</t>
  </si>
  <si>
    <t>INTEL 2ºTR 942</t>
  </si>
  <si>
    <t>017078422-30</t>
  </si>
  <si>
    <t>MARIA IRANDI DO NASCIMENTO SILVA</t>
  </si>
  <si>
    <t>INTEL 2ºTR 943</t>
  </si>
  <si>
    <t>L1.2023-1066</t>
  </si>
  <si>
    <t>DUPLICADO COM  CLIENTE INTEL788</t>
  </si>
  <si>
    <t>DUPLICADO</t>
  </si>
  <si>
    <t>1227082-2 SSP AC</t>
  </si>
  <si>
    <t>INTEL 2ºTR 944</t>
  </si>
  <si>
    <t>L1.2023-1042</t>
  </si>
  <si>
    <t>MARIA GLAUCIMAR LIMA PEREIRA</t>
  </si>
  <si>
    <t>1226049-5 SEPC AC</t>
  </si>
  <si>
    <t>INTEL 2ºTR 945</t>
  </si>
  <si>
    <t>L1.2023-0860</t>
  </si>
  <si>
    <t>JOSÉ DE ANCHIETA NUNES DE SOUZA</t>
  </si>
  <si>
    <t>1293478-0 SEPC AC</t>
  </si>
  <si>
    <t>INTEL 2ºTR 946</t>
  </si>
  <si>
    <t>699696552-72</t>
  </si>
  <si>
    <t>JOSÉ FRANCISCO DE SOUZA</t>
  </si>
  <si>
    <t>INTEL 2ºTR 947</t>
  </si>
  <si>
    <t>040697782-84</t>
  </si>
  <si>
    <t>FRANCISCO VALDIR RODRIGUES FERREIRA</t>
  </si>
  <si>
    <t xml:space="preserve">COMUNIDADE SEMEADA </t>
  </si>
  <si>
    <t>INTEL 2ºTR 948</t>
  </si>
  <si>
    <t>031987752-30</t>
  </si>
  <si>
    <t>ANDRÉIA DOS SANTOS MACHADO</t>
  </si>
  <si>
    <t>1238092-0 SEPC AC</t>
  </si>
  <si>
    <t>INTEL 2ºTR 949</t>
  </si>
  <si>
    <t>023369322-02</t>
  </si>
  <si>
    <t>MÁRCIO PEREIRA DO ESPÍRITO SANTO</t>
  </si>
  <si>
    <t>023.369.322-02 PC AC</t>
  </si>
  <si>
    <t>INTEL 2ºTR 95</t>
  </si>
  <si>
    <t>IONE NASCIMENTO DA SILVA</t>
  </si>
  <si>
    <t>INTEL 2ºTR 950</t>
  </si>
  <si>
    <t>072230842-60</t>
  </si>
  <si>
    <t>ALAN DIONES NORUEGA DO ESPÍRITO SANTO</t>
  </si>
  <si>
    <t>072.230.842-60 PC AC</t>
  </si>
  <si>
    <t>INTEL 2ºTR 951</t>
  </si>
  <si>
    <t>075762792-73</t>
  </si>
  <si>
    <t>ADRIANA DA SILVA CUNHA</t>
  </si>
  <si>
    <t>020567-A SEPC AC</t>
  </si>
  <si>
    <t>INTEL 2ºTR 952</t>
  </si>
  <si>
    <t>038821612-30</t>
  </si>
  <si>
    <t>MARIA JAQUELENE PESSOA MAIA</t>
  </si>
  <si>
    <t>032349-A SEPC AC</t>
  </si>
  <si>
    <t>INTEL 2ºTR 953</t>
  </si>
  <si>
    <t>032746012-17</t>
  </si>
  <si>
    <t>LEUCIMARA DO NASCIMENTO CERQUEIRA</t>
  </si>
  <si>
    <t>1336670-0 SEPC AC</t>
  </si>
  <si>
    <t>INTEL 2ºTR 954</t>
  </si>
  <si>
    <t>015512742-05</t>
  </si>
  <si>
    <t>EDIVAN BEZERRA OLIVEIRA</t>
  </si>
  <si>
    <t>1154740-5 SEPC AC</t>
  </si>
  <si>
    <t>INTEL 2ºTR 955</t>
  </si>
  <si>
    <t>009196362-17</t>
  </si>
  <si>
    <t>MARIA DE SOUZA SILVA</t>
  </si>
  <si>
    <t>INTEL 2ºTR 956</t>
  </si>
  <si>
    <t>021207642-63</t>
  </si>
  <si>
    <t>ANTÔNIO DO CARMO SILVA</t>
  </si>
  <si>
    <t>1177014-7 SEPC AC</t>
  </si>
  <si>
    <t>INTEL 2ºTR 957</t>
  </si>
  <si>
    <t>010188822-86</t>
  </si>
  <si>
    <t>ADEILTON DE SOUSA BRITO</t>
  </si>
  <si>
    <t>1080381-5 PC AC</t>
  </si>
  <si>
    <t>INTEL 2ºTR 958</t>
  </si>
  <si>
    <t>086632372-43</t>
  </si>
  <si>
    <t>DÉBORA LIZ RÊGO ALVES</t>
  </si>
  <si>
    <t>045384-A SEPC AC</t>
  </si>
  <si>
    <t>INTEL 2ºTR 959</t>
  </si>
  <si>
    <t>010276132-92</t>
  </si>
  <si>
    <t>HERMINIO DA SILVA E SILVA</t>
  </si>
  <si>
    <t>1125359-2 PC AC</t>
  </si>
  <si>
    <t>INTEL 2ºTR 96</t>
  </si>
  <si>
    <t>JANISSON SOUZA DA SILVA</t>
  </si>
  <si>
    <t>INTEL 2ºTR 960</t>
  </si>
  <si>
    <t>037549242-90</t>
  </si>
  <si>
    <t>LUCAS PEREIRA DO ESPÍRITO SANTO</t>
  </si>
  <si>
    <t>1272863-2 SEPC AC</t>
  </si>
  <si>
    <t>INTEL 2ºTR 961</t>
  </si>
  <si>
    <t>083229132-30</t>
  </si>
  <si>
    <t>VALDIR RODRIGUES DO ESPÍRITO SANTO</t>
  </si>
  <si>
    <t>0308688 SJSP-AC</t>
  </si>
  <si>
    <t>INTEL 2ºTR 962</t>
  </si>
  <si>
    <t>046342582-00</t>
  </si>
  <si>
    <t>DARLENE DE FREITAS SANTOS</t>
  </si>
  <si>
    <t>1239469-6 SEPC-AC</t>
  </si>
  <si>
    <t>INTEL 2ºTR 963</t>
  </si>
  <si>
    <t>688485282-87</t>
  </si>
  <si>
    <t>RAIMUNDO DE OLIVEIRA CAXINAWA</t>
  </si>
  <si>
    <t>371322 SJSP-AC</t>
  </si>
  <si>
    <t>INTEL 2ºTR 964</t>
  </si>
  <si>
    <t>954725762-53</t>
  </si>
  <si>
    <t>LUIZ DOS SANTOS</t>
  </si>
  <si>
    <t>954.725.762-53 PC-AC</t>
  </si>
  <si>
    <t>INTEL 2ºTR 965</t>
  </si>
  <si>
    <t>082335842-90</t>
  </si>
  <si>
    <t>MARIA ZULEIDE DA SILVA OLIVEIRA</t>
  </si>
  <si>
    <t>034692-A SEPC-AC</t>
  </si>
  <si>
    <t>INTEL 2ºTR 966</t>
  </si>
  <si>
    <t>701627522-10</t>
  </si>
  <si>
    <t>RAIMUNDA NONATA DE SOUZA LIMA</t>
  </si>
  <si>
    <t>1345905-8 SEPC-AC</t>
  </si>
  <si>
    <t>INTEL 2ºTR 967</t>
  </si>
  <si>
    <t>877188392-49</t>
  </si>
  <si>
    <t>CORRIGIDO - RELATÓRIO SEM FOTOS - CORRIGIDO - AJUSTAR SEGUNDO NOME DA MORADORA</t>
  </si>
  <si>
    <t>MARIA ANTÔNIA DA SILVA ABREU</t>
  </si>
  <si>
    <t>381962 PC-AC</t>
  </si>
  <si>
    <t>INTEL 2ºTR 968</t>
  </si>
  <si>
    <t>006743722-20</t>
  </si>
  <si>
    <t>MARIA SIMONE NASCIMENTO DE LIMA</t>
  </si>
  <si>
    <t>1113495-0 PC-AC</t>
  </si>
  <si>
    <t>INTEL 2ºTR 969</t>
  </si>
  <si>
    <t>041375722-67</t>
  </si>
  <si>
    <t>MARIA LÚCIA SILVA FERREIRA</t>
  </si>
  <si>
    <t>1295395-4 SEPC-AC</t>
  </si>
  <si>
    <t>INTEL 2ºTR 97</t>
  </si>
  <si>
    <t>JARISSON DA SILVA ALVES</t>
  </si>
  <si>
    <t>078417A PC-AC</t>
  </si>
  <si>
    <t>INTEL 2ºTR 970</t>
  </si>
  <si>
    <t>981608002-82</t>
  </si>
  <si>
    <t>MANOEL ELIAS PEREIRA DE SOUZA</t>
  </si>
  <si>
    <t>98160800282 PC-AC</t>
  </si>
  <si>
    <t>INTEL 2ºTR 971</t>
  </si>
  <si>
    <t>052329422-04</t>
  </si>
  <si>
    <t>ANTÔNIO JAIRO LIMA CAXINAUÁ</t>
  </si>
  <si>
    <t>052.329.422-04 PC-AC</t>
  </si>
  <si>
    <t>INTEL 2ºTR 972</t>
  </si>
  <si>
    <t>093613842-44</t>
  </si>
  <si>
    <t>ANDRÉIA DA SILVA CUNHA</t>
  </si>
  <si>
    <t>005727-A SEPC-AC</t>
  </si>
  <si>
    <t>INTEL 2ºTR 973</t>
  </si>
  <si>
    <t>006640932-21</t>
  </si>
  <si>
    <t>ASSEMBLEIA DE DEUS CAMPO MISSIONÁRIO DO MURÚ</t>
  </si>
  <si>
    <t>006.640.932-21 PC-AC</t>
  </si>
  <si>
    <t>INTEL 2ºTR 974</t>
  </si>
  <si>
    <t>665674912-72</t>
  </si>
  <si>
    <t>DULCIMAR MARQUES MACHADO</t>
  </si>
  <si>
    <t>665.674.912-72 PC-AC</t>
  </si>
  <si>
    <t>INTEL 2ºTR 975</t>
  </si>
  <si>
    <t>717077272-87</t>
  </si>
  <si>
    <t>IGREJA O BRASIL PARA CRISTO</t>
  </si>
  <si>
    <t>358625 PC-AC</t>
  </si>
  <si>
    <t>INTEL 2ºTR 976</t>
  </si>
  <si>
    <t>666050322-68</t>
  </si>
  <si>
    <t>RAIMUNDO RODRIGUES DO ESPIRITO SANTO</t>
  </si>
  <si>
    <t>377651 SEPC-AC</t>
  </si>
  <si>
    <t>INTEL 2ºTR 977</t>
  </si>
  <si>
    <t>010133992-50</t>
  </si>
  <si>
    <t>VALMAR PERES DE CASTRO</t>
  </si>
  <si>
    <t>1121241-1 SEJSP-AC</t>
  </si>
  <si>
    <t>INTEL 2ºTR 978</t>
  </si>
  <si>
    <t>007275222-05</t>
  </si>
  <si>
    <t>EDILENE FERNANDES DE FREITAS</t>
  </si>
  <si>
    <t>007.275.222-05 PC-AC</t>
  </si>
  <si>
    <t>INTEL 2ºTR 979</t>
  </si>
  <si>
    <t>061304442-81</t>
  </si>
  <si>
    <t>MARIA RAELE LIMA CAXINAUA</t>
  </si>
  <si>
    <t>1375112-3 SEPC-AC</t>
  </si>
  <si>
    <t>INTEL 2ºTR 98</t>
  </si>
  <si>
    <t>JOÃO MARIA SILVA DE CARVALHO</t>
  </si>
  <si>
    <t>12529940 SEPC-AC</t>
  </si>
  <si>
    <t>INTEL 2ºTR 980</t>
  </si>
  <si>
    <t>808632482-68</t>
  </si>
  <si>
    <t>MARIA ROSENILDA CARNEIRO PESSOA</t>
  </si>
  <si>
    <t>454248 SEPC-AC</t>
  </si>
  <si>
    <t>INTEL 2ºTR 981</t>
  </si>
  <si>
    <t>026391152-78</t>
  </si>
  <si>
    <t>BEBETO BEZERRA DE ALBUQUERQUE</t>
  </si>
  <si>
    <t>026.391.152-78 PC-AC</t>
  </si>
  <si>
    <t>INTEL 2ºTR 982</t>
  </si>
  <si>
    <t>555943522-87</t>
  </si>
  <si>
    <t>MARIA ANTÔNIA BEZERRA DE ALBUQUERQUE</t>
  </si>
  <si>
    <t>555.943.522-87 PC-AC</t>
  </si>
  <si>
    <t>INTEL 2ºTR 983</t>
  </si>
  <si>
    <t>710177472-53</t>
  </si>
  <si>
    <t>TEREZINHA ALVES DE LIMA</t>
  </si>
  <si>
    <t>388004 PC-AC</t>
  </si>
  <si>
    <t>INTEL 2ºTR 984</t>
  </si>
  <si>
    <t>008921632-67</t>
  </si>
  <si>
    <t>RAIMUNDO NONATO MESQUITA DE SOUZA</t>
  </si>
  <si>
    <t>1141238-0 PC-AC</t>
  </si>
  <si>
    <t>INTEL 2ºTR 985</t>
  </si>
  <si>
    <t>922788332-00</t>
  </si>
  <si>
    <t>MARIA LUCILENE FERREIRA PESSOA</t>
  </si>
  <si>
    <t>12664286 SEPC-AC</t>
  </si>
  <si>
    <t>INTEL 2ºTR 986</t>
  </si>
  <si>
    <t>951169822-20</t>
  </si>
  <si>
    <t>ANETERO AGUIAR DA SILVA</t>
  </si>
  <si>
    <t>460075 SEPC-AC</t>
  </si>
  <si>
    <t>INTEL 2ºTR 987</t>
  </si>
  <si>
    <t>049592572-10</t>
  </si>
  <si>
    <t>MARIA ECIENE SANTOS DE SOUZA</t>
  </si>
  <si>
    <t>060317-A SEPC-AC</t>
  </si>
  <si>
    <t>INTEL 2ºTR 988</t>
  </si>
  <si>
    <t>032931842-00</t>
  </si>
  <si>
    <t>ROSIANE DE AQUINO BARRETO</t>
  </si>
  <si>
    <t>1322292-9 SEPC-AC</t>
  </si>
  <si>
    <t>INTEL 2ºTR 989</t>
  </si>
  <si>
    <t>014358982-22</t>
  </si>
  <si>
    <t>MARIA EDNA DOS SANTOS FEITOSA</t>
  </si>
  <si>
    <t>014.358.982-22 PC-AC</t>
  </si>
  <si>
    <t>INTEL 2ºTR 99</t>
  </si>
  <si>
    <t>JONAS GONÇALVES DA SILVA</t>
  </si>
  <si>
    <t>11298731 SEJSP-AC</t>
  </si>
  <si>
    <t>INTEL 2ºTR 990</t>
  </si>
  <si>
    <t>012976812-07</t>
  </si>
  <si>
    <t>FRANCISCO DAS CHAGAS DO NASCIMENTO NOGUEIRA</t>
  </si>
  <si>
    <t>1305486-4 SEPC-AC</t>
  </si>
  <si>
    <t>INTEL 2ºTR 991</t>
  </si>
  <si>
    <t>064019512-14</t>
  </si>
  <si>
    <t>SIGFI ALTERADO DE 80 P/45-VERIFICANDO COORDENADAS</t>
  </si>
  <si>
    <t>RAFAEL SOUSA DA SILVA</t>
  </si>
  <si>
    <t>056368-A SEPC AC</t>
  </si>
  <si>
    <t>INTEL 2ºTR 992</t>
  </si>
  <si>
    <t>972693872-49</t>
  </si>
  <si>
    <t>ANTÔNIA DELCIANI MOURA DE SOUZA</t>
  </si>
  <si>
    <t>972.693.872-49 PC-AC</t>
  </si>
  <si>
    <t>INTEL 2ºTR 993</t>
  </si>
  <si>
    <t>702687052-16</t>
  </si>
  <si>
    <t>MARIA LIDENI DE OLIVEIRA FEITOSA</t>
  </si>
  <si>
    <t>1242226-6 SEPC-AC</t>
  </si>
  <si>
    <t>INTEL 2ºTR 994</t>
  </si>
  <si>
    <t>662755982-04</t>
  </si>
  <si>
    <t>MARISA BARBOSA VIANA</t>
  </si>
  <si>
    <t>370652 SJSP-AC</t>
  </si>
  <si>
    <t>INTEL 2ºTR 995</t>
  </si>
  <si>
    <t>009534462-47</t>
  </si>
  <si>
    <t>GRACIENE DA SILVA SOUZA</t>
  </si>
  <si>
    <t>1136299-5 SEJSP-AC</t>
  </si>
  <si>
    <t>INTEL 2ºTR 996</t>
  </si>
  <si>
    <t>641411872-91</t>
  </si>
  <si>
    <t>JOSÉ SEBASTIÃO DE SOUZA LIMA</t>
  </si>
  <si>
    <t>379666 SJSP-AC</t>
  </si>
  <si>
    <t>INTEL 2ºTR 997</t>
  </si>
  <si>
    <t>614970292-87</t>
  </si>
  <si>
    <t>JOSÉ CARLOS ROQUE DE ARAÚJO</t>
  </si>
  <si>
    <t>614.970.292-87 PC-AC</t>
  </si>
  <si>
    <t>INTEL 2ºTR 998</t>
  </si>
  <si>
    <t>635524002-06</t>
  </si>
  <si>
    <t>ANTÔNIO ADÉRCIO CORREIA DA ROCHA</t>
  </si>
  <si>
    <t>635.524.002-06 PC-AC</t>
  </si>
  <si>
    <t>INTEL 2ºTR 999</t>
  </si>
  <si>
    <t>711246762-44</t>
  </si>
  <si>
    <t>MARIA TAICIANA FERREIRA LIMA</t>
  </si>
  <si>
    <t>024134-A SEPC-AC</t>
  </si>
  <si>
    <t>924407892-91</t>
  </si>
  <si>
    <t>MARIA IVANEIDE MATIAS MARQUES</t>
  </si>
  <si>
    <t>924.407.892-91 PC-AC</t>
  </si>
  <si>
    <t>SERINGAL PRIMAVERA</t>
  </si>
  <si>
    <t>951205302-06</t>
  </si>
  <si>
    <t>FRANCISCO JÚNIOR DE PAULA RODRIGUES</t>
  </si>
  <si>
    <t>1051736-7 SEPC-AC</t>
  </si>
  <si>
    <t>080404702-26</t>
  </si>
  <si>
    <t>TAISSIANE PEREIRA DA SILVA</t>
  </si>
  <si>
    <t>1381261-0 SEPC-AC</t>
  </si>
  <si>
    <t>IGREJA CONGREGAÇÃO CRISTÃ NO BRASIL SERINGAL ARATI</t>
  </si>
  <si>
    <t>1142128-2 SPC-AC</t>
  </si>
  <si>
    <t>-7,833779</t>
  </si>
  <si>
    <t>-70,613706</t>
  </si>
  <si>
    <t>DIEGO FIGUEIREDO DA COSTA</t>
  </si>
  <si>
    <t>11048166 SSP-AC</t>
  </si>
  <si>
    <t>FRANCISCO GILBERTO PIRES DA COSTA</t>
  </si>
  <si>
    <t>250265 SSP-RO</t>
  </si>
  <si>
    <t>-7,835810</t>
  </si>
  <si>
    <t>-70,611379</t>
  </si>
  <si>
    <t>FRANCISCO ERLÂNDIO SILVEIRA DE MOURA</t>
  </si>
  <si>
    <t>23</t>
  </si>
  <si>
    <t>-70,676860</t>
  </si>
  <si>
    <t>ISOMAR DE MOURA MOURA</t>
  </si>
  <si>
    <t>MANOEL VALDERLI BEZERRA MACHADO</t>
  </si>
  <si>
    <t>382240 SSP-AC</t>
  </si>
  <si>
    <t>VALDESTON PEREIRA NEVES</t>
  </si>
  <si>
    <t>0308896 SJSP-AC</t>
  </si>
  <si>
    <t>-7,951290</t>
  </si>
  <si>
    <t>JOSÉ MOURA DE MORAES</t>
  </si>
  <si>
    <t>381759 SJSP-AC</t>
  </si>
  <si>
    <t>MARIA ALBANIZA DAS GRAÇAS MARTINS</t>
  </si>
  <si>
    <t>691.061.692-87 PC-AC</t>
  </si>
  <si>
    <t xml:space="preserve">RIO MURU </t>
  </si>
  <si>
    <t>-71,253135</t>
  </si>
  <si>
    <t>TAYLINE DE SOUZA PESSOA</t>
  </si>
  <si>
    <t>094.466.222-63 PC-AC</t>
  </si>
  <si>
    <t>-71,250360</t>
  </si>
  <si>
    <t>ISMAINE  DE MELO SILVA</t>
  </si>
  <si>
    <t>056.337.052-11 PC-AC</t>
  </si>
  <si>
    <t>MARIA FRANCINILDA FERREIRA CAVALCANTE</t>
  </si>
  <si>
    <t>1125415-7 SEJSP-AC</t>
  </si>
  <si>
    <t>717095682-91</t>
  </si>
  <si>
    <t>ELICHARLES BEZERRA DA SILVA OLIVEIRA</t>
  </si>
  <si>
    <t>430917 SSP-AC</t>
  </si>
  <si>
    <t>703290402-51</t>
  </si>
  <si>
    <t>TIAGO SANTOS DE OLIVEIRA</t>
  </si>
  <si>
    <t>703.290.402-51 SSP-AC</t>
  </si>
  <si>
    <t>-70,615380</t>
  </si>
  <si>
    <t>VALDIR DA SILVA DAMASCENO</t>
  </si>
  <si>
    <t>898026082-20</t>
  </si>
  <si>
    <t>2385901-6 SESP-AC</t>
  </si>
  <si>
    <t>JOSÉ FERREIRA SOARES</t>
  </si>
  <si>
    <t>440053 SJSP-AC</t>
  </si>
  <si>
    <t>-71,256405</t>
  </si>
  <si>
    <t>ANA MARIA MOTA</t>
  </si>
  <si>
    <t>1308326-0 SEPC-AC</t>
  </si>
  <si>
    <t>-71,267605</t>
  </si>
  <si>
    <t>DAIANA DE SOUZA REGO</t>
  </si>
  <si>
    <t>1178945-0 SEPC-AC</t>
  </si>
  <si>
    <t>-71,248973</t>
  </si>
  <si>
    <t>JAIANE NASCIMENTO DA SILVA</t>
  </si>
  <si>
    <t>105.719.332.11 PC-AC</t>
  </si>
  <si>
    <t>-71,262143</t>
  </si>
  <si>
    <t>MARIA ANDREANE VIEIRA DE OLIVEIRA</t>
  </si>
  <si>
    <t>1363783-5 SEPC-AC</t>
  </si>
  <si>
    <t>-9,006605</t>
  </si>
  <si>
    <t>-71,271146</t>
  </si>
  <si>
    <t>FRANCISCO ISMAEL LUZ PESSOA</t>
  </si>
  <si>
    <t>1360290-0 SEPC-AC</t>
  </si>
  <si>
    <t>-8,997221</t>
  </si>
  <si>
    <t>-71,271641</t>
  </si>
  <si>
    <t>RAILANE MOTA REGO</t>
  </si>
  <si>
    <t>042553-A SEPC-AC</t>
  </si>
  <si>
    <t>-8,954098</t>
  </si>
  <si>
    <t>-71,250871</t>
  </si>
  <si>
    <t>CELIANE BATISTA DO NASCIMENTO</t>
  </si>
  <si>
    <t>1116434-4 SEPC-AC</t>
  </si>
  <si>
    <t>FRANCISCO JOCIVALDO DA SILVA MELO</t>
  </si>
  <si>
    <t>014.625.482-10 PC-AC</t>
  </si>
  <si>
    <t>-7,799110</t>
  </si>
  <si>
    <t>FRANCISCO JOCENILSON SILVA DE MELO</t>
  </si>
  <si>
    <t>369744 SSP-AC</t>
  </si>
  <si>
    <t>0207189 SJSP-AC</t>
  </si>
  <si>
    <t>JAMES DA SILVA MELO</t>
  </si>
  <si>
    <t>254961 SEJSP-AC</t>
  </si>
  <si>
    <t>076472212-30</t>
  </si>
  <si>
    <t>GELCIANE SOUSA RESPLANDE</t>
  </si>
  <si>
    <t>022508-A SEPC-AC</t>
  </si>
  <si>
    <t>JOSÉ ERICÉLIO DE SOUZA BRITO</t>
  </si>
  <si>
    <t>1292330-3 SEPC-AC</t>
  </si>
  <si>
    <t>-7,883383</t>
  </si>
  <si>
    <t>-70,630509</t>
  </si>
  <si>
    <t>703313302-29</t>
  </si>
  <si>
    <t>ELIANE DOS SANTOS ARAÚJO</t>
  </si>
  <si>
    <t>703.313.302-29 PC-AC</t>
  </si>
  <si>
    <t>-7,936520</t>
  </si>
  <si>
    <t>-70,631366</t>
  </si>
  <si>
    <t>MARCIANA DE LIMA SOUZA</t>
  </si>
  <si>
    <t>1264251-7 SEPC-AC</t>
  </si>
  <si>
    <t>-71,255620</t>
  </si>
  <si>
    <t>772157702-06</t>
  </si>
  <si>
    <t>FLORIANO CAVALCANTE RODRIGUES</t>
  </si>
  <si>
    <t>2048403-8 SESP-AC</t>
  </si>
  <si>
    <t>lIVRE DE IMPEDIMENTO</t>
  </si>
  <si>
    <t>ESCOLA MUNICIPAL ELIZETE VIEIRA DE MENDONÇA DA COSTA</t>
  </si>
  <si>
    <t>104.000.352-43</t>
  </si>
  <si>
    <t>FELIPE RIBEIRO REGO</t>
  </si>
  <si>
    <t>104.000.352-43 PC-AC</t>
  </si>
  <si>
    <t>1031535-7 PC-AC</t>
  </si>
  <si>
    <t>FRANCISCO DAS CHAGAS DOS SANTOS  DE SOUSA</t>
  </si>
  <si>
    <t>lIGAÇÃO DOMICILIAR</t>
  </si>
  <si>
    <t>897813412-20</t>
  </si>
  <si>
    <t>MARIA FRANCISCA PERES DA COSTA</t>
  </si>
  <si>
    <t>470551 SJSP-AC</t>
  </si>
  <si>
    <t>MARIA SEVERINO</t>
  </si>
  <si>
    <t>369608 SJSP-AC</t>
  </si>
  <si>
    <t>-8,092472</t>
  </si>
  <si>
    <t>ETELVINA HONÓRIO DA SILVA</t>
  </si>
  <si>
    <t>466.001.242-53 PC-AC</t>
  </si>
  <si>
    <t>-8,092890</t>
  </si>
  <si>
    <t>MARIA HELENA MOTA DE SOUZA</t>
  </si>
  <si>
    <t>032907-A SEPC-AC</t>
  </si>
  <si>
    <t>-71,256760</t>
  </si>
  <si>
    <t>OZELINA TORRES CARNEIRO</t>
  </si>
  <si>
    <t>1116382-8 SEPC-AC</t>
  </si>
  <si>
    <t>-9,006256</t>
  </si>
  <si>
    <t>-71,269916</t>
  </si>
  <si>
    <t>PEDRO DE SOUZA MADEIRA</t>
  </si>
  <si>
    <t>180314 SEPC-AC</t>
  </si>
  <si>
    <t>JOSÉ FRANCISCO MARTINS FRANÇA</t>
  </si>
  <si>
    <t>1130570-3 SEJSP-AC</t>
  </si>
  <si>
    <t>-8,095160</t>
  </si>
  <si>
    <t>ANTÔNIO ZENIVALDO DE ARAÚJO SOUZA</t>
  </si>
  <si>
    <t>436390 SSP-AC</t>
  </si>
  <si>
    <t>695002742-72</t>
  </si>
  <si>
    <t>MARIA DA CRUZ DA SILVA BEZERRA</t>
  </si>
  <si>
    <t>335609 PC-AC</t>
  </si>
  <si>
    <t>000436242-00</t>
  </si>
  <si>
    <t>OSVALDO DE SOUZA MAIA</t>
  </si>
  <si>
    <t>379649 SEJSP-AC</t>
  </si>
  <si>
    <t>339705482-68</t>
  </si>
  <si>
    <t>NASILDA BERNARDO DE LIMA</t>
  </si>
  <si>
    <t>188245 SEPC-AC</t>
  </si>
  <si>
    <t>094088612-05</t>
  </si>
  <si>
    <t>ALINE SILVA DO NASCIMENTO</t>
  </si>
  <si>
    <t>094.088.612-05 PC-AC</t>
  </si>
  <si>
    <t>035033842-60</t>
  </si>
  <si>
    <t>MARIA ANTÔNIA DE MENEZES SILVA</t>
  </si>
  <si>
    <t>12577997 SEPC-AC</t>
  </si>
  <si>
    <t xml:space="preserve">TARAUACÁ	</t>
  </si>
  <si>
    <t>CINÁRA RODRIGUES DO NASCIMENTO</t>
  </si>
  <si>
    <t>282991 SEPC-AC</t>
  </si>
  <si>
    <t>-8,105324</t>
  </si>
  <si>
    <t>-71,324721</t>
  </si>
  <si>
    <t>ALDENÍZIO MUNIZ TEIXEIRA</t>
  </si>
  <si>
    <t>795.50.5842-91 PC-AC</t>
  </si>
  <si>
    <t>-8,123271</t>
  </si>
  <si>
    <t>-71,373853</t>
  </si>
  <si>
    <t>SNCI PRIVADO</t>
  </si>
  <si>
    <t>RAIMUNDO NONATO DA CONCEIÇÃO</t>
  </si>
  <si>
    <t>382301 SJSP-AC</t>
  </si>
  <si>
    <t>SERINGAL SAO PEDRO</t>
  </si>
  <si>
    <t>Legenda</t>
  </si>
  <si>
    <t>Manter</t>
  </si>
  <si>
    <t>Relatórios Enviados</t>
  </si>
  <si>
    <t>Sigfi</t>
  </si>
  <si>
    <t>Material</t>
  </si>
  <si>
    <t>Serviço</t>
  </si>
  <si>
    <t>Total</t>
  </si>
  <si>
    <t>Aguardando liberação</t>
  </si>
  <si>
    <t>Relatórios</t>
  </si>
  <si>
    <t>Análise da Energisa, Jurídico ou outro motivo. Deve ser mencionado na coluna OBSERVAÇÃO o prazo estimado de retorno</t>
  </si>
  <si>
    <t>Total de Instalação</t>
  </si>
  <si>
    <t>NÃO, registrar incoformidade na coluna esepcífica</t>
  </si>
  <si>
    <t>Falta Enviar/Comissionar</t>
  </si>
  <si>
    <t>Alterar</t>
  </si>
  <si>
    <t>Liberado faturamento</t>
  </si>
  <si>
    <t>ANÁLISE - JURÍDICO</t>
  </si>
  <si>
    <t>Análise da Energisa - Sinalizar como AGUARDAR - Retorno do Jurídico até dia 18/08</t>
  </si>
  <si>
    <t>FATURADO</t>
  </si>
  <si>
    <t>FATURAMENTO DEZEMBRO</t>
  </si>
  <si>
    <t>VERIFICAR</t>
  </si>
  <si>
    <t>Sinalizar como NÃO, e mencionar incoformidade na coluna OBSERVAÇÃO</t>
  </si>
  <si>
    <t>Sem nome do cliente.</t>
  </si>
  <si>
    <t>Sinalizar como NÃO, registrar incoformidade na coluna esepcífica</t>
  </si>
  <si>
    <t>Faturado</t>
  </si>
  <si>
    <t>Intalar até dezembro</t>
  </si>
  <si>
    <t xml:space="preserve">Total instalado - Informado </t>
  </si>
  <si>
    <t>Falta Instalar</t>
  </si>
  <si>
    <t xml:space="preserve">Relatórios enviados </t>
  </si>
  <si>
    <t>Falta enviar relatório das instalações já informadas</t>
  </si>
  <si>
    <t xml:space="preserve">DEZEMBRO </t>
  </si>
  <si>
    <t>Prazo de retorno (dias úteis)</t>
  </si>
  <si>
    <t>Apontar quais serão as unidades instaladas nesssa semana</t>
  </si>
  <si>
    <t>Classificação de Área</t>
  </si>
  <si>
    <t>Número de cadastros</t>
  </si>
  <si>
    <t>Ligação Domiciliar</t>
  </si>
  <si>
    <t>Igreja</t>
  </si>
  <si>
    <t>Escola</t>
  </si>
  <si>
    <t>Modelo Sigfi</t>
  </si>
  <si>
    <t>Falta</t>
  </si>
  <si>
    <t>SIGFI45</t>
  </si>
  <si>
    <t>Rota 14,15 ,17, 21, 22,  23 e 24</t>
  </si>
  <si>
    <t>SIGFI80</t>
  </si>
  <si>
    <t>SIGFI160</t>
  </si>
  <si>
    <t>SIGFI Não definido(AGUARDAR)</t>
  </si>
  <si>
    <t>Cadastro Negado/Cancelado (NÃO)</t>
  </si>
  <si>
    <t>Total por Municpio</t>
  </si>
  <si>
    <t>Pré-instalação Liberada</t>
  </si>
  <si>
    <t>Tarauacá / Feijó - Rio Muru - Rota 21</t>
  </si>
  <si>
    <t>Rodrigues Alves - Rio Azul / Rio Moa - Rota 14/15</t>
  </si>
  <si>
    <t>Mâncio Lima - Rio Azul / Rio Moa - Rota 14/15</t>
  </si>
  <si>
    <t>Cruzeiro do Sul - Rio Valparaiso - Rota 16</t>
  </si>
  <si>
    <t>Porto Walter - Rio Humaitá / Cruzeiro do Vale - Rota 17</t>
  </si>
  <si>
    <t>Total Comissionados</t>
  </si>
  <si>
    <t xml:space="preserve">RELATÓRIOS </t>
  </si>
  <si>
    <t>Comissionamento por municipio</t>
  </si>
  <si>
    <t>Agosto</t>
  </si>
  <si>
    <t>Setembro</t>
  </si>
  <si>
    <t>Outubro</t>
  </si>
  <si>
    <t>Novembro</t>
  </si>
  <si>
    <t>Dezembro</t>
  </si>
  <si>
    <t>Janeiro</t>
  </si>
  <si>
    <t>Fevereito</t>
  </si>
  <si>
    <t>Março</t>
  </si>
  <si>
    <t>Total RELATÓRIOS ENVIADOS / Comissionados</t>
  </si>
  <si>
    <t xml:space="preserve">Informado </t>
  </si>
  <si>
    <t>TOTAL INFORMADO na fup</t>
  </si>
  <si>
    <t xml:space="preserve">Material aporvado sem faturamento </t>
  </si>
  <si>
    <t xml:space="preserve">Serviço aporvado sem faturamento </t>
  </si>
  <si>
    <t>Pagamento provisinado</t>
  </si>
  <si>
    <t>Lote 1 - 10/2023</t>
  </si>
  <si>
    <t>Lote 2 - 11/2023</t>
  </si>
  <si>
    <t>Lote 3 - 12/2023</t>
  </si>
  <si>
    <t>Lote 4 - 01/2024</t>
  </si>
  <si>
    <t>Lote 5 - 02/2024</t>
  </si>
  <si>
    <t>Lote 6 - 03/2023</t>
  </si>
  <si>
    <t>111  CPF/CNPJ</t>
  </si>
  <si>
    <t>NÚMERO DE OBRA</t>
  </si>
  <si>
    <t>NOME DO CLIENTE</t>
  </si>
  <si>
    <t xml:space="preserve">Enviado por e-mail </t>
  </si>
  <si>
    <t>Assunto</t>
  </si>
  <si>
    <t>obs</t>
  </si>
  <si>
    <t>Código ONE - REGISTRADO</t>
  </si>
  <si>
    <t>alteração</t>
  </si>
  <si>
    <t>Obs</t>
  </si>
  <si>
    <t>Nota Fis MAT</t>
  </si>
  <si>
    <t>Nº DE OBRA</t>
  </si>
  <si>
    <t>NF SERVIÇO</t>
  </si>
  <si>
    <t>MUNICIPIO</t>
  </si>
  <si>
    <t>LOTE DE MEDIÇÃO</t>
  </si>
  <si>
    <t>quantidade</t>
  </si>
  <si>
    <t>Nº OBRA</t>
  </si>
  <si>
    <t>UC'S</t>
  </si>
  <si>
    <t>NOME</t>
  </si>
  <si>
    <t>ENDEREÇO</t>
  </si>
  <si>
    <t>MUNICÍPIO</t>
  </si>
  <si>
    <t>COMPLEMENTO</t>
  </si>
  <si>
    <t>Comissionamento de dezembro</t>
  </si>
  <si>
    <t>RE: Aprovação SIGFI MLA Acre</t>
  </si>
  <si>
    <t>CPF ERRADO NA PLANILHA -  ARRUMADO (2944264276)</t>
  </si>
  <si>
    <t>AURICULO LIMA GOMES</t>
  </si>
  <si>
    <t>CPF ERRADO NA PLANILHA -  ARRUMAR  - E NOME ERRADO NA PLANILHA ENVIADA POR E-MAIL, VERIFICAR (2269876278)</t>
  </si>
  <si>
    <t xml:space="preserve">     </t>
  </si>
  <si>
    <t>16/10/2023 - 2</t>
  </si>
  <si>
    <t>CPF ESTAVA ERRADO NA PLANILHA -  FOI CORRIGIDO</t>
  </si>
  <si>
    <t>JA CADASTRADO</t>
  </si>
  <si>
    <t>FALTAVA CADASTRAR</t>
  </si>
  <si>
    <t xml:space="preserve">ja tinha enviado </t>
  </si>
  <si>
    <t>enviado por Lucas</t>
  </si>
  <si>
    <t>ENVIADO POR LUCAS + 77</t>
  </si>
  <si>
    <t>Enviado por Lucas Assunto: RE: Lista com números de obra e clientes</t>
  </si>
  <si>
    <t>ANTONIO ARIANE MARINHO DE CASTRO MACHADO</t>
  </si>
  <si>
    <t>HERMÍNIO DA SILVA E SILVA</t>
  </si>
  <si>
    <t>EM ANDAMENTO</t>
  </si>
  <si>
    <t>693702732-04</t>
  </si>
  <si>
    <t>SEBASTIANA ANJO FEITOZA</t>
  </si>
  <si>
    <t>2253858-5 SSP-AC</t>
  </si>
  <si>
    <t xml:space="preserve">RIO LIBERDADE </t>
  </si>
  <si>
    <t>COMUNIDADE SANTA RITA 2</t>
  </si>
  <si>
    <t>061031072-02</t>
  </si>
  <si>
    <t>JOCILÂNDIA OLIVEIRA DOS SANTOS</t>
  </si>
  <si>
    <t>1278779-5 SEPC-AC</t>
  </si>
  <si>
    <t>COMUNIDADE SANTA RITA</t>
  </si>
  <si>
    <t>INTEL 2ºTR 1391</t>
  </si>
  <si>
    <t>013142432-76</t>
  </si>
  <si>
    <t>MARIA LÁDIA DE SOUZA PESSOA DO NASCIMENTO</t>
  </si>
  <si>
    <t>013.142.432-76 SSP-AC</t>
  </si>
  <si>
    <t>INTEL 2ºTR 1455</t>
  </si>
  <si>
    <t>04.012.548/0001-02</t>
  </si>
  <si>
    <t>784431482-68</t>
  </si>
  <si>
    <t>SECRETARIA MUNICIPAL DE EDUCAÇÃO DE CRUZEIRO DO SUL</t>
  </si>
  <si>
    <t>MARIA ÂNGELA ANJO DOS SANTOS</t>
  </si>
  <si>
    <t>ALDENORA DE SOUZA ABREU</t>
  </si>
  <si>
    <t>359.495.892-20 PC-AC</t>
  </si>
  <si>
    <t>437257 SJSP-AC</t>
  </si>
  <si>
    <t>RIO JURUÁ</t>
  </si>
  <si>
    <t xml:space="preserve">COMUNIDADE PATOA </t>
  </si>
  <si>
    <t>IGARAPÉ DA MATA; COMUNIDADE 3 BOCAS</t>
  </si>
  <si>
    <t>LAGO DO MOJU</t>
  </si>
  <si>
    <t>-8,048549</t>
  </si>
  <si>
    <t>-72,492889</t>
  </si>
  <si>
    <t>INTEL 2ºTR 1417</t>
  </si>
  <si>
    <t>FABRÍCIO BRUNO DE CARVALHO E SILVA</t>
  </si>
  <si>
    <t>847686811-15</t>
  </si>
  <si>
    <t>3402878 DGPC-GO</t>
  </si>
  <si>
    <t>359495892-20</t>
  </si>
  <si>
    <t>FRANCISCO NEILSON ALMEIDA DE SOUZA</t>
  </si>
  <si>
    <t>701886272-86</t>
  </si>
  <si>
    <t>1294001-1 SSP-AC</t>
  </si>
  <si>
    <t>INTEL 2ºTR 1378</t>
  </si>
  <si>
    <t>ESCOLA MUNICIPAL AURELINO PEREIRA DE BRITO VII</t>
  </si>
  <si>
    <t>RIO LIBERDADE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</si>
</sst>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_-[$R$-416]\ * #,##0.00_-;\-[$R$-416]\ * #,##0.00_-;_-[$R$-416]\ * &quot;-&quot;??_-;_-@_-"/>
    <numFmt numFmtId="166" formatCode="0.000000"/>
  </numFmts>
  <fonts count="35" x14ac:knownFonts="1">
    <font>
      <sz val="11"/>
      <color theme="1"/>
      <name val="Calibri"/>
      <family val="2"/>
      <scheme val="minor"/>
    </font>
    <font>
      <b/>
      <sz val="11"/>
      <color rgb="FF009FC2"/>
      <name val="Trebuchet MS"/>
      <family val="2"/>
    </font>
    <font>
      <sz val="11"/>
      <color rgb="FF000000"/>
      <name val="Trebuchet MS"/>
      <family val="2"/>
    </font>
    <font>
      <sz val="11"/>
      <color rgb="FF9C0006"/>
      <name val="Trebuchet MS"/>
      <family val="2"/>
    </font>
    <font>
      <sz val="11"/>
      <color rgb="FF9C5700"/>
      <name val="Trebuchet MS"/>
      <family val="2"/>
    </font>
    <font>
      <sz val="11"/>
      <color rgb="FF006100"/>
      <name val="Trebuchet MS"/>
      <family val="2"/>
    </font>
    <font>
      <sz val="9"/>
      <color rgb="FF000000"/>
      <name val="Trebuchet MS"/>
      <family val="2"/>
    </font>
    <font>
      <b/>
      <sz val="11"/>
      <color rgb="FFFFFFFF"/>
      <name val="Trebuchet MS"/>
      <family val="2"/>
    </font>
    <font>
      <sz val="11"/>
      <color rgb="FF000000"/>
      <name val="Calibri"/>
      <family val="2"/>
    </font>
    <font>
      <sz val="11"/>
      <color rgb="FFFF0000"/>
      <name val="Trebuchet MS"/>
      <family val="2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sz val="10"/>
      <color rgb="FF000000"/>
      <name val="Trebuchet MS"/>
      <family val="2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b/>
      <sz val="9"/>
      <color rgb="FFFFFFFF"/>
      <name val="Trebuchet MS"/>
      <family val="2"/>
    </font>
    <font>
      <b/>
      <sz val="11"/>
      <color theme="4"/>
      <name val="Trebuchet MS"/>
      <family val="2"/>
    </font>
    <font>
      <sz val="11"/>
      <color theme="4"/>
      <name val="Trebuchet MS"/>
      <family val="2"/>
    </font>
    <font>
      <b/>
      <sz val="11"/>
      <name val="Trebuchet MS"/>
      <family val="2"/>
    </font>
    <font>
      <b/>
      <sz val="11"/>
      <color rgb="FF000000"/>
      <name val="Trebuchet MS"/>
      <family val="2"/>
    </font>
    <font>
      <b/>
      <sz val="11"/>
      <color theme="1"/>
      <name val="Calibri"/>
      <family val="2"/>
      <scheme val="minor"/>
    </font>
    <font>
      <b/>
      <sz val="10"/>
      <color rgb="FFFFFFFF"/>
      <name val="Trebuchet MS"/>
      <family val="2"/>
    </font>
    <font>
      <sz val="11"/>
      <color rgb="FF000000"/>
      <name val="Calibri"/>
      <family val="2"/>
      <charset val="1"/>
    </font>
    <font>
      <sz val="12"/>
      <color rgb="FF000000"/>
      <name val="Aptos"/>
      <family val="2"/>
    </font>
    <font>
      <b/>
      <sz val="11"/>
      <color rgb="FFFF0000"/>
      <name val="Trebuchet MS"/>
      <family val="2"/>
    </font>
    <font>
      <sz val="10"/>
      <color rgb="FF000000"/>
      <name val="Times New Roman"/>
      <family val="1"/>
    </font>
    <font>
      <sz val="9.5"/>
      <color rgb="FF000000"/>
      <name val="Tahoma"/>
      <family val="2"/>
    </font>
    <font>
      <sz val="10"/>
      <name val="Tahoma"/>
      <family val="2"/>
    </font>
    <font>
      <sz val="10.5"/>
      <name val="Tahoma"/>
      <family val="2"/>
    </font>
    <font>
      <b/>
      <sz val="11"/>
      <color theme="0"/>
      <name val="Trebuchet MS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2A6099"/>
        <bgColor rgb="FF2A609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0" xfId="0" applyFont="1" applyFill="1"/>
    <xf numFmtId="0" fontId="2" fillId="0" borderId="0" xfId="0" applyFont="1"/>
    <xf numFmtId="0" fontId="8" fillId="0" borderId="0" xfId="0" applyFont="1"/>
    <xf numFmtId="0" fontId="1" fillId="5" borderId="0" xfId="0" applyFont="1" applyFill="1"/>
    <xf numFmtId="0" fontId="2" fillId="5" borderId="0" xfId="0" applyFont="1" applyFill="1"/>
    <xf numFmtId="0" fontId="0" fillId="5" borderId="0" xfId="0" applyFill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7" fillId="4" borderId="1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2" fillId="0" borderId="3" xfId="0" applyFont="1" applyBorder="1"/>
    <xf numFmtId="0" fontId="0" fillId="5" borderId="3" xfId="0" applyFill="1" applyBorder="1" applyAlignment="1">
      <alignment horizontal="center"/>
    </xf>
    <xf numFmtId="164" fontId="0" fillId="5" borderId="0" xfId="0" applyNumberFormat="1" applyFill="1" applyAlignment="1">
      <alignment horizontal="center" vertical="center"/>
    </xf>
    <xf numFmtId="14" fontId="13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4" fillId="0" borderId="4" xfId="0" applyFont="1" applyBorder="1" applyAlignment="1">
      <alignment horizontal="center"/>
    </xf>
    <xf numFmtId="0" fontId="2" fillId="5" borderId="4" xfId="0" applyFont="1" applyFill="1" applyBorder="1"/>
    <xf numFmtId="0" fontId="5" fillId="5" borderId="4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5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vertical="center" wrapText="1"/>
    </xf>
    <xf numFmtId="14" fontId="13" fillId="5" borderId="6" xfId="0" applyNumberFormat="1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15" fillId="2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5" borderId="0" xfId="0" applyFont="1" applyFill="1" applyAlignment="1">
      <alignment horizontal="center"/>
    </xf>
    <xf numFmtId="0" fontId="15" fillId="0" borderId="0" xfId="0" applyFont="1"/>
    <xf numFmtId="0" fontId="7" fillId="4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7" fillId="9" borderId="0" xfId="0" applyFont="1" applyFill="1" applyAlignment="1">
      <alignment vertical="center" wrapText="1"/>
    </xf>
    <xf numFmtId="0" fontId="7" fillId="9" borderId="0" xfId="0" applyFont="1" applyFill="1" applyAlignment="1">
      <alignment horizontal="center" vertical="center" wrapText="1"/>
    </xf>
    <xf numFmtId="16" fontId="2" fillId="5" borderId="8" xfId="0" applyNumberFormat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21" fillId="5" borderId="10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 vertical="center" wrapText="1"/>
    </xf>
    <xf numFmtId="0" fontId="21" fillId="5" borderId="0" xfId="0" applyFont="1" applyFill="1" applyAlignment="1">
      <alignment horizontal="center"/>
    </xf>
    <xf numFmtId="14" fontId="8" fillId="0" borderId="0" xfId="0" applyNumberFormat="1" applyFont="1" applyAlignment="1">
      <alignment horizontal="center"/>
    </xf>
    <xf numFmtId="0" fontId="22" fillId="10" borderId="10" xfId="0" applyFont="1" applyFill="1" applyBorder="1"/>
    <xf numFmtId="0" fontId="20" fillId="0" borderId="11" xfId="0" applyFont="1" applyBorder="1"/>
    <xf numFmtId="14" fontId="0" fillId="0" borderId="3" xfId="0" applyNumberFormat="1" applyBorder="1"/>
    <xf numFmtId="0" fontId="0" fillId="0" borderId="3" xfId="0" applyBorder="1"/>
    <xf numFmtId="0" fontId="22" fillId="10" borderId="14" xfId="0" applyFont="1" applyFill="1" applyBorder="1"/>
    <xf numFmtId="0" fontId="23" fillId="0" borderId="15" xfId="0" applyFont="1" applyBorder="1"/>
    <xf numFmtId="14" fontId="0" fillId="0" borderId="0" xfId="0" applyNumberFormat="1"/>
    <xf numFmtId="3" fontId="2" fillId="0" borderId="0" xfId="0" applyNumberFormat="1" applyFont="1"/>
    <xf numFmtId="165" fontId="0" fillId="5" borderId="0" xfId="0" applyNumberFormat="1" applyFill="1"/>
    <xf numFmtId="0" fontId="7" fillId="4" borderId="3" xfId="0" applyFont="1" applyFill="1" applyBorder="1" applyAlignment="1">
      <alignment vertical="center" wrapText="1"/>
    </xf>
    <xf numFmtId="0" fontId="0" fillId="5" borderId="3" xfId="0" applyFill="1" applyBorder="1"/>
    <xf numFmtId="0" fontId="24" fillId="5" borderId="3" xfId="0" applyFont="1" applyFill="1" applyBorder="1"/>
    <xf numFmtId="0" fontId="10" fillId="5" borderId="3" xfId="0" applyFont="1" applyFill="1" applyBorder="1"/>
    <xf numFmtId="14" fontId="0" fillId="5" borderId="3" xfId="0" applyNumberFormat="1" applyFill="1" applyBorder="1"/>
    <xf numFmtId="0" fontId="2" fillId="11" borderId="3" xfId="0" applyFont="1" applyFill="1" applyBorder="1"/>
    <xf numFmtId="0" fontId="2" fillId="5" borderId="3" xfId="0" applyFont="1" applyFill="1" applyBorder="1"/>
    <xf numFmtId="0" fontId="2" fillId="11" borderId="0" xfId="0" applyFont="1" applyFill="1"/>
    <xf numFmtId="0" fontId="0" fillId="11" borderId="0" xfId="0" applyFill="1" applyAlignment="1">
      <alignment horizontal="center"/>
    </xf>
    <xf numFmtId="0" fontId="0" fillId="11" borderId="0" xfId="0" applyFill="1"/>
    <xf numFmtId="14" fontId="0" fillId="11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4" fontId="0" fillId="5" borderId="0" xfId="0" applyNumberFormat="1" applyFill="1" applyAlignment="1">
      <alignment horizontal="center"/>
    </xf>
    <xf numFmtId="14" fontId="16" fillId="8" borderId="1" xfId="0" applyNumberFormat="1" applyFont="1" applyFill="1" applyBorder="1" applyAlignment="1">
      <alignment horizontal="center" vertical="center" wrapText="1"/>
    </xf>
    <xf numFmtId="0" fontId="12" fillId="2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14" fontId="2" fillId="0" borderId="0" xfId="0" applyNumberFormat="1" applyFont="1"/>
    <xf numFmtId="14" fontId="8" fillId="0" borderId="0" xfId="0" applyNumberFormat="1" applyFont="1" applyAlignment="1">
      <alignment wrapText="1"/>
    </xf>
    <xf numFmtId="0" fontId="9" fillId="0" borderId="0" xfId="0" applyFont="1"/>
    <xf numFmtId="0" fontId="8" fillId="0" borderId="0" xfId="0" applyFont="1" applyAlignment="1">
      <alignment wrapText="1"/>
    </xf>
    <xf numFmtId="14" fontId="2" fillId="0" borderId="0" xfId="0" applyNumberFormat="1" applyFont="1" applyAlignment="1">
      <alignment horizontal="center"/>
    </xf>
    <xf numFmtId="0" fontId="5" fillId="5" borderId="0" xfId="0" applyFont="1" applyFill="1"/>
    <xf numFmtId="0" fontId="10" fillId="0" borderId="0" xfId="0" applyFont="1"/>
    <xf numFmtId="0" fontId="11" fillId="0" borderId="0" xfId="0" applyFont="1"/>
    <xf numFmtId="0" fontId="25" fillId="5" borderId="0" xfId="0" applyFont="1" applyFill="1"/>
    <xf numFmtId="0" fontId="7" fillId="4" borderId="2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14" fontId="0" fillId="11" borderId="0" xfId="0" applyNumberFormat="1" applyFill="1" applyAlignment="1">
      <alignment horizontal="center"/>
    </xf>
    <xf numFmtId="0" fontId="2" fillId="12" borderId="0" xfId="0" applyFont="1" applyFill="1"/>
    <xf numFmtId="0" fontId="8" fillId="12" borderId="0" xfId="0" applyFont="1" applyFill="1"/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30" fillId="7" borderId="4" xfId="0" applyFont="1" applyFill="1" applyBorder="1" applyAlignment="1">
      <alignment horizontal="center" vertical="center" wrapText="1"/>
    </xf>
    <xf numFmtId="14" fontId="20" fillId="5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2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32" fillId="5" borderId="0" xfId="0" applyFont="1" applyFill="1" applyAlignment="1">
      <alignment horizontal="center"/>
    </xf>
    <xf numFmtId="0" fontId="0" fillId="16" borderId="0" xfId="0" applyFill="1" applyAlignment="1">
      <alignment horizontal="center" wrapText="1"/>
    </xf>
    <xf numFmtId="0" fontId="0" fillId="16" borderId="0" xfId="0" applyFill="1" applyAlignment="1">
      <alignment horizontal="center" vertical="center" wrapText="1"/>
    </xf>
    <xf numFmtId="0" fontId="33" fillId="5" borderId="0" xfId="0" applyFont="1" applyFill="1" applyAlignment="1">
      <alignment horizontal="center"/>
    </xf>
    <xf numFmtId="0" fontId="34" fillId="0" borderId="4" xfId="0" applyFont="1" applyBorder="1"/>
    <xf numFmtId="0" fontId="34" fillId="0" borderId="7" xfId="0" applyFont="1" applyBorder="1"/>
    <xf numFmtId="0" fontId="8" fillId="17" borderId="4" xfId="0" applyFont="1" applyFill="1" applyBorder="1"/>
    <xf numFmtId="0" fontId="8" fillId="0" borderId="4" xfId="0" applyFont="1" applyBorder="1"/>
    <xf numFmtId="9" fontId="0" fillId="0" borderId="0" xfId="0" applyNumberFormat="1" applyAlignment="1">
      <alignment horizontal="center"/>
    </xf>
    <xf numFmtId="0" fontId="13" fillId="5" borderId="0" xfId="0" applyFont="1" applyFill="1" applyAlignment="1">
      <alignment vertical="center"/>
    </xf>
    <xf numFmtId="14" fontId="14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6" fillId="5" borderId="0" xfId="0" applyFont="1" applyFill="1" applyAlignment="1">
      <alignment vertical="center"/>
    </xf>
    <xf numFmtId="14" fontId="8" fillId="0" borderId="0" xfId="0" applyNumberFormat="1" applyFont="1"/>
    <xf numFmtId="0" fontId="7" fillId="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1" fillId="5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/>
    </xf>
    <xf numFmtId="0" fontId="13" fillId="5" borderId="0" xfId="0" applyFont="1" applyFill="1" applyAlignment="1">
      <alignment horizontal="left" vertical="center"/>
    </xf>
    <xf numFmtId="0" fontId="2" fillId="5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0" fillId="0" borderId="0" xfId="0" applyFont="1" applyAlignment="1">
      <alignment horizontal="right" vertical="center"/>
    </xf>
    <xf numFmtId="14" fontId="14" fillId="18" borderId="0" xfId="0" applyNumberFormat="1" applyFont="1" applyFill="1" applyAlignment="1">
      <alignment horizontal="right"/>
    </xf>
    <xf numFmtId="0" fontId="20" fillId="0" borderId="0" xfId="0" applyFont="1" applyAlignment="1">
      <alignment horizontal="right"/>
    </xf>
    <xf numFmtId="0" fontId="8" fillId="11" borderId="0" xfId="0" applyFont="1" applyFill="1"/>
    <xf numFmtId="0" fontId="8" fillId="11" borderId="0" xfId="0" applyFont="1" applyFill="1" applyAlignment="1">
      <alignment horizontal="center"/>
    </xf>
    <xf numFmtId="0" fontId="20" fillId="5" borderId="8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2" xfId="0" applyFont="1" applyBorder="1"/>
    <xf numFmtId="0" fontId="2" fillId="0" borderId="11" xfId="0" applyFont="1" applyBorder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10" xfId="0" applyFont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6" xfId="0" applyFont="1" applyBorder="1"/>
    <xf numFmtId="0" fontId="2" fillId="0" borderId="17" xfId="0" applyFont="1" applyBorder="1"/>
    <xf numFmtId="0" fontId="2" fillId="2" borderId="3" xfId="0" applyFont="1" applyFill="1" applyBorder="1"/>
    <xf numFmtId="0" fontId="2" fillId="2" borderId="10" xfId="0" applyFont="1" applyFill="1" applyBorder="1"/>
    <xf numFmtId="0" fontId="2" fillId="0" borderId="19" xfId="0" applyFont="1" applyBorder="1"/>
    <xf numFmtId="0" fontId="2" fillId="0" borderId="18" xfId="0" applyFont="1" applyBorder="1"/>
    <xf numFmtId="0" fontId="2" fillId="0" borderId="3" xfId="0" applyFont="1" applyBorder="1" applyAlignment="1">
      <alignment wrapText="1"/>
    </xf>
    <xf numFmtId="0" fontId="2" fillId="0" borderId="11" xfId="0" applyFont="1" applyBorder="1" applyAlignment="1">
      <alignment wrapText="1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/>
      </font>
    </dxf>
    <dxf>
      <font>
        <b/>
        <i val="0"/>
        <color rgb="FFFF0000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DEE2"/>
        </patternFill>
      </fill>
    </dxf>
    <dxf>
      <font>
        <color rgb="FF9C0006"/>
      </font>
      <fill>
        <patternFill patternType="solid">
          <bgColor rgb="FFFFDEE2"/>
        </patternFill>
      </fill>
    </dxf>
    <dxf>
      <font>
        <color rgb="FF9C5700"/>
      </font>
      <fill>
        <patternFill patternType="solid"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 patternType="solid">
          <bgColor theme="7" tint="0.79998168889431442"/>
        </patternFill>
      </fill>
    </dxf>
    <dxf>
      <font>
        <color rgb="FF9C0006"/>
      </font>
      <fill>
        <patternFill patternType="solid">
          <bgColor rgb="FFFFDEE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D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r1" id="{4DE5CFEE-5B2D-45D0-AA79-7A1A6E6553C6}"/>
  <namedSheetView name="walace" id="{11035353-449E-4AEA-ACD7-AE5160ABFBBE}">
    <nsvFilter filterId="{00000000-0001-0000-0000-000000000000}" ref="A10:AM2538" tableId="0">
      <columnFilter colId="7">
        <filter colId="7">
          <x:filters blank="1"/>
        </filter>
      </columnFilter>
    </nsvFilter>
  </namedSheetView>
</namedSheetView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539"/>
  <sheetViews>
    <sheetView tabSelected="1" zoomScale="70" zoomScaleNormal="70" workbookViewId="0">
      <pane ySplit="10" topLeftCell="A186" activePane="bottomLeft" state="frozen"/>
      <selection pane="bottomLeft" activeCell="F1218" sqref="F1218"/>
    </sheetView>
  </sheetViews>
  <sheetFormatPr defaultColWidth="15.6640625" defaultRowHeight="25.2" customHeight="1" x14ac:dyDescent="0.3"/>
  <cols>
    <col min="3" max="3" width="15.109375" style="17" bestFit="1" customWidth="1"/>
    <col min="4" max="4" width="21.109375" style="12" bestFit="1" customWidth="1"/>
    <col min="5" max="5" width="15.6640625" style="98"/>
    <col min="8" max="8" width="15.6640625" style="12"/>
    <col min="10" max="10" width="15.6640625" style="17"/>
    <col min="11" max="11" width="15.6640625" style="12"/>
    <col min="12" max="12" width="18" style="12" bestFit="1" customWidth="1"/>
    <col min="15" max="15" width="53.88671875" customWidth="1"/>
    <col min="17" max="18" width="15.6640625" style="12"/>
    <col min="28" max="28" width="15.6640625" style="22"/>
    <col min="29" max="29" width="15.6640625" style="17"/>
    <col min="30" max="31" width="15.6640625" style="12"/>
    <col min="32" max="32" width="15.6640625" style="17"/>
    <col min="33" max="34" width="15.6640625" style="12"/>
    <col min="36" max="36" width="15.6640625" style="81"/>
  </cols>
  <sheetData>
    <row r="1" spans="1:36" ht="25.2" customHeight="1" x14ac:dyDescent="0.3">
      <c r="A1" s="8"/>
      <c r="B1" s="8"/>
      <c r="C1" s="21"/>
      <c r="D1" s="23"/>
      <c r="E1" s="59"/>
      <c r="F1" s="8"/>
      <c r="G1" s="40" t="s">
        <v>0</v>
      </c>
      <c r="H1" s="57" t="s">
        <v>1</v>
      </c>
      <c r="I1" s="59"/>
      <c r="J1" s="21"/>
      <c r="K1" s="58" t="s">
        <v>2</v>
      </c>
      <c r="L1" s="58" t="s">
        <v>1</v>
      </c>
      <c r="M1" s="60"/>
      <c r="N1" s="59"/>
      <c r="O1" s="57" t="s">
        <v>3</v>
      </c>
      <c r="P1" s="23"/>
      <c r="Q1" s="23"/>
      <c r="R1" s="23"/>
      <c r="S1" s="8"/>
      <c r="T1" s="8"/>
      <c r="U1" s="8"/>
      <c r="V1" s="8"/>
      <c r="W1" s="83"/>
      <c r="X1" s="8"/>
      <c r="Y1" s="83"/>
      <c r="Z1" s="8"/>
      <c r="AA1" s="8"/>
      <c r="AB1" s="20"/>
      <c r="AC1" s="21"/>
      <c r="AD1" s="23"/>
      <c r="AE1" s="23"/>
      <c r="AF1" s="21"/>
      <c r="AG1" s="23"/>
      <c r="AH1" s="23"/>
      <c r="AI1" s="23"/>
      <c r="AJ1" s="101"/>
    </row>
    <row r="2" spans="1:36" ht="25.2" customHeight="1" x14ac:dyDescent="0.35">
      <c r="A2" s="1" t="s">
        <v>4</v>
      </c>
      <c r="B2" s="1" t="s">
        <v>4</v>
      </c>
      <c r="C2" s="96"/>
      <c r="E2" s="148"/>
      <c r="G2" s="41" t="s">
        <v>5</v>
      </c>
      <c r="H2" s="42">
        <f>COUNTA(D11:D2002)</f>
        <v>1453</v>
      </c>
      <c r="I2" s="8"/>
      <c r="J2" s="21"/>
      <c r="K2" s="42" t="s">
        <v>6</v>
      </c>
      <c r="L2" s="48">
        <f>COUNTA(K11:K2001)</f>
        <v>1300</v>
      </c>
      <c r="M2" s="60"/>
      <c r="N2" s="2"/>
      <c r="O2" s="52">
        <v>45266</v>
      </c>
      <c r="P2" s="23"/>
      <c r="Q2" s="23"/>
      <c r="R2" s="166"/>
      <c r="S2" s="2"/>
      <c r="T2" s="2"/>
      <c r="U2" s="2"/>
      <c r="V2" s="8"/>
      <c r="W2" s="83"/>
      <c r="X2" s="2"/>
      <c r="Y2" s="2"/>
      <c r="Z2" s="8"/>
      <c r="AA2" s="8"/>
      <c r="AB2" s="20"/>
      <c r="AC2" s="21"/>
      <c r="AD2" s="21"/>
      <c r="AE2" s="23"/>
      <c r="AF2" s="21"/>
      <c r="AG2" s="23"/>
      <c r="AH2" s="23"/>
      <c r="AI2" s="23"/>
      <c r="AJ2" s="101"/>
    </row>
    <row r="3" spans="1:36" ht="25.2" customHeight="1" x14ac:dyDescent="0.35">
      <c r="A3" s="1" t="s">
        <v>4</v>
      </c>
      <c r="B3" s="1" t="s">
        <v>4</v>
      </c>
      <c r="C3" s="96"/>
      <c r="D3" s="103" t="s">
        <v>7</v>
      </c>
      <c r="E3" s="149"/>
      <c r="F3" s="2" t="s">
        <v>4</v>
      </c>
      <c r="G3" s="41" t="s">
        <v>8</v>
      </c>
      <c r="H3" s="43">
        <f>COUNTA(D11:D2002)-H5-H4-H6</f>
        <v>3</v>
      </c>
      <c r="I3" s="8"/>
      <c r="J3" s="21"/>
      <c r="K3" s="42" t="s">
        <v>9</v>
      </c>
      <c r="L3" s="49">
        <f>L2-L7-L4-L6</f>
        <v>475</v>
      </c>
      <c r="M3" s="61"/>
      <c r="N3" s="2"/>
      <c r="O3" s="53" t="str">
        <f ca="1">IF(OR(AND(H3=0),NETWORKDAYS(O2,TODAY())&lt;6),"Análise dentro do prazo","Análise atrasada")</f>
        <v>Análise atrasada</v>
      </c>
      <c r="P3" s="23"/>
      <c r="Q3" s="23"/>
      <c r="R3" s="34"/>
      <c r="S3" s="2"/>
      <c r="T3" s="2"/>
      <c r="U3" s="2"/>
      <c r="V3" s="8"/>
      <c r="W3" s="83"/>
      <c r="X3" s="2"/>
      <c r="Y3" s="2"/>
      <c r="Z3" s="7" t="s">
        <v>4</v>
      </c>
      <c r="AA3" s="8"/>
      <c r="AB3" s="20"/>
      <c r="AC3" s="21"/>
      <c r="AD3" s="21"/>
      <c r="AE3" s="23"/>
      <c r="AF3" s="21"/>
      <c r="AG3" s="23"/>
      <c r="AH3" s="23"/>
      <c r="AI3" s="23"/>
      <c r="AJ3" s="101"/>
    </row>
    <row r="4" spans="1:36" ht="25.2" customHeight="1" x14ac:dyDescent="0.3">
      <c r="A4" s="1" t="s">
        <v>4</v>
      </c>
      <c r="B4" s="1" t="s">
        <v>10</v>
      </c>
      <c r="C4" s="13" t="s">
        <v>4</v>
      </c>
      <c r="D4" s="23"/>
      <c r="E4" s="8"/>
      <c r="F4" s="2" t="s">
        <v>4</v>
      </c>
      <c r="G4" s="44" t="s">
        <v>11</v>
      </c>
      <c r="H4" s="45">
        <f>COUNTIF(H11:H2002,"AGUARDAR")</f>
        <v>53</v>
      </c>
      <c r="I4" s="8"/>
      <c r="J4" s="21"/>
      <c r="K4" s="167" t="s">
        <v>12</v>
      </c>
      <c r="L4" s="50">
        <f>(COUNTIF(L10:L20001,"SIM"))-L7</f>
        <v>219</v>
      </c>
      <c r="M4" s="62"/>
      <c r="N4" s="2"/>
      <c r="O4" s="54">
        <f ca="1">IF(AND(NETWORKDAYS(O2,TODAY()),H3=0),"",NETWORKDAYS(O2,TODAY()))</f>
        <v>102</v>
      </c>
      <c r="P4" s="23"/>
      <c r="Q4" s="23"/>
      <c r="R4" s="37"/>
      <c r="S4" s="2"/>
      <c r="T4" s="2"/>
      <c r="U4" s="2"/>
      <c r="V4" s="8"/>
      <c r="W4" s="83"/>
      <c r="X4" s="2"/>
      <c r="Y4" s="2"/>
      <c r="Z4" s="8"/>
      <c r="AA4" s="8"/>
      <c r="AB4" s="20"/>
      <c r="AC4" s="21"/>
      <c r="AD4" s="21"/>
      <c r="AE4" s="23"/>
      <c r="AF4" s="21"/>
      <c r="AG4" s="23"/>
      <c r="AH4" s="23"/>
      <c r="AI4" s="23"/>
      <c r="AJ4" s="101"/>
    </row>
    <row r="5" spans="1:36" ht="25.2" customHeight="1" x14ac:dyDescent="0.3">
      <c r="A5" s="6"/>
      <c r="B5" s="6" t="s">
        <v>13</v>
      </c>
      <c r="C5" s="14"/>
      <c r="D5" s="104"/>
      <c r="E5" s="150"/>
      <c r="F5" s="7"/>
      <c r="G5" s="46" t="s">
        <v>14</v>
      </c>
      <c r="H5" s="47">
        <f>COUNTIF(H11:H2002,"SIM")</f>
        <v>1364</v>
      </c>
      <c r="I5" s="8"/>
      <c r="J5" s="21"/>
      <c r="K5" s="167" t="s">
        <v>15</v>
      </c>
      <c r="L5" s="50">
        <f>(COUNTIF(M9:M20002,"SIM")+COUNTIF(M9:M20002,"95%"))-L8</f>
        <v>-17</v>
      </c>
      <c r="M5" s="61"/>
      <c r="N5" s="2"/>
      <c r="O5" s="127" t="s">
        <v>16</v>
      </c>
      <c r="P5" s="23"/>
      <c r="Q5" s="23"/>
      <c r="R5" s="38"/>
      <c r="S5" s="7"/>
      <c r="T5" s="7"/>
      <c r="U5" s="7"/>
      <c r="V5" s="7"/>
      <c r="W5" s="7"/>
      <c r="X5" s="7"/>
      <c r="Y5" s="7"/>
      <c r="Z5" s="7"/>
      <c r="AA5" s="8"/>
      <c r="AB5" s="20"/>
      <c r="AC5" s="21"/>
      <c r="AD5" s="21"/>
      <c r="AE5" s="23"/>
      <c r="AF5" s="21"/>
      <c r="AG5" s="23"/>
      <c r="AH5" s="23"/>
      <c r="AI5" s="23"/>
      <c r="AJ5" s="101"/>
    </row>
    <row r="6" spans="1:36" ht="25.2" customHeight="1" x14ac:dyDescent="0.3">
      <c r="A6" s="6"/>
      <c r="B6" s="115"/>
      <c r="C6" s="14"/>
      <c r="D6" s="104"/>
      <c r="E6" s="150"/>
      <c r="F6" s="7"/>
      <c r="G6" s="46" t="s">
        <v>17</v>
      </c>
      <c r="H6" s="43">
        <f>COUNTIF(H11:H2003,"NÃO")+COUNTIF(H11:H2003,"CANCELADO")</f>
        <v>33</v>
      </c>
      <c r="I6" s="112"/>
      <c r="J6" s="21"/>
      <c r="K6" s="167" t="s">
        <v>18</v>
      </c>
      <c r="L6" s="49">
        <f>COUNTIF(L11:L999997,"NÃO")</f>
        <v>36</v>
      </c>
      <c r="M6" s="7"/>
      <c r="N6" s="7"/>
      <c r="O6" s="128">
        <v>45265</v>
      </c>
      <c r="P6" s="23"/>
      <c r="Q6" s="23"/>
      <c r="R6" s="23"/>
      <c r="S6" s="7"/>
      <c r="T6" s="7"/>
      <c r="U6" s="7"/>
      <c r="V6" s="7"/>
      <c r="W6" s="7"/>
      <c r="X6" s="7"/>
      <c r="Y6" s="7"/>
      <c r="Z6" s="7"/>
      <c r="AA6" s="8"/>
      <c r="AB6" s="20"/>
      <c r="AC6" s="21"/>
      <c r="AD6" s="21"/>
      <c r="AE6" s="23"/>
      <c r="AF6" s="21"/>
      <c r="AG6" s="23"/>
      <c r="AH6" s="23"/>
      <c r="AI6" s="23"/>
      <c r="AJ6" s="101"/>
    </row>
    <row r="7" spans="1:36" ht="25.2" customHeight="1" x14ac:dyDescent="0.3">
      <c r="A7" s="6"/>
      <c r="B7" s="6"/>
      <c r="C7" s="14"/>
      <c r="D7" s="104"/>
      <c r="E7" s="150"/>
      <c r="G7" s="7"/>
      <c r="H7"/>
      <c r="J7" s="18"/>
      <c r="K7" s="167" t="s">
        <v>19</v>
      </c>
      <c r="L7" s="50">
        <f>COUNTIF(Z11:Z1998,"&gt;0")</f>
        <v>570</v>
      </c>
      <c r="M7" s="7"/>
      <c r="N7" s="2"/>
      <c r="O7" s="53" t="str">
        <f ca="1">IF(OR(AND(L3=0),NETWORKDAYS(O6,TODAY())&lt;16),"Análise dentro do prazo","Análise atrasada")</f>
        <v>Análise atrasada</v>
      </c>
      <c r="P7" s="23"/>
      <c r="Q7" s="23"/>
      <c r="R7" s="4"/>
      <c r="S7" s="7"/>
      <c r="T7" s="7"/>
      <c r="U7" s="7"/>
      <c r="V7" s="7"/>
      <c r="W7" s="7"/>
      <c r="X7" s="7"/>
      <c r="Y7" s="7"/>
      <c r="Z7" s="7"/>
      <c r="AA7" s="8"/>
      <c r="AB7" s="20"/>
      <c r="AC7" s="21"/>
      <c r="AD7" s="21"/>
      <c r="AE7" s="23"/>
      <c r="AF7" s="21"/>
      <c r="AG7" s="23"/>
      <c r="AH7" s="23"/>
      <c r="AI7" s="23"/>
      <c r="AJ7" s="101"/>
    </row>
    <row r="8" spans="1:36" ht="25.2" customHeight="1" x14ac:dyDescent="0.3">
      <c r="A8" s="9"/>
      <c r="B8" s="9"/>
      <c r="C8" s="15"/>
      <c r="D8" s="19"/>
      <c r="E8" s="151"/>
      <c r="F8" s="9"/>
      <c r="G8" s="9"/>
      <c r="H8" s="10"/>
      <c r="I8" s="9"/>
      <c r="J8" s="15"/>
      <c r="K8" s="167" t="s">
        <v>20</v>
      </c>
      <c r="L8" s="50">
        <f>COUNTIF(AA10:AA1998,"&gt;0")</f>
        <v>790</v>
      </c>
      <c r="M8" s="9"/>
      <c r="N8" s="9"/>
      <c r="O8" s="54">
        <f ca="1">IF(AND(NETWORKDAYS(O6,TODAY()),L3=0),"",NETWORKDAYS(O6,TODAY()))</f>
        <v>103</v>
      </c>
      <c r="P8" s="23"/>
      <c r="Q8" s="23"/>
      <c r="R8" s="10"/>
      <c r="S8" s="9"/>
      <c r="T8" s="9"/>
      <c r="U8" s="9"/>
      <c r="V8" s="9"/>
      <c r="W8" s="9"/>
      <c r="X8" s="9"/>
      <c r="Y8" s="9"/>
      <c r="Z8" s="9"/>
      <c r="AA8" s="8"/>
      <c r="AB8" s="33"/>
      <c r="AC8" s="21"/>
      <c r="AD8" s="168"/>
      <c r="AE8" s="23"/>
      <c r="AF8" s="21"/>
      <c r="AG8" s="23"/>
      <c r="AH8" s="23"/>
      <c r="AI8" s="23"/>
      <c r="AJ8" s="101"/>
    </row>
    <row r="9" spans="1:36" ht="25.2" customHeight="1" x14ac:dyDescent="0.3">
      <c r="A9" s="9"/>
      <c r="B9" s="7"/>
      <c r="C9" s="7"/>
      <c r="D9" s="7"/>
      <c r="E9" s="7"/>
      <c r="F9" s="4" t="str">
        <f ca="1">IFERROR(VLOOKUP(Q9,'Banco de Dados'!A:B,2,FALSE),"")</f>
        <v/>
      </c>
      <c r="G9" s="7"/>
      <c r="H9" s="7"/>
      <c r="I9" s="7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s="28" customFormat="1" ht="25.2" customHeight="1" x14ac:dyDescent="0.3">
      <c r="A10" s="26"/>
      <c r="B10" s="27" t="s">
        <v>21</v>
      </c>
      <c r="C10" s="97" t="s">
        <v>22</v>
      </c>
      <c r="D10" s="29" t="s">
        <v>23</v>
      </c>
      <c r="E10" s="26" t="s">
        <v>24</v>
      </c>
      <c r="F10" s="26" t="s">
        <v>25</v>
      </c>
      <c r="G10" s="26" t="s">
        <v>26</v>
      </c>
      <c r="H10" s="29" t="s">
        <v>27</v>
      </c>
      <c r="I10" s="26" t="s">
        <v>28</v>
      </c>
      <c r="J10" s="29" t="s">
        <v>29</v>
      </c>
      <c r="K10" s="29" t="s">
        <v>30</v>
      </c>
      <c r="L10" s="29" t="s">
        <v>31</v>
      </c>
      <c r="M10" s="55" t="s">
        <v>32</v>
      </c>
      <c r="N10" s="55" t="s">
        <v>33</v>
      </c>
      <c r="O10" s="51" t="s">
        <v>34</v>
      </c>
      <c r="P10" s="26" t="s">
        <v>35</v>
      </c>
      <c r="Q10" s="29" t="s">
        <v>36</v>
      </c>
      <c r="R10" s="26" t="s">
        <v>37</v>
      </c>
      <c r="S10" s="26" t="s">
        <v>38</v>
      </c>
      <c r="T10" s="26" t="s">
        <v>39</v>
      </c>
      <c r="U10" s="26" t="s">
        <v>40</v>
      </c>
      <c r="V10" s="26" t="s">
        <v>41</v>
      </c>
      <c r="W10" s="26" t="s">
        <v>42</v>
      </c>
      <c r="X10" s="26" t="s">
        <v>43</v>
      </c>
      <c r="Y10" s="26" t="s">
        <v>44</v>
      </c>
      <c r="Z10" s="26" t="s">
        <v>45</v>
      </c>
      <c r="AA10" s="26" t="s">
        <v>46</v>
      </c>
      <c r="AB10" s="39" t="s">
        <v>47</v>
      </c>
      <c r="AC10" s="39" t="s">
        <v>48</v>
      </c>
      <c r="AD10" s="29" t="s">
        <v>49</v>
      </c>
      <c r="AE10" s="56" t="s">
        <v>50</v>
      </c>
      <c r="AF10" s="56" t="s">
        <v>51</v>
      </c>
      <c r="AG10" s="56" t="s">
        <v>52</v>
      </c>
      <c r="AH10" s="56" t="s">
        <v>53</v>
      </c>
      <c r="AI10" s="56" t="s">
        <v>54</v>
      </c>
      <c r="AJ10" s="102" t="s">
        <v>55</v>
      </c>
    </row>
    <row r="11" spans="1:36" ht="25.2" customHeight="1" x14ac:dyDescent="0.3">
      <c r="A11" s="5">
        <v>1</v>
      </c>
      <c r="B11" s="4" t="s">
        <v>56</v>
      </c>
      <c r="C11" s="169">
        <v>16693</v>
      </c>
      <c r="D11" s="11" t="s">
        <v>57</v>
      </c>
      <c r="E11" s="99">
        <f>IFERROR(VLOOKUP(F11,'Banco de Dados'!AE:AF,2,FALSE),"")</f>
        <v>714062</v>
      </c>
      <c r="F11" s="4">
        <f>IFERROR(VLOOKUP(Q11,'Banco de Dados'!A:B,2,FALSE),"")</f>
        <v>212300955</v>
      </c>
      <c r="G11" s="4" t="s">
        <v>58</v>
      </c>
      <c r="H11" s="12" t="s">
        <v>59</v>
      </c>
      <c r="I11" s="4"/>
      <c r="J11" s="11">
        <v>80</v>
      </c>
      <c r="K11" s="111">
        <v>45185</v>
      </c>
      <c r="L11" s="12" t="s">
        <v>59</v>
      </c>
      <c r="M11" s="12" t="s">
        <v>59</v>
      </c>
      <c r="N11" s="4"/>
      <c r="O11" s="4" t="s">
        <v>60</v>
      </c>
      <c r="P11" s="4" t="s">
        <v>61</v>
      </c>
      <c r="Q11" s="11">
        <v>9758541277</v>
      </c>
      <c r="R11" s="4" t="s">
        <v>62</v>
      </c>
      <c r="S11" s="4">
        <v>16</v>
      </c>
      <c r="T11" s="4"/>
      <c r="U11" s="4" t="s">
        <v>63</v>
      </c>
      <c r="V11" s="4" t="s">
        <v>64</v>
      </c>
      <c r="W11" s="4" t="s">
        <v>65</v>
      </c>
      <c r="X11" s="4">
        <v>-8.1584850000000007</v>
      </c>
      <c r="Y11" s="4">
        <v>-72.572263000000007</v>
      </c>
      <c r="Z11" s="4">
        <v>2216136</v>
      </c>
      <c r="AA11" s="123">
        <v>239823</v>
      </c>
      <c r="AB11" s="22">
        <v>45154</v>
      </c>
      <c r="AC11" s="22">
        <v>45154</v>
      </c>
      <c r="AD11" s="168" t="s">
        <v>66</v>
      </c>
      <c r="AE11" s="36">
        <v>45194</v>
      </c>
      <c r="AF11" s="36">
        <v>45195</v>
      </c>
      <c r="AG11" s="12">
        <v>9</v>
      </c>
      <c r="AH11" s="12" t="s">
        <v>67</v>
      </c>
      <c r="AI11" t="s">
        <v>68</v>
      </c>
      <c r="AJ11" s="81">
        <v>35419</v>
      </c>
    </row>
    <row r="12" spans="1:36" ht="25.2" customHeight="1" x14ac:dyDescent="0.3">
      <c r="A12" s="5">
        <v>2</v>
      </c>
      <c r="B12" s="4" t="s">
        <v>69</v>
      </c>
      <c r="C12" s="169">
        <v>16694</v>
      </c>
      <c r="D12" s="11" t="s">
        <v>70</v>
      </c>
      <c r="E12" s="99">
        <f ca="1">IFERROR(VLOOKUP(F12,'Banco de Dados'!AE:AF,2,FALSE),"")</f>
        <v>713516</v>
      </c>
      <c r="F12" s="4">
        <f ca="1">IFERROR(VLOOKUP(Q12,'Banco de Dados'!A:B,2,FALSE),"")</f>
        <v>212300907</v>
      </c>
      <c r="G12" s="4" t="s">
        <v>58</v>
      </c>
      <c r="H12" s="12" t="s">
        <v>59</v>
      </c>
      <c r="I12" s="4"/>
      <c r="J12" s="11">
        <v>80</v>
      </c>
      <c r="K12" s="111">
        <v>45169</v>
      </c>
      <c r="L12" s="12" t="s">
        <v>59</v>
      </c>
      <c r="M12" s="12" t="s">
        <v>59</v>
      </c>
      <c r="N12" s="4"/>
      <c r="O12" s="4" t="s">
        <v>71</v>
      </c>
      <c r="P12" s="4" t="s">
        <v>61</v>
      </c>
      <c r="Q12" s="11">
        <v>94185530234</v>
      </c>
      <c r="R12" s="4" t="s">
        <v>72</v>
      </c>
      <c r="S12" s="4">
        <v>16</v>
      </c>
      <c r="T12" s="4"/>
      <c r="U12" s="4" t="s">
        <v>63</v>
      </c>
      <c r="V12" t="s">
        <v>64</v>
      </c>
      <c r="W12" s="4" t="s">
        <v>65</v>
      </c>
      <c r="X12" s="4">
        <v>-8.0486079999999998</v>
      </c>
      <c r="Y12" s="4">
        <v>-72.679874999999996</v>
      </c>
      <c r="Z12" s="4">
        <v>2216137</v>
      </c>
      <c r="AA12" s="123">
        <v>239824</v>
      </c>
      <c r="AB12" s="22">
        <v>45154</v>
      </c>
      <c r="AC12" s="22">
        <v>45154</v>
      </c>
      <c r="AD12" s="168" t="s">
        <v>66</v>
      </c>
      <c r="AE12" s="36">
        <v>45175</v>
      </c>
      <c r="AF12" s="22">
        <v>45182</v>
      </c>
      <c r="AG12" s="12">
        <v>9</v>
      </c>
      <c r="AH12" s="12" t="s">
        <v>67</v>
      </c>
      <c r="AI12" t="s">
        <v>68</v>
      </c>
      <c r="AJ12" s="81">
        <v>29833</v>
      </c>
    </row>
    <row r="13" spans="1:36" ht="25.2" customHeight="1" x14ac:dyDescent="0.3">
      <c r="A13" s="5">
        <v>3</v>
      </c>
      <c r="B13" s="4" t="s">
        <v>73</v>
      </c>
      <c r="C13" s="169">
        <v>16695</v>
      </c>
      <c r="D13" s="11" t="s">
        <v>74</v>
      </c>
      <c r="E13" s="99">
        <f>IFERROR(VLOOKUP(F13,'Banco de Dados'!AE:AF,2,FALSE),"")</f>
        <v>714071</v>
      </c>
      <c r="F13" s="4">
        <f>IFERROR(VLOOKUP(Q13,'Banco de Dados'!A:B,2,FALSE),"")</f>
        <v>212300957</v>
      </c>
      <c r="G13" s="4" t="s">
        <v>58</v>
      </c>
      <c r="H13" s="12" t="s">
        <v>59</v>
      </c>
      <c r="I13" s="4"/>
      <c r="J13" s="11">
        <v>80</v>
      </c>
      <c r="K13" s="111">
        <v>45180</v>
      </c>
      <c r="L13" s="12" t="s">
        <v>59</v>
      </c>
      <c r="M13" s="12" t="s">
        <v>59</v>
      </c>
      <c r="N13" s="4"/>
      <c r="O13" s="4" t="s">
        <v>75</v>
      </c>
      <c r="P13" s="4" t="s">
        <v>61</v>
      </c>
      <c r="Q13" s="11">
        <v>3425650289</v>
      </c>
      <c r="R13" s="4" t="s">
        <v>76</v>
      </c>
      <c r="S13" s="4">
        <v>16</v>
      </c>
      <c r="T13" s="4"/>
      <c r="U13" s="4" t="s">
        <v>63</v>
      </c>
      <c r="V13" s="4" t="s">
        <v>64</v>
      </c>
      <c r="W13" s="4" t="s">
        <v>65</v>
      </c>
      <c r="X13" s="4">
        <v>-8.1412770000000005</v>
      </c>
      <c r="Y13" s="4">
        <v>-72.575708000000006</v>
      </c>
      <c r="Z13" s="4">
        <v>2216138</v>
      </c>
      <c r="AA13" s="123">
        <v>239823</v>
      </c>
      <c r="AB13" s="22">
        <v>45154</v>
      </c>
      <c r="AC13" s="22">
        <v>45154</v>
      </c>
      <c r="AD13" s="168" t="s">
        <v>66</v>
      </c>
      <c r="AE13" s="36">
        <v>45188</v>
      </c>
      <c r="AF13" s="22">
        <v>45191</v>
      </c>
      <c r="AG13" s="17">
        <v>9</v>
      </c>
      <c r="AH13" s="12" t="s">
        <v>67</v>
      </c>
      <c r="AI13" t="s">
        <v>68</v>
      </c>
      <c r="AJ13" s="81">
        <v>35269</v>
      </c>
    </row>
    <row r="14" spans="1:36" ht="25.2" customHeight="1" x14ac:dyDescent="0.3">
      <c r="A14" s="5">
        <v>4</v>
      </c>
      <c r="B14" s="4" t="s">
        <v>77</v>
      </c>
      <c r="C14" s="169">
        <v>16696</v>
      </c>
      <c r="D14" s="11" t="s">
        <v>78</v>
      </c>
      <c r="E14" s="99">
        <f>IFERROR(VLOOKUP(F14,'Banco de Dados'!AE:AF,2,FALSE),"")</f>
        <v>713600</v>
      </c>
      <c r="F14" s="4">
        <f>IFERROR(VLOOKUP(Q14,'Banco de Dados'!A:B,2,FALSE),"")</f>
        <v>212300909</v>
      </c>
      <c r="G14" s="4" t="s">
        <v>58</v>
      </c>
      <c r="H14" s="12" t="s">
        <v>59</v>
      </c>
      <c r="I14" s="4"/>
      <c r="J14" s="11">
        <v>80</v>
      </c>
      <c r="K14" s="111">
        <v>45171</v>
      </c>
      <c r="L14" s="12" t="s">
        <v>59</v>
      </c>
      <c r="M14" s="12" t="s">
        <v>59</v>
      </c>
      <c r="N14" s="4"/>
      <c r="O14" s="4" t="s">
        <v>79</v>
      </c>
      <c r="P14" s="4" t="s">
        <v>61</v>
      </c>
      <c r="Q14" s="11">
        <v>7286904205</v>
      </c>
      <c r="R14" s="4" t="s">
        <v>80</v>
      </c>
      <c r="S14" s="4">
        <v>16</v>
      </c>
      <c r="T14" s="4"/>
      <c r="U14" s="4" t="s">
        <v>63</v>
      </c>
      <c r="V14" s="4" t="s">
        <v>64</v>
      </c>
      <c r="W14" s="4" t="s">
        <v>65</v>
      </c>
      <c r="X14" s="4">
        <v>-8.0697279999999996</v>
      </c>
      <c r="Y14" s="4">
        <v>-72.638885000000002</v>
      </c>
      <c r="Z14" s="4">
        <v>2216139</v>
      </c>
      <c r="AA14" s="123">
        <v>239823</v>
      </c>
      <c r="AB14" s="22">
        <v>45154</v>
      </c>
      <c r="AC14" s="22">
        <v>45154</v>
      </c>
      <c r="AD14" s="168" t="s">
        <v>66</v>
      </c>
      <c r="AE14" s="36">
        <v>45175</v>
      </c>
      <c r="AF14" s="22">
        <v>45182</v>
      </c>
      <c r="AG14" s="12">
        <v>9</v>
      </c>
      <c r="AH14" s="12" t="s">
        <v>67</v>
      </c>
      <c r="AI14" t="s">
        <v>68</v>
      </c>
      <c r="AJ14" s="81">
        <v>37818</v>
      </c>
    </row>
    <row r="15" spans="1:36" ht="25.2" customHeight="1" x14ac:dyDescent="0.3">
      <c r="A15" s="5">
        <v>5</v>
      </c>
      <c r="B15" s="4" t="s">
        <v>81</v>
      </c>
      <c r="C15" s="169">
        <v>16789</v>
      </c>
      <c r="D15" s="11" t="s">
        <v>82</v>
      </c>
      <c r="E15" s="99">
        <f>IFERROR(VLOOKUP(F15,'Banco de Dados'!AE:AF,2,FALSE),"")</f>
        <v>714077</v>
      </c>
      <c r="F15" s="4">
        <f>IFERROR(VLOOKUP(Q15,'Banco de Dados'!A:B,2,FALSE),"")</f>
        <v>212300959</v>
      </c>
      <c r="G15" s="4" t="s">
        <v>58</v>
      </c>
      <c r="H15" s="12" t="s">
        <v>59</v>
      </c>
      <c r="I15" s="4"/>
      <c r="J15" s="11">
        <v>80</v>
      </c>
      <c r="K15" s="111">
        <v>45188</v>
      </c>
      <c r="L15" s="12" t="s">
        <v>59</v>
      </c>
      <c r="M15" s="12" t="s">
        <v>59</v>
      </c>
      <c r="N15" s="4"/>
      <c r="O15" s="4" t="s">
        <v>83</v>
      </c>
      <c r="P15" s="4" t="s">
        <v>61</v>
      </c>
      <c r="Q15" s="11">
        <v>6061246242</v>
      </c>
      <c r="R15" s="4" t="s">
        <v>84</v>
      </c>
      <c r="S15" s="4">
        <v>16</v>
      </c>
      <c r="T15" s="4"/>
      <c r="U15" s="4" t="s">
        <v>63</v>
      </c>
      <c r="V15" s="4" t="s">
        <v>64</v>
      </c>
      <c r="W15" s="4" t="s">
        <v>65</v>
      </c>
      <c r="X15" s="4">
        <v>-8.1893770000000004</v>
      </c>
      <c r="Y15" s="4">
        <v>-72.565037000000004</v>
      </c>
      <c r="Z15" s="4">
        <v>2216140</v>
      </c>
      <c r="AA15" s="123">
        <v>239823</v>
      </c>
      <c r="AB15" s="22">
        <v>45154</v>
      </c>
      <c r="AC15" s="22">
        <v>45154</v>
      </c>
      <c r="AD15" s="168" t="s">
        <v>66</v>
      </c>
      <c r="AE15" s="36">
        <v>45194</v>
      </c>
      <c r="AF15" s="36">
        <v>45195</v>
      </c>
      <c r="AG15" s="12">
        <v>9</v>
      </c>
      <c r="AH15" s="12" t="s">
        <v>67</v>
      </c>
      <c r="AI15" t="s">
        <v>68</v>
      </c>
      <c r="AJ15" s="81">
        <v>35759</v>
      </c>
    </row>
    <row r="16" spans="1:36" ht="25.2" customHeight="1" x14ac:dyDescent="0.3">
      <c r="A16" s="5">
        <v>6</v>
      </c>
      <c r="B16" s="4" t="s">
        <v>85</v>
      </c>
      <c r="C16" s="169">
        <v>16697</v>
      </c>
      <c r="D16" s="11" t="s">
        <v>86</v>
      </c>
      <c r="E16" s="99">
        <f>IFERROR(VLOOKUP(F16,'Banco de Dados'!AE:AF,2,FALSE),"")</f>
        <v>714079</v>
      </c>
      <c r="F16" s="4">
        <f>IFERROR(VLOOKUP(Q16,'Banco de Dados'!A:B,2,FALSE),"")</f>
        <v>212300960</v>
      </c>
      <c r="G16" s="4" t="s">
        <v>58</v>
      </c>
      <c r="H16" s="12" t="s">
        <v>59</v>
      </c>
      <c r="J16" s="11">
        <v>80</v>
      </c>
      <c r="K16" s="111">
        <v>45184</v>
      </c>
      <c r="L16" s="12" t="s">
        <v>59</v>
      </c>
      <c r="M16" s="12" t="s">
        <v>59</v>
      </c>
      <c r="N16" s="4"/>
      <c r="O16" s="4" t="s">
        <v>87</v>
      </c>
      <c r="P16" s="4" t="s">
        <v>61</v>
      </c>
      <c r="Q16" s="11">
        <v>430776250</v>
      </c>
      <c r="R16" s="4" t="s">
        <v>88</v>
      </c>
      <c r="S16" s="4">
        <v>16</v>
      </c>
      <c r="T16" s="4"/>
      <c r="U16" s="4" t="s">
        <v>63</v>
      </c>
      <c r="V16" s="4" t="s">
        <v>64</v>
      </c>
      <c r="W16" s="4" t="s">
        <v>65</v>
      </c>
      <c r="X16" s="4">
        <v>-8.1513019999999994</v>
      </c>
      <c r="Y16" s="4">
        <v>-72.572132999999994</v>
      </c>
      <c r="Z16" s="4">
        <v>2216141</v>
      </c>
      <c r="AA16" s="123">
        <v>239823</v>
      </c>
      <c r="AB16" s="22">
        <v>45154</v>
      </c>
      <c r="AC16" s="22">
        <v>45154</v>
      </c>
      <c r="AD16" s="168" t="s">
        <v>66</v>
      </c>
      <c r="AE16" s="36">
        <v>45194</v>
      </c>
      <c r="AF16" s="36">
        <v>45195</v>
      </c>
      <c r="AG16" s="12">
        <v>9</v>
      </c>
      <c r="AH16" s="12" t="s">
        <v>67</v>
      </c>
      <c r="AI16" t="s">
        <v>68</v>
      </c>
      <c r="AJ16" s="81">
        <v>23928</v>
      </c>
    </row>
    <row r="17" spans="1:36" ht="25.2" customHeight="1" x14ac:dyDescent="0.3">
      <c r="A17" s="5">
        <v>7</v>
      </c>
      <c r="B17" s="4" t="s">
        <v>89</v>
      </c>
      <c r="C17" s="169">
        <v>16698</v>
      </c>
      <c r="D17" s="11" t="s">
        <v>90</v>
      </c>
      <c r="E17" s="99">
        <f>IFERROR(VLOOKUP(F17,'Banco de Dados'!AE:AF,2,FALSE),"")</f>
        <v>713602</v>
      </c>
      <c r="F17" s="4">
        <f>IFERROR(VLOOKUP(Q17,'Banco de Dados'!A:B,2,FALSE),"")</f>
        <v>212300910</v>
      </c>
      <c r="G17" s="4" t="s">
        <v>58</v>
      </c>
      <c r="H17" s="12" t="s">
        <v>59</v>
      </c>
      <c r="I17" s="4"/>
      <c r="J17" s="11">
        <v>80</v>
      </c>
      <c r="K17" s="111">
        <v>45172</v>
      </c>
      <c r="L17" s="12" t="s">
        <v>59</v>
      </c>
      <c r="M17" s="12" t="s">
        <v>59</v>
      </c>
      <c r="N17" s="4"/>
      <c r="O17" s="4" t="s">
        <v>91</v>
      </c>
      <c r="P17" s="4" t="s">
        <v>61</v>
      </c>
      <c r="Q17" s="11">
        <v>53625382253</v>
      </c>
      <c r="R17" s="4" t="s">
        <v>92</v>
      </c>
      <c r="S17" s="4">
        <v>16</v>
      </c>
      <c r="T17" s="4"/>
      <c r="U17" s="4" t="s">
        <v>63</v>
      </c>
      <c r="V17" s="4" t="s">
        <v>64</v>
      </c>
      <c r="W17" s="4" t="s">
        <v>65</v>
      </c>
      <c r="X17" s="4">
        <v>-8.0617330000000003</v>
      </c>
      <c r="Y17" s="4">
        <v>-72.657359999999997</v>
      </c>
      <c r="Z17" s="4">
        <v>2216142</v>
      </c>
      <c r="AA17" s="123">
        <v>239823</v>
      </c>
      <c r="AB17" s="22">
        <v>45154</v>
      </c>
      <c r="AC17" s="22">
        <v>45154</v>
      </c>
      <c r="AD17" s="168" t="s">
        <v>66</v>
      </c>
      <c r="AE17" s="36">
        <v>45175</v>
      </c>
      <c r="AF17" s="22">
        <v>45182</v>
      </c>
      <c r="AG17" s="12">
        <v>9</v>
      </c>
      <c r="AH17" s="12" t="s">
        <v>67</v>
      </c>
      <c r="AI17" t="s">
        <v>68</v>
      </c>
      <c r="AJ17" s="81">
        <v>31280</v>
      </c>
    </row>
    <row r="18" spans="1:36" ht="25.2" customHeight="1" x14ac:dyDescent="0.3">
      <c r="A18" s="5">
        <v>8</v>
      </c>
      <c r="B18" s="4" t="s">
        <v>93</v>
      </c>
      <c r="C18" s="169">
        <v>16699</v>
      </c>
      <c r="D18" s="11" t="s">
        <v>94</v>
      </c>
      <c r="E18" s="99">
        <f>IFERROR(VLOOKUP(F18,'Banco de Dados'!AE:AF,2,FALSE),"")</f>
        <v>714083</v>
      </c>
      <c r="F18" s="4">
        <f>IFERROR(VLOOKUP(Q18,'Banco de Dados'!A:B,2,FALSE),"")</f>
        <v>212300962</v>
      </c>
      <c r="G18" s="4" t="s">
        <v>58</v>
      </c>
      <c r="H18" s="12" t="s">
        <v>59</v>
      </c>
      <c r="I18" s="4"/>
      <c r="J18" s="11">
        <v>80</v>
      </c>
      <c r="K18" s="111">
        <v>45186</v>
      </c>
      <c r="L18" s="12" t="s">
        <v>59</v>
      </c>
      <c r="M18" s="12" t="s">
        <v>59</v>
      </c>
      <c r="N18" s="4"/>
      <c r="O18" s="4" t="s">
        <v>95</v>
      </c>
      <c r="P18" s="4" t="s">
        <v>61</v>
      </c>
      <c r="Q18" s="11">
        <v>3188455208</v>
      </c>
      <c r="R18" s="4" t="s">
        <v>96</v>
      </c>
      <c r="S18" s="4">
        <v>16</v>
      </c>
      <c r="T18" s="4"/>
      <c r="U18" s="4" t="s">
        <v>63</v>
      </c>
      <c r="V18" s="4" t="s">
        <v>64</v>
      </c>
      <c r="W18" s="4" t="s">
        <v>65</v>
      </c>
      <c r="X18" s="4">
        <v>-8.1843280000000007</v>
      </c>
      <c r="Y18" s="4">
        <v>-72.566232999999997</v>
      </c>
      <c r="Z18" s="4">
        <v>2216143</v>
      </c>
      <c r="AA18" s="123">
        <v>239823</v>
      </c>
      <c r="AB18" s="22">
        <v>45154</v>
      </c>
      <c r="AC18" s="22">
        <v>45154</v>
      </c>
      <c r="AD18" s="168" t="s">
        <v>66</v>
      </c>
      <c r="AE18" s="36">
        <v>45194</v>
      </c>
      <c r="AF18" s="36">
        <v>45195</v>
      </c>
      <c r="AG18" s="12">
        <v>9</v>
      </c>
      <c r="AH18" s="12" t="s">
        <v>67</v>
      </c>
      <c r="AI18" t="s">
        <v>68</v>
      </c>
      <c r="AJ18" s="81">
        <v>29315</v>
      </c>
    </row>
    <row r="19" spans="1:36" ht="25.2" customHeight="1" x14ac:dyDescent="0.3">
      <c r="A19" s="5">
        <v>9</v>
      </c>
      <c r="B19" s="4" t="s">
        <v>97</v>
      </c>
      <c r="C19" s="169">
        <v>16701</v>
      </c>
      <c r="D19" s="11" t="s">
        <v>98</v>
      </c>
      <c r="E19" s="99">
        <f>IFERROR(VLOOKUP(F19,'Banco de Dados'!AE:AF,2,FALSE),"")</f>
        <v>714086</v>
      </c>
      <c r="F19" s="4">
        <f>IFERROR(VLOOKUP(Q19,'Banco de Dados'!A:B,2,FALSE),"")</f>
        <v>212300963</v>
      </c>
      <c r="G19" s="4" t="s">
        <v>58</v>
      </c>
      <c r="H19" s="12" t="s">
        <v>59</v>
      </c>
      <c r="I19" s="4"/>
      <c r="J19" s="11">
        <v>80</v>
      </c>
      <c r="K19" s="111">
        <v>45182</v>
      </c>
      <c r="L19" s="12" t="s">
        <v>59</v>
      </c>
      <c r="M19" s="12" t="s">
        <v>59</v>
      </c>
      <c r="N19" s="4"/>
      <c r="O19" s="4" t="s">
        <v>99</v>
      </c>
      <c r="P19" s="4" t="s">
        <v>61</v>
      </c>
      <c r="Q19" s="11">
        <v>3364953236</v>
      </c>
      <c r="R19" s="4" t="s">
        <v>100</v>
      </c>
      <c r="S19" s="4">
        <v>16</v>
      </c>
      <c r="T19" s="4"/>
      <c r="U19" s="4" t="s">
        <v>63</v>
      </c>
      <c r="V19" s="4" t="s">
        <v>64</v>
      </c>
      <c r="W19" s="4" t="s">
        <v>65</v>
      </c>
      <c r="X19" s="4">
        <v>-8.1598869999999994</v>
      </c>
      <c r="Y19" s="4">
        <v>-72.553493000000003</v>
      </c>
      <c r="Z19" s="4">
        <v>2216144</v>
      </c>
      <c r="AA19" s="123">
        <v>239823</v>
      </c>
      <c r="AB19" s="22">
        <v>45154</v>
      </c>
      <c r="AC19" s="22">
        <v>45154</v>
      </c>
      <c r="AD19" s="168" t="s">
        <v>66</v>
      </c>
      <c r="AE19" s="36">
        <v>45188</v>
      </c>
      <c r="AF19" s="22">
        <v>45191</v>
      </c>
      <c r="AG19" s="17">
        <v>9</v>
      </c>
      <c r="AH19" s="12" t="s">
        <v>67</v>
      </c>
      <c r="AI19" t="s">
        <v>68</v>
      </c>
      <c r="AJ19" s="81">
        <v>35023</v>
      </c>
    </row>
    <row r="20" spans="1:36" ht="25.2" customHeight="1" x14ac:dyDescent="0.3">
      <c r="A20" s="5">
        <v>10</v>
      </c>
      <c r="B20" s="4" t="s">
        <v>101</v>
      </c>
      <c r="C20" s="169">
        <v>16702</v>
      </c>
      <c r="D20" s="11" t="s">
        <v>102</v>
      </c>
      <c r="E20" s="99">
        <f>IFERROR(VLOOKUP(F20,'Banco de Dados'!AE:AF,2,FALSE),"")</f>
        <v>714087</v>
      </c>
      <c r="F20" s="4">
        <f>IFERROR(VLOOKUP(Q20,'Banco de Dados'!A:B,2,FALSE),"")</f>
        <v>212300965</v>
      </c>
      <c r="G20" s="4" t="s">
        <v>58</v>
      </c>
      <c r="H20" s="12" t="s">
        <v>59</v>
      </c>
      <c r="I20" s="4"/>
      <c r="J20" s="11">
        <v>80</v>
      </c>
      <c r="K20" s="111">
        <v>45185</v>
      </c>
      <c r="L20" s="12" t="s">
        <v>59</v>
      </c>
      <c r="M20" s="12" t="s">
        <v>59</v>
      </c>
      <c r="N20" s="4"/>
      <c r="O20" s="4" t="s">
        <v>103</v>
      </c>
      <c r="P20" s="4" t="s">
        <v>61</v>
      </c>
      <c r="Q20" s="11">
        <v>5324310220</v>
      </c>
      <c r="R20" s="4" t="s">
        <v>104</v>
      </c>
      <c r="S20" s="4">
        <v>16</v>
      </c>
      <c r="T20" s="4"/>
      <c r="U20" s="4" t="s">
        <v>63</v>
      </c>
      <c r="V20" s="4" t="s">
        <v>64</v>
      </c>
      <c r="W20" s="4" t="s">
        <v>65</v>
      </c>
      <c r="X20" s="4">
        <v>-8.1710949999999993</v>
      </c>
      <c r="Y20" s="4">
        <v>-72.577943000000005</v>
      </c>
      <c r="Z20" s="4">
        <v>2216145</v>
      </c>
      <c r="AA20" s="123">
        <v>239823</v>
      </c>
      <c r="AB20" s="22">
        <v>45154</v>
      </c>
      <c r="AC20" s="22">
        <v>45154</v>
      </c>
      <c r="AD20" s="168" t="s">
        <v>66</v>
      </c>
      <c r="AE20" s="36">
        <v>45194</v>
      </c>
      <c r="AF20" s="36">
        <v>45195</v>
      </c>
      <c r="AG20" s="12">
        <v>9</v>
      </c>
      <c r="AH20" s="12" t="s">
        <v>67</v>
      </c>
      <c r="AI20" t="s">
        <v>68</v>
      </c>
      <c r="AJ20" s="81">
        <v>35688</v>
      </c>
    </row>
    <row r="21" spans="1:36" ht="25.2" customHeight="1" x14ac:dyDescent="0.3">
      <c r="A21" s="5">
        <v>100</v>
      </c>
      <c r="B21" s="4" t="s">
        <v>105</v>
      </c>
      <c r="C21" s="169">
        <v>17298</v>
      </c>
      <c r="D21" s="11" t="s">
        <v>106</v>
      </c>
      <c r="E21" s="99">
        <f>IFERROR(VLOOKUP(F21,'Banco de Dados'!AE:AF,2,FALSE),"")</f>
        <v>713844</v>
      </c>
      <c r="F21" s="4">
        <f>IFERROR(VLOOKUP(Q21,'Banco de Dados'!A:B,2,FALSE),"")</f>
        <v>212300924</v>
      </c>
      <c r="G21" s="4" t="s">
        <v>58</v>
      </c>
      <c r="H21" s="12" t="s">
        <v>59</v>
      </c>
      <c r="I21" s="4"/>
      <c r="J21" s="11">
        <v>80</v>
      </c>
      <c r="K21" s="111">
        <v>45173</v>
      </c>
      <c r="L21" s="12" t="s">
        <v>59</v>
      </c>
      <c r="M21" s="12" t="s">
        <v>59</v>
      </c>
      <c r="N21" s="4"/>
      <c r="O21" s="4" t="s">
        <v>107</v>
      </c>
      <c r="P21" s="4" t="s">
        <v>61</v>
      </c>
      <c r="Q21" s="11">
        <v>6347239280</v>
      </c>
      <c r="R21" s="4" t="s">
        <v>108</v>
      </c>
      <c r="S21" s="4">
        <v>16</v>
      </c>
      <c r="T21" s="4"/>
      <c r="U21" s="4" t="s">
        <v>63</v>
      </c>
      <c r="V21" s="4" t="s">
        <v>64</v>
      </c>
      <c r="W21" s="4" t="s">
        <v>65</v>
      </c>
      <c r="X21" s="4">
        <v>-8.0847850000000001</v>
      </c>
      <c r="Y21" s="4">
        <v>-72.610645000000005</v>
      </c>
      <c r="Z21">
        <v>2216232</v>
      </c>
      <c r="AA21" s="123">
        <v>239823</v>
      </c>
      <c r="AB21" s="22">
        <v>45154</v>
      </c>
      <c r="AC21" s="22">
        <v>45154</v>
      </c>
      <c r="AD21" s="168" t="s">
        <v>66</v>
      </c>
      <c r="AE21" s="36">
        <v>45175</v>
      </c>
      <c r="AF21" s="22">
        <v>45183</v>
      </c>
      <c r="AG21" s="12">
        <v>9</v>
      </c>
      <c r="AH21" s="12" t="s">
        <v>67</v>
      </c>
      <c r="AI21" t="s">
        <v>68</v>
      </c>
      <c r="AJ21" s="81">
        <v>36407</v>
      </c>
    </row>
    <row r="22" spans="1:36" ht="25.2" customHeight="1" x14ac:dyDescent="0.3">
      <c r="A22" s="5">
        <v>1000</v>
      </c>
      <c r="B22" s="4" t="s">
        <v>109</v>
      </c>
      <c r="C22" s="171">
        <v>41982</v>
      </c>
      <c r="D22" s="11" t="s">
        <v>110</v>
      </c>
      <c r="E22" s="99" t="str">
        <f>IFERROR(VLOOKUP(F22,'Banco de Dados'!AE:AF,2,FALSE),"")</f>
        <v/>
      </c>
      <c r="F22" s="4"/>
      <c r="G22" s="4" t="s">
        <v>58</v>
      </c>
      <c r="H22" s="12" t="s">
        <v>59</v>
      </c>
      <c r="I22" s="4" t="s">
        <v>111</v>
      </c>
      <c r="J22" s="11">
        <v>45</v>
      </c>
      <c r="K22" s="111">
        <v>45273</v>
      </c>
      <c r="O22" s="4" t="s">
        <v>112</v>
      </c>
      <c r="P22" s="4" t="s">
        <v>61</v>
      </c>
      <c r="Q22" s="11">
        <v>1472575229</v>
      </c>
      <c r="R22" s="4" t="s">
        <v>113</v>
      </c>
      <c r="S22" s="4">
        <v>22</v>
      </c>
      <c r="T22" s="4"/>
      <c r="U22" s="4" t="s">
        <v>114</v>
      </c>
      <c r="V22" s="4" t="s">
        <v>115</v>
      </c>
      <c r="W22" s="4" t="s">
        <v>116</v>
      </c>
      <c r="X22" s="4">
        <v>-8.7824670000000005</v>
      </c>
      <c r="Y22" s="4">
        <v>-71.064063000000004</v>
      </c>
      <c r="Z22" t="s">
        <v>7</v>
      </c>
      <c r="AB22" s="111">
        <v>45208</v>
      </c>
      <c r="AC22" s="22">
        <v>45250</v>
      </c>
      <c r="AE22" s="36">
        <v>45330</v>
      </c>
      <c r="AJ22" s="81">
        <v>32636</v>
      </c>
    </row>
    <row r="23" spans="1:36" ht="25.2" customHeight="1" x14ac:dyDescent="0.3">
      <c r="A23" s="5">
        <v>1001</v>
      </c>
      <c r="B23" s="4" t="s">
        <v>117</v>
      </c>
      <c r="C23" s="171">
        <v>41678</v>
      </c>
      <c r="D23" s="11" t="s">
        <v>118</v>
      </c>
      <c r="E23" s="99" t="str">
        <f ca="1">IFERROR(VLOOKUP(F23,'Banco de Dados'!AE:AF,2,FALSE),"")</f>
        <v/>
      </c>
      <c r="F23" s="4">
        <f ca="1">IFERROR(VLOOKUP(Q23,'Banco de Dados'!A:B,2,FALSE),"")</f>
        <v>212301910</v>
      </c>
      <c r="G23" s="4" t="s">
        <v>58</v>
      </c>
      <c r="H23" s="12" t="s">
        <v>59</v>
      </c>
      <c r="J23" s="11">
        <v>80</v>
      </c>
      <c r="K23" s="111">
        <v>45267</v>
      </c>
      <c r="L23" s="12" t="s">
        <v>59</v>
      </c>
      <c r="M23" s="12" t="s">
        <v>59</v>
      </c>
      <c r="N23" s="4"/>
      <c r="O23" s="4" t="s">
        <v>119</v>
      </c>
      <c r="P23" s="4" t="s">
        <v>61</v>
      </c>
      <c r="Q23" s="11">
        <v>664107206</v>
      </c>
      <c r="R23" s="4" t="s">
        <v>120</v>
      </c>
      <c r="S23" s="4">
        <v>21</v>
      </c>
      <c r="T23" s="4"/>
      <c r="U23" s="4" t="s">
        <v>114</v>
      </c>
      <c r="V23" s="4" t="s">
        <v>115</v>
      </c>
      <c r="W23" s="4" t="s">
        <v>121</v>
      </c>
      <c r="X23" s="4">
        <v>-8.4290500000000002</v>
      </c>
      <c r="Y23" s="4">
        <v>-70.806926000000004</v>
      </c>
      <c r="Z23" t="s">
        <v>7</v>
      </c>
      <c r="AA23">
        <v>247255</v>
      </c>
      <c r="AB23" s="22">
        <v>45215</v>
      </c>
      <c r="AC23" s="22">
        <v>45250</v>
      </c>
      <c r="AD23" s="168" t="s">
        <v>66</v>
      </c>
      <c r="AE23" s="36">
        <v>45271</v>
      </c>
      <c r="AG23" s="12">
        <v>12</v>
      </c>
      <c r="AH23" s="12" t="s">
        <v>122</v>
      </c>
      <c r="AJ23" s="81">
        <v>28765</v>
      </c>
    </row>
    <row r="24" spans="1:36" ht="25.2" customHeight="1" x14ac:dyDescent="0.3">
      <c r="A24" s="5">
        <v>1002</v>
      </c>
      <c r="B24" s="4" t="s">
        <v>123</v>
      </c>
      <c r="C24" s="171">
        <v>42172</v>
      </c>
      <c r="D24" s="11" t="s">
        <v>124</v>
      </c>
      <c r="E24" s="99" t="str">
        <f ca="1">IFERROR(VLOOKUP(F24,'Banco de Dados'!AE:AF,2,FALSE),"")</f>
        <v/>
      </c>
      <c r="F24" s="4">
        <f ca="1">IFERROR(VLOOKUP(Q24,'Banco de Dados'!A:B,2,FALSE),"")</f>
        <v>212302000</v>
      </c>
      <c r="G24" s="4" t="s">
        <v>58</v>
      </c>
      <c r="H24" s="12" t="s">
        <v>59</v>
      </c>
      <c r="I24" s="4" t="s">
        <v>111</v>
      </c>
      <c r="J24" s="11">
        <v>45</v>
      </c>
      <c r="K24" s="111">
        <v>45247</v>
      </c>
      <c r="L24" s="12" t="s">
        <v>59</v>
      </c>
      <c r="M24" s="12" t="s">
        <v>59</v>
      </c>
      <c r="O24" s="4" t="s">
        <v>125</v>
      </c>
      <c r="P24" s="4" t="s">
        <v>61</v>
      </c>
      <c r="Q24" s="11">
        <v>10773730230</v>
      </c>
      <c r="R24" s="4" t="s">
        <v>126</v>
      </c>
      <c r="S24" s="4">
        <v>21</v>
      </c>
      <c r="T24" s="4"/>
      <c r="U24" s="4" t="s">
        <v>114</v>
      </c>
      <c r="V24" s="4" t="s">
        <v>115</v>
      </c>
      <c r="W24" s="4" t="s">
        <v>127</v>
      </c>
      <c r="X24" s="4">
        <v>-8.5374569999999999</v>
      </c>
      <c r="Y24" s="4">
        <v>-70.920488000000006</v>
      </c>
      <c r="AA24" s="4">
        <v>247255</v>
      </c>
      <c r="AB24" s="111">
        <v>45215</v>
      </c>
      <c r="AC24" s="22">
        <v>45250</v>
      </c>
      <c r="AD24" s="168" t="s">
        <v>66</v>
      </c>
      <c r="AE24" s="36">
        <v>45252</v>
      </c>
      <c r="AG24" s="12">
        <v>11</v>
      </c>
      <c r="AH24" s="12" t="s">
        <v>128</v>
      </c>
      <c r="AJ24" s="81">
        <v>36962</v>
      </c>
    </row>
    <row r="25" spans="1:36" ht="25.2" customHeight="1" x14ac:dyDescent="0.3">
      <c r="A25" s="5">
        <v>1003</v>
      </c>
      <c r="B25" s="4" t="s">
        <v>129</v>
      </c>
      <c r="C25" s="171">
        <v>42174</v>
      </c>
      <c r="D25" s="11" t="s">
        <v>130</v>
      </c>
      <c r="E25" s="99" t="str">
        <f ca="1">IFERROR(VLOOKUP(F25,'Banco de Dados'!AE:AF,2,FALSE),"")</f>
        <v/>
      </c>
      <c r="F25" s="4">
        <f ca="1">IFERROR(VLOOKUP(Q25,'Banco de Dados'!A:B,2,FALSE),"")</f>
        <v>212302003</v>
      </c>
      <c r="G25" s="4" t="s">
        <v>58</v>
      </c>
      <c r="H25" s="12" t="s">
        <v>59</v>
      </c>
      <c r="I25" s="4" t="s">
        <v>111</v>
      </c>
      <c r="J25" s="11">
        <v>45</v>
      </c>
      <c r="K25" s="111">
        <v>45247</v>
      </c>
      <c r="L25" s="12" t="s">
        <v>59</v>
      </c>
      <c r="M25" s="12" t="s">
        <v>59</v>
      </c>
      <c r="O25" s="4" t="s">
        <v>131</v>
      </c>
      <c r="P25" s="4" t="s">
        <v>61</v>
      </c>
      <c r="Q25" s="11">
        <v>8272290200</v>
      </c>
      <c r="R25" s="4" t="s">
        <v>132</v>
      </c>
      <c r="S25" s="4">
        <v>21</v>
      </c>
      <c r="T25" s="4"/>
      <c r="U25" s="4" t="s">
        <v>114</v>
      </c>
      <c r="V25" s="4" t="s">
        <v>115</v>
      </c>
      <c r="W25" s="4" t="s">
        <v>127</v>
      </c>
      <c r="X25" s="4">
        <v>-8.5385899999999992</v>
      </c>
      <c r="Y25" s="4">
        <v>-70.919490999999994</v>
      </c>
      <c r="AA25" s="4">
        <v>247255</v>
      </c>
      <c r="AB25" s="111">
        <v>45215</v>
      </c>
      <c r="AC25" s="22">
        <v>45250</v>
      </c>
      <c r="AD25" s="168" t="s">
        <v>66</v>
      </c>
      <c r="AE25" s="36">
        <v>45252</v>
      </c>
      <c r="AG25" s="12">
        <v>11</v>
      </c>
      <c r="AH25" s="12" t="s">
        <v>128</v>
      </c>
      <c r="AJ25" s="81">
        <v>36405</v>
      </c>
    </row>
    <row r="26" spans="1:36" ht="25.2" customHeight="1" x14ac:dyDescent="0.3">
      <c r="A26" s="5">
        <v>1004</v>
      </c>
      <c r="B26" s="4" t="s">
        <v>133</v>
      </c>
      <c r="C26" s="171">
        <v>42176</v>
      </c>
      <c r="D26" s="11" t="s">
        <v>134</v>
      </c>
      <c r="E26" s="99" t="str">
        <f ca="1">IFERROR(VLOOKUP(F26,'Banco de Dados'!AE:AF,2,FALSE),"")</f>
        <v/>
      </c>
      <c r="F26" s="4">
        <f ca="1">IFERROR(VLOOKUP(Q26,'Banco de Dados'!A:B,2,FALSE),"")</f>
        <v>212302004</v>
      </c>
      <c r="G26" s="4" t="s">
        <v>58</v>
      </c>
      <c r="H26" s="12" t="s">
        <v>59</v>
      </c>
      <c r="I26" s="4" t="s">
        <v>111</v>
      </c>
      <c r="J26" s="11">
        <v>45</v>
      </c>
      <c r="K26" s="111">
        <v>45247</v>
      </c>
      <c r="L26" s="12" t="s">
        <v>59</v>
      </c>
      <c r="M26" s="12" t="s">
        <v>59</v>
      </c>
      <c r="O26" s="4" t="s">
        <v>135</v>
      </c>
      <c r="P26" s="4" t="s">
        <v>61</v>
      </c>
      <c r="Q26" s="11">
        <v>7235373210</v>
      </c>
      <c r="R26" s="4" t="s">
        <v>136</v>
      </c>
      <c r="S26" s="4">
        <v>21</v>
      </c>
      <c r="T26" s="4"/>
      <c r="U26" s="4" t="s">
        <v>114</v>
      </c>
      <c r="V26" s="4" t="s">
        <v>115</v>
      </c>
      <c r="W26" s="4" t="s">
        <v>127</v>
      </c>
      <c r="X26" s="4">
        <v>-8.5346170000000008</v>
      </c>
      <c r="Y26" s="4">
        <v>-70.924226000000004</v>
      </c>
      <c r="AA26" s="4">
        <v>247255</v>
      </c>
      <c r="AB26" s="111">
        <v>45215</v>
      </c>
      <c r="AC26" s="22">
        <v>45250</v>
      </c>
      <c r="AD26" s="168" t="s">
        <v>66</v>
      </c>
      <c r="AE26" s="36">
        <v>45252</v>
      </c>
      <c r="AG26" s="12">
        <v>11</v>
      </c>
      <c r="AH26" s="12" t="s">
        <v>128</v>
      </c>
      <c r="AJ26" s="81">
        <v>37307</v>
      </c>
    </row>
    <row r="27" spans="1:36" ht="25.2" customHeight="1" x14ac:dyDescent="0.3">
      <c r="A27" s="5">
        <v>1005</v>
      </c>
      <c r="B27" s="4" t="s">
        <v>137</v>
      </c>
      <c r="C27" s="171">
        <v>42178</v>
      </c>
      <c r="D27" s="11" t="s">
        <v>138</v>
      </c>
      <c r="E27" s="99" t="str">
        <f>IFERROR(VLOOKUP(F27,'Banco de Dados'!AE:AF,2,FALSE),"")</f>
        <v/>
      </c>
      <c r="F27" s="4"/>
      <c r="G27" s="4" t="s">
        <v>58</v>
      </c>
      <c r="H27" s="12" t="s">
        <v>59</v>
      </c>
      <c r="I27" s="4" t="s">
        <v>111</v>
      </c>
      <c r="J27" s="11">
        <v>45</v>
      </c>
      <c r="K27" s="111">
        <v>45305</v>
      </c>
      <c r="O27" s="4" t="s">
        <v>139</v>
      </c>
      <c r="P27" s="4" t="s">
        <v>61</v>
      </c>
      <c r="Q27" s="11">
        <v>1943538263</v>
      </c>
      <c r="R27" s="4" t="s">
        <v>140</v>
      </c>
      <c r="S27" s="4">
        <v>21</v>
      </c>
      <c r="T27" s="4"/>
      <c r="U27" s="4" t="s">
        <v>114</v>
      </c>
      <c r="V27" s="4" t="s">
        <v>115</v>
      </c>
      <c r="W27" s="4" t="s">
        <v>127</v>
      </c>
      <c r="X27" s="4">
        <v>-8.5358090000000004</v>
      </c>
      <c r="Y27" s="4">
        <v>-70.929597999999999</v>
      </c>
      <c r="Z27" t="s">
        <v>7</v>
      </c>
      <c r="AB27" s="111">
        <v>45215</v>
      </c>
      <c r="AC27" s="22">
        <v>45250</v>
      </c>
      <c r="AE27" s="36">
        <v>45307</v>
      </c>
      <c r="AJ27" s="81">
        <v>28409</v>
      </c>
    </row>
    <row r="28" spans="1:36" ht="25.2" customHeight="1" x14ac:dyDescent="0.3">
      <c r="A28" s="5">
        <v>1006</v>
      </c>
      <c r="B28" s="4" t="s">
        <v>141</v>
      </c>
      <c r="C28" s="171">
        <v>42180</v>
      </c>
      <c r="D28" s="11" t="s">
        <v>142</v>
      </c>
      <c r="E28" s="99" t="str">
        <f>IFERROR(VLOOKUP(F28,'Banco de Dados'!AE:AF,2,FALSE),"")</f>
        <v/>
      </c>
      <c r="F28" s="4"/>
      <c r="G28" s="4" t="s">
        <v>58</v>
      </c>
      <c r="H28" s="12" t="s">
        <v>59</v>
      </c>
      <c r="I28" s="4" t="s">
        <v>143</v>
      </c>
      <c r="J28" s="11">
        <v>45</v>
      </c>
      <c r="K28" s="111">
        <v>45309</v>
      </c>
      <c r="O28" s="4" t="s">
        <v>144</v>
      </c>
      <c r="P28" s="4" t="s">
        <v>61</v>
      </c>
      <c r="Q28" s="11">
        <v>927891298</v>
      </c>
      <c r="R28" s="4" t="s">
        <v>145</v>
      </c>
      <c r="S28" s="4">
        <v>21</v>
      </c>
      <c r="T28" s="4"/>
      <c r="U28" s="4" t="s">
        <v>114</v>
      </c>
      <c r="V28" s="4" t="s">
        <v>115</v>
      </c>
      <c r="W28" s="4" t="s">
        <v>127</v>
      </c>
      <c r="X28" s="4">
        <v>-8.5362150000000003</v>
      </c>
      <c r="Y28" s="4">
        <v>-70.928866999999997</v>
      </c>
      <c r="Z28" t="s">
        <v>7</v>
      </c>
      <c r="AB28" s="111">
        <v>45215</v>
      </c>
      <c r="AC28" s="22">
        <v>45250</v>
      </c>
      <c r="AE28" s="36">
        <v>45314</v>
      </c>
      <c r="AJ28" s="81">
        <v>31445</v>
      </c>
    </row>
    <row r="29" spans="1:36" ht="25.2" customHeight="1" x14ac:dyDescent="0.3">
      <c r="A29" s="5">
        <v>1007</v>
      </c>
      <c r="B29" s="4" t="s">
        <v>146</v>
      </c>
      <c r="C29" s="171">
        <v>42182</v>
      </c>
      <c r="D29" s="11" t="s">
        <v>147</v>
      </c>
      <c r="E29" s="99" t="str">
        <f ca="1">IFERROR(VLOOKUP(F29,'Banco de Dados'!AE:AF,2,FALSE),"")</f>
        <v/>
      </c>
      <c r="F29" s="4">
        <f ca="1">IFERROR(VLOOKUP(Q29,'Banco de Dados'!A:B,2,FALSE),"")</f>
        <v>212302013</v>
      </c>
      <c r="G29" s="4" t="s">
        <v>58</v>
      </c>
      <c r="H29" s="12" t="s">
        <v>59</v>
      </c>
      <c r="I29" s="4" t="s">
        <v>111</v>
      </c>
      <c r="J29" s="11">
        <v>45</v>
      </c>
      <c r="K29" s="111">
        <v>45247</v>
      </c>
      <c r="L29" s="12" t="s">
        <v>59</v>
      </c>
      <c r="M29" s="12" t="s">
        <v>59</v>
      </c>
      <c r="O29" s="4" t="s">
        <v>148</v>
      </c>
      <c r="P29" s="4" t="s">
        <v>61</v>
      </c>
      <c r="Q29" s="11">
        <v>70092481256</v>
      </c>
      <c r="R29" s="4" t="s">
        <v>149</v>
      </c>
      <c r="S29" s="4">
        <v>21</v>
      </c>
      <c r="T29" s="4"/>
      <c r="U29" s="4" t="s">
        <v>114</v>
      </c>
      <c r="V29" s="4" t="s">
        <v>115</v>
      </c>
      <c r="W29" s="4" t="s">
        <v>127</v>
      </c>
      <c r="X29" s="4">
        <v>-8.5346050000000009</v>
      </c>
      <c r="Y29" s="4">
        <v>-70.920492999999993</v>
      </c>
      <c r="AA29" s="4">
        <v>247255</v>
      </c>
      <c r="AB29" s="111">
        <v>45215</v>
      </c>
      <c r="AC29" s="22">
        <v>45250</v>
      </c>
      <c r="AD29" s="168" t="s">
        <v>66</v>
      </c>
      <c r="AE29" s="36">
        <v>45252</v>
      </c>
      <c r="AG29" s="12">
        <v>11</v>
      </c>
      <c r="AH29" s="12" t="s">
        <v>128</v>
      </c>
      <c r="AJ29" s="81">
        <v>32368</v>
      </c>
    </row>
    <row r="30" spans="1:36" ht="25.2" customHeight="1" x14ac:dyDescent="0.3">
      <c r="A30" s="5">
        <v>1008</v>
      </c>
      <c r="B30" s="4" t="s">
        <v>150</v>
      </c>
      <c r="C30" s="171">
        <v>42184</v>
      </c>
      <c r="D30" s="11" t="s">
        <v>151</v>
      </c>
      <c r="E30" s="99" t="str">
        <f ca="1">IFERROR(VLOOKUP(F30,'Banco de Dados'!AE:AF,2,FALSE),"")</f>
        <v/>
      </c>
      <c r="F30" s="4">
        <f ca="1">IFERROR(VLOOKUP(Q30,'Banco de Dados'!A:B,2,FALSE),"")</f>
        <v>212302017</v>
      </c>
      <c r="G30" s="4" t="s">
        <v>58</v>
      </c>
      <c r="H30" s="12" t="s">
        <v>59</v>
      </c>
      <c r="I30" s="4" t="s">
        <v>111</v>
      </c>
      <c r="J30" s="11">
        <v>45</v>
      </c>
      <c r="K30" s="111">
        <v>45247</v>
      </c>
      <c r="L30" s="12" t="s">
        <v>59</v>
      </c>
      <c r="M30" s="12" t="s">
        <v>59</v>
      </c>
      <c r="O30" s="4" t="s">
        <v>152</v>
      </c>
      <c r="P30" s="4" t="s">
        <v>61</v>
      </c>
      <c r="Q30" s="11">
        <v>4655300280</v>
      </c>
      <c r="R30" s="4" t="s">
        <v>153</v>
      </c>
      <c r="S30" s="4">
        <v>21</v>
      </c>
      <c r="T30" s="4"/>
      <c r="U30" s="4" t="s">
        <v>114</v>
      </c>
      <c r="V30" s="4" t="s">
        <v>115</v>
      </c>
      <c r="W30" s="4" t="s">
        <v>127</v>
      </c>
      <c r="X30" s="4">
        <v>-8.5345089999999999</v>
      </c>
      <c r="Y30" s="4">
        <v>-70.921728000000002</v>
      </c>
      <c r="AA30" s="4">
        <v>247255</v>
      </c>
      <c r="AB30" s="111">
        <v>45215</v>
      </c>
      <c r="AC30" s="22">
        <v>45250</v>
      </c>
      <c r="AD30" s="168" t="s">
        <v>66</v>
      </c>
      <c r="AE30" s="36">
        <v>45252</v>
      </c>
      <c r="AG30" s="12">
        <v>11</v>
      </c>
      <c r="AH30" s="12" t="s">
        <v>128</v>
      </c>
      <c r="AJ30" s="81">
        <v>35300</v>
      </c>
    </row>
    <row r="31" spans="1:36" ht="25.2" customHeight="1" x14ac:dyDescent="0.3">
      <c r="A31" s="5">
        <v>1009</v>
      </c>
      <c r="B31" s="4" t="s">
        <v>154</v>
      </c>
      <c r="C31" s="171">
        <v>42186</v>
      </c>
      <c r="D31" s="11" t="s">
        <v>155</v>
      </c>
      <c r="E31" s="99" t="str">
        <f ca="1">IFERROR(VLOOKUP(F31,'Banco de Dados'!AE:AF,2,FALSE),"")</f>
        <v/>
      </c>
      <c r="F31" s="4">
        <f ca="1">IFERROR(VLOOKUP(Q31,'Banco de Dados'!A:B,2,FALSE),"")</f>
        <v>212302020</v>
      </c>
      <c r="G31" s="4" t="s">
        <v>58</v>
      </c>
      <c r="H31" s="12" t="s">
        <v>59</v>
      </c>
      <c r="I31" s="4" t="s">
        <v>111</v>
      </c>
      <c r="J31" s="11">
        <v>45</v>
      </c>
      <c r="K31" s="111">
        <v>45247</v>
      </c>
      <c r="L31" s="12" t="s">
        <v>59</v>
      </c>
      <c r="M31" s="12" t="s">
        <v>59</v>
      </c>
      <c r="O31" s="4" t="s">
        <v>156</v>
      </c>
      <c r="P31" s="4" t="s">
        <v>61</v>
      </c>
      <c r="Q31" s="11">
        <v>69502439287</v>
      </c>
      <c r="R31" s="4" t="s">
        <v>157</v>
      </c>
      <c r="S31" s="4">
        <v>21</v>
      </c>
      <c r="T31" s="4"/>
      <c r="U31" s="4" t="s">
        <v>114</v>
      </c>
      <c r="V31" s="4" t="s">
        <v>115</v>
      </c>
      <c r="W31" s="4" t="s">
        <v>127</v>
      </c>
      <c r="X31" s="4">
        <v>-8.5339899999999993</v>
      </c>
      <c r="Y31" s="4">
        <v>-70.923102</v>
      </c>
      <c r="AA31" s="4">
        <v>247255</v>
      </c>
      <c r="AB31" s="111">
        <v>45215</v>
      </c>
      <c r="AC31" s="22">
        <v>45250</v>
      </c>
      <c r="AD31" s="168" t="s">
        <v>66</v>
      </c>
      <c r="AE31" s="36">
        <v>45252</v>
      </c>
      <c r="AG31" s="12">
        <v>11</v>
      </c>
      <c r="AH31" s="12" t="s">
        <v>128</v>
      </c>
      <c r="AJ31" s="81">
        <v>29873</v>
      </c>
    </row>
    <row r="32" spans="1:36" ht="25.2" customHeight="1" x14ac:dyDescent="0.3">
      <c r="A32" s="5">
        <v>101</v>
      </c>
      <c r="B32" s="4" t="s">
        <v>158</v>
      </c>
      <c r="C32" s="169">
        <v>17292</v>
      </c>
      <c r="D32" s="11" t="s">
        <v>106</v>
      </c>
      <c r="E32" s="99">
        <f>IFERROR(VLOOKUP(F32,'Banco de Dados'!AE:AF,2,FALSE),"")</f>
        <v>713846</v>
      </c>
      <c r="F32" s="4">
        <f>IFERROR(VLOOKUP(Q32,'Banco de Dados'!A:B,2,FALSE),"")</f>
        <v>212300925</v>
      </c>
      <c r="G32" s="4" t="s">
        <v>58</v>
      </c>
      <c r="H32" s="12" t="s">
        <v>59</v>
      </c>
      <c r="I32" s="4"/>
      <c r="J32" s="11">
        <v>80</v>
      </c>
      <c r="K32" s="111">
        <v>45172</v>
      </c>
      <c r="L32" s="12" t="s">
        <v>59</v>
      </c>
      <c r="M32" s="12" t="s">
        <v>59</v>
      </c>
      <c r="N32" s="4"/>
      <c r="O32" s="4" t="s">
        <v>159</v>
      </c>
      <c r="P32" s="4" t="s">
        <v>61</v>
      </c>
      <c r="Q32" s="11">
        <v>1285364201</v>
      </c>
      <c r="R32" s="4" t="s">
        <v>160</v>
      </c>
      <c r="S32" s="4">
        <v>16</v>
      </c>
      <c r="T32" s="4"/>
      <c r="U32" s="4" t="s">
        <v>63</v>
      </c>
      <c r="V32" s="4" t="s">
        <v>64</v>
      </c>
      <c r="W32" s="4" t="s">
        <v>65</v>
      </c>
      <c r="X32" s="4">
        <v>-8.0731179999999991</v>
      </c>
      <c r="Y32" s="4">
        <v>-72.621880000000004</v>
      </c>
      <c r="Z32">
        <v>2216233</v>
      </c>
      <c r="AA32" s="123">
        <v>239823</v>
      </c>
      <c r="AB32" s="22">
        <v>45154</v>
      </c>
      <c r="AC32" s="22">
        <v>45154</v>
      </c>
      <c r="AD32" s="168" t="s">
        <v>66</v>
      </c>
      <c r="AE32" s="36">
        <v>45175</v>
      </c>
      <c r="AF32" s="22">
        <v>45183</v>
      </c>
      <c r="AG32" s="12">
        <v>9</v>
      </c>
      <c r="AH32" s="12" t="s">
        <v>67</v>
      </c>
      <c r="AI32" t="s">
        <v>68</v>
      </c>
      <c r="AJ32" s="81">
        <v>23748</v>
      </c>
    </row>
    <row r="33" spans="1:36" ht="25.2" customHeight="1" x14ac:dyDescent="0.3">
      <c r="A33" s="5">
        <v>1010</v>
      </c>
      <c r="B33" s="4" t="s">
        <v>161</v>
      </c>
      <c r="C33" s="171">
        <v>42188</v>
      </c>
      <c r="D33" s="11" t="s">
        <v>162</v>
      </c>
      <c r="E33" s="99" t="str">
        <f>IFERROR(VLOOKUP(F33,'Banco de Dados'!AE:AF,2,FALSE),"")</f>
        <v/>
      </c>
      <c r="F33" s="4"/>
      <c r="G33" s="4" t="s">
        <v>58</v>
      </c>
      <c r="H33" s="12" t="s">
        <v>59</v>
      </c>
      <c r="I33" s="4" t="s">
        <v>111</v>
      </c>
      <c r="J33" s="11">
        <v>45</v>
      </c>
      <c r="K33" s="111">
        <v>45305</v>
      </c>
      <c r="O33" s="4" t="s">
        <v>163</v>
      </c>
      <c r="P33" s="4" t="s">
        <v>61</v>
      </c>
      <c r="Q33" s="11">
        <v>4790134202</v>
      </c>
      <c r="R33" s="4" t="s">
        <v>164</v>
      </c>
      <c r="S33" s="4">
        <v>21</v>
      </c>
      <c r="T33" s="4"/>
      <c r="U33" s="4" t="s">
        <v>114</v>
      </c>
      <c r="V33" s="4" t="s">
        <v>115</v>
      </c>
      <c r="W33" s="4" t="s">
        <v>127</v>
      </c>
      <c r="X33" s="4">
        <v>-8.5353689999999993</v>
      </c>
      <c r="Y33" s="4">
        <v>-70.929080999999996</v>
      </c>
      <c r="Z33" t="s">
        <v>7</v>
      </c>
      <c r="AB33" s="111">
        <v>45215</v>
      </c>
      <c r="AC33" s="22">
        <v>45250</v>
      </c>
      <c r="AE33" s="36">
        <v>45307</v>
      </c>
      <c r="AJ33" s="81">
        <v>28010</v>
      </c>
    </row>
    <row r="34" spans="1:36" ht="25.2" customHeight="1" x14ac:dyDescent="0.3">
      <c r="A34" s="5">
        <v>1011</v>
      </c>
      <c r="B34" s="4" t="s">
        <v>165</v>
      </c>
      <c r="C34" s="171">
        <v>42190</v>
      </c>
      <c r="D34" s="11" t="s">
        <v>166</v>
      </c>
      <c r="E34" s="99" t="str">
        <f>IFERROR(VLOOKUP(F34,'Banco de Dados'!AE:AF,2,FALSE),"")</f>
        <v/>
      </c>
      <c r="F34" s="4"/>
      <c r="G34" s="4" t="s">
        <v>58</v>
      </c>
      <c r="H34" s="12" t="s">
        <v>59</v>
      </c>
      <c r="I34" s="4" t="s">
        <v>111</v>
      </c>
      <c r="J34" s="11">
        <v>45</v>
      </c>
      <c r="K34" s="111">
        <v>45305</v>
      </c>
      <c r="O34" s="4" t="s">
        <v>167</v>
      </c>
      <c r="P34" s="4" t="s">
        <v>61</v>
      </c>
      <c r="Q34" s="11">
        <v>4598546239</v>
      </c>
      <c r="R34" s="4" t="s">
        <v>168</v>
      </c>
      <c r="S34" s="4">
        <v>21</v>
      </c>
      <c r="T34" s="4"/>
      <c r="U34" s="4" t="s">
        <v>114</v>
      </c>
      <c r="V34" s="4" t="s">
        <v>115</v>
      </c>
      <c r="W34" s="4" t="s">
        <v>127</v>
      </c>
      <c r="X34" s="4">
        <v>-8.5381590000000003</v>
      </c>
      <c r="Y34" s="4">
        <v>-70.927698000000007</v>
      </c>
      <c r="Z34" t="s">
        <v>7</v>
      </c>
      <c r="AB34" s="111">
        <v>45215</v>
      </c>
      <c r="AC34" s="22">
        <v>45250</v>
      </c>
      <c r="AE34" s="36">
        <v>45314</v>
      </c>
      <c r="AF34" s="36">
        <v>45307</v>
      </c>
      <c r="AJ34" s="81">
        <v>34680</v>
      </c>
    </row>
    <row r="35" spans="1:36" ht="25.2" customHeight="1" x14ac:dyDescent="0.3">
      <c r="A35" s="5">
        <v>1012</v>
      </c>
      <c r="B35" s="4" t="s">
        <v>169</v>
      </c>
      <c r="C35" s="171">
        <v>42192</v>
      </c>
      <c r="D35" s="11" t="s">
        <v>170</v>
      </c>
      <c r="E35" s="99" t="str">
        <f ca="1">IFERROR(VLOOKUP(F35,'Banco de Dados'!AE:AF,2,FALSE),"")</f>
        <v/>
      </c>
      <c r="F35" s="4">
        <f ca="1">IFERROR(VLOOKUP(Q35,'Banco de Dados'!A:B,2,FALSE),"")</f>
        <v>212301912</v>
      </c>
      <c r="G35" s="4" t="s">
        <v>58</v>
      </c>
      <c r="H35" s="12" t="s">
        <v>59</v>
      </c>
      <c r="J35" s="11">
        <v>80</v>
      </c>
      <c r="K35" s="111">
        <v>45260</v>
      </c>
      <c r="L35" s="12" t="s">
        <v>59</v>
      </c>
      <c r="M35" s="12" t="s">
        <v>59</v>
      </c>
      <c r="O35" s="4" t="s">
        <v>171</v>
      </c>
      <c r="P35" s="4" t="s">
        <v>61</v>
      </c>
      <c r="Q35" s="11">
        <v>5285335256</v>
      </c>
      <c r="R35" s="4" t="s">
        <v>172</v>
      </c>
      <c r="S35" s="4">
        <v>21</v>
      </c>
      <c r="T35" s="4"/>
      <c r="U35" s="4" t="s">
        <v>114</v>
      </c>
      <c r="V35" s="4" t="s">
        <v>115</v>
      </c>
      <c r="W35" s="4" t="s">
        <v>173</v>
      </c>
      <c r="X35" s="4">
        <v>-8.5132309999999993</v>
      </c>
      <c r="Y35" s="4">
        <v>-70.884062999999998</v>
      </c>
      <c r="Z35" t="s">
        <v>7</v>
      </c>
      <c r="AA35">
        <v>247255</v>
      </c>
      <c r="AB35" s="22">
        <v>45215</v>
      </c>
      <c r="AC35" s="22">
        <v>45250</v>
      </c>
      <c r="AD35" s="168" t="s">
        <v>66</v>
      </c>
      <c r="AE35" s="36">
        <v>45265</v>
      </c>
      <c r="AG35" s="12">
        <v>12</v>
      </c>
      <c r="AH35" s="12" t="s">
        <v>128</v>
      </c>
      <c r="AJ35" s="81">
        <v>36142</v>
      </c>
    </row>
    <row r="36" spans="1:36" ht="25.2" customHeight="1" x14ac:dyDescent="0.3">
      <c r="A36" s="5">
        <v>1013</v>
      </c>
      <c r="B36" s="4" t="s">
        <v>174</v>
      </c>
      <c r="C36" s="171">
        <v>42242</v>
      </c>
      <c r="D36" s="11" t="s">
        <v>175</v>
      </c>
      <c r="E36" s="99" t="str">
        <f ca="1">IFERROR(VLOOKUP(F36,'Banco de Dados'!AE:AF,2,FALSE),"")</f>
        <v/>
      </c>
      <c r="F36" s="4">
        <f ca="1">IFERROR(VLOOKUP(Q36,'Banco de Dados'!A:B,2,FALSE),"")</f>
        <v>212302023</v>
      </c>
      <c r="G36" s="4" t="s">
        <v>58</v>
      </c>
      <c r="H36" s="12" t="s">
        <v>59</v>
      </c>
      <c r="I36" s="4" t="s">
        <v>111</v>
      </c>
      <c r="J36" s="11">
        <v>45</v>
      </c>
      <c r="K36" s="111">
        <v>45243</v>
      </c>
      <c r="L36" s="12" t="s">
        <v>59</v>
      </c>
      <c r="M36" s="12" t="s">
        <v>59</v>
      </c>
      <c r="O36" s="4" t="s">
        <v>176</v>
      </c>
      <c r="P36" s="4" t="s">
        <v>61</v>
      </c>
      <c r="Q36" s="11">
        <v>525844295</v>
      </c>
      <c r="R36" s="4" t="s">
        <v>177</v>
      </c>
      <c r="S36" s="4">
        <v>21</v>
      </c>
      <c r="T36" s="4"/>
      <c r="U36" s="4" t="s">
        <v>114</v>
      </c>
      <c r="V36" s="4" t="s">
        <v>115</v>
      </c>
      <c r="W36" s="4" t="s">
        <v>127</v>
      </c>
      <c r="X36" s="4">
        <v>-8.5027480000000004</v>
      </c>
      <c r="Y36" s="4">
        <v>-70.912021999999993</v>
      </c>
      <c r="AA36" s="4">
        <v>247255</v>
      </c>
      <c r="AB36" s="111">
        <v>45215</v>
      </c>
      <c r="AC36" s="22">
        <v>45250</v>
      </c>
      <c r="AD36" s="168" t="s">
        <v>66</v>
      </c>
      <c r="AE36" s="36">
        <v>45252</v>
      </c>
      <c r="AG36" s="12">
        <v>11</v>
      </c>
      <c r="AH36" s="12" t="s">
        <v>128</v>
      </c>
      <c r="AJ36" s="81">
        <v>29739</v>
      </c>
    </row>
    <row r="37" spans="1:36" ht="25.2" customHeight="1" x14ac:dyDescent="0.3">
      <c r="A37" s="5">
        <v>1014</v>
      </c>
      <c r="B37" s="4" t="s">
        <v>178</v>
      </c>
      <c r="C37" s="171">
        <v>42244</v>
      </c>
      <c r="D37" s="11" t="s">
        <v>179</v>
      </c>
      <c r="E37" s="99" t="str">
        <f ca="1">IFERROR(VLOOKUP(F37,'Banco de Dados'!AE:AF,2,FALSE),"")</f>
        <v/>
      </c>
      <c r="F37" s="4">
        <f ca="1">IFERROR(VLOOKUP(Q37,'Banco de Dados'!A:B,2,FALSE),"")</f>
        <v>212302026</v>
      </c>
      <c r="G37" s="4" t="s">
        <v>58</v>
      </c>
      <c r="H37" s="12" t="s">
        <v>59</v>
      </c>
      <c r="I37" s="4" t="s">
        <v>111</v>
      </c>
      <c r="J37" s="11">
        <v>45</v>
      </c>
      <c r="K37" s="111">
        <v>45207</v>
      </c>
      <c r="L37" s="12" t="s">
        <v>59</v>
      </c>
      <c r="M37" s="12" t="s">
        <v>59</v>
      </c>
      <c r="O37" s="4" t="s">
        <v>180</v>
      </c>
      <c r="P37" s="4" t="s">
        <v>61</v>
      </c>
      <c r="Q37" s="11">
        <v>6966709255</v>
      </c>
      <c r="R37" s="4" t="s">
        <v>181</v>
      </c>
      <c r="S37" s="4">
        <v>21</v>
      </c>
      <c r="T37" s="4"/>
      <c r="U37" s="4" t="s">
        <v>114</v>
      </c>
      <c r="V37" s="4" t="s">
        <v>115</v>
      </c>
      <c r="W37" s="4" t="s">
        <v>127</v>
      </c>
      <c r="X37" s="4">
        <v>-8.4955429999999996</v>
      </c>
      <c r="Y37" s="4">
        <v>-70.922916000000001</v>
      </c>
      <c r="AA37" s="4">
        <v>247255</v>
      </c>
      <c r="AB37" s="111">
        <v>45215</v>
      </c>
      <c r="AC37" s="22">
        <v>45250</v>
      </c>
      <c r="AD37" s="168" t="s">
        <v>66</v>
      </c>
      <c r="AE37" s="36">
        <v>45252</v>
      </c>
      <c r="AG37" s="12">
        <v>11</v>
      </c>
      <c r="AH37" s="12" t="s">
        <v>128</v>
      </c>
      <c r="AJ37" s="81">
        <v>35610</v>
      </c>
    </row>
    <row r="38" spans="1:36" ht="25.2" customHeight="1" x14ac:dyDescent="0.3">
      <c r="A38" s="5">
        <v>1015</v>
      </c>
      <c r="B38" s="4" t="s">
        <v>182</v>
      </c>
      <c r="C38" s="171">
        <v>42246</v>
      </c>
      <c r="D38" s="11" t="s">
        <v>183</v>
      </c>
      <c r="E38" s="99" t="str">
        <f ca="1">IFERROR(VLOOKUP(F38,'Banco de Dados'!AE:AF,2,FALSE),"")</f>
        <v/>
      </c>
      <c r="F38" s="4">
        <f ca="1">IFERROR(VLOOKUP(Q38,'Banco de Dados'!A:B,2,FALSE),"")</f>
        <v>212301991</v>
      </c>
      <c r="G38" s="4" t="s">
        <v>58</v>
      </c>
      <c r="H38" s="12" t="s">
        <v>59</v>
      </c>
      <c r="I38" s="4" t="s">
        <v>111</v>
      </c>
      <c r="J38" s="11">
        <v>45</v>
      </c>
      <c r="K38" s="111">
        <v>45207</v>
      </c>
      <c r="L38" s="12" t="s">
        <v>59</v>
      </c>
      <c r="M38" s="12" t="s">
        <v>59</v>
      </c>
      <c r="O38" s="4" t="s">
        <v>184</v>
      </c>
      <c r="P38" s="4" t="s">
        <v>61</v>
      </c>
      <c r="Q38" s="11">
        <v>4176787201</v>
      </c>
      <c r="R38" s="4" t="s">
        <v>185</v>
      </c>
      <c r="S38" s="4">
        <v>21</v>
      </c>
      <c r="T38" s="4"/>
      <c r="U38" s="4" t="s">
        <v>114</v>
      </c>
      <c r="V38" s="4" t="s">
        <v>115</v>
      </c>
      <c r="W38" s="4" t="s">
        <v>127</v>
      </c>
      <c r="X38" s="4">
        <v>-8.4947490000000005</v>
      </c>
      <c r="Y38" s="4">
        <v>-70.929792000000006</v>
      </c>
      <c r="AA38" s="4">
        <v>247255</v>
      </c>
      <c r="AB38" s="111">
        <v>45215</v>
      </c>
      <c r="AC38" s="22">
        <v>45250</v>
      </c>
      <c r="AD38" s="168" t="s">
        <v>66</v>
      </c>
      <c r="AE38" s="36">
        <v>45252</v>
      </c>
      <c r="AG38" s="12">
        <v>11</v>
      </c>
      <c r="AH38" s="12" t="s">
        <v>128</v>
      </c>
      <c r="AJ38" s="81">
        <v>33561</v>
      </c>
    </row>
    <row r="39" spans="1:36" ht="25.2" customHeight="1" x14ac:dyDescent="0.3">
      <c r="A39" s="5">
        <v>1016</v>
      </c>
      <c r="B39" s="4" t="s">
        <v>186</v>
      </c>
      <c r="C39" s="171">
        <v>42248</v>
      </c>
      <c r="D39" s="11" t="s">
        <v>187</v>
      </c>
      <c r="E39" s="99" t="str">
        <f ca="1">IFERROR(VLOOKUP(F39,'Banco de Dados'!AE:AF,2,FALSE),"")</f>
        <v/>
      </c>
      <c r="F39" s="4">
        <f ca="1">IFERROR(VLOOKUP(Q39,'Banco de Dados'!A:B,2,FALSE),"")</f>
        <v>212301997</v>
      </c>
      <c r="G39" s="4" t="s">
        <v>58</v>
      </c>
      <c r="H39" s="12" t="s">
        <v>59</v>
      </c>
      <c r="I39" s="4" t="s">
        <v>111</v>
      </c>
      <c r="J39" s="11">
        <v>45</v>
      </c>
      <c r="K39" s="111">
        <v>45242</v>
      </c>
      <c r="L39" s="12" t="s">
        <v>59</v>
      </c>
      <c r="M39" s="12" t="s">
        <v>59</v>
      </c>
      <c r="O39" s="4" t="s">
        <v>188</v>
      </c>
      <c r="P39" s="4" t="s">
        <v>61</v>
      </c>
      <c r="Q39" s="11">
        <v>8715760235</v>
      </c>
      <c r="R39" s="4" t="s">
        <v>189</v>
      </c>
      <c r="S39" s="4">
        <v>21</v>
      </c>
      <c r="T39" s="4"/>
      <c r="U39" s="4" t="s">
        <v>114</v>
      </c>
      <c r="V39" s="4" t="s">
        <v>115</v>
      </c>
      <c r="W39" s="4" t="s">
        <v>127</v>
      </c>
      <c r="X39" s="4">
        <v>-8.5036609999999992</v>
      </c>
      <c r="Y39" s="4">
        <v>-70.909150999999994</v>
      </c>
      <c r="AA39" s="4">
        <v>247255</v>
      </c>
      <c r="AB39" s="111">
        <v>45215</v>
      </c>
      <c r="AC39" s="22">
        <v>45250</v>
      </c>
      <c r="AD39" s="168" t="s">
        <v>66</v>
      </c>
      <c r="AE39" s="36">
        <v>45252</v>
      </c>
      <c r="AG39" s="12">
        <v>11</v>
      </c>
      <c r="AH39" s="12" t="s">
        <v>128</v>
      </c>
      <c r="AJ39" s="81">
        <v>38509</v>
      </c>
    </row>
    <row r="40" spans="1:36" ht="25.2" customHeight="1" x14ac:dyDescent="0.3">
      <c r="A40" s="5">
        <v>1017</v>
      </c>
      <c r="B40" s="4" t="s">
        <v>190</v>
      </c>
      <c r="C40" s="171">
        <v>42250</v>
      </c>
      <c r="D40" s="11" t="s">
        <v>191</v>
      </c>
      <c r="E40" s="99" t="str">
        <f ca="1">IFERROR(VLOOKUP(F40,'Banco de Dados'!AE:AF,2,FALSE),"")</f>
        <v/>
      </c>
      <c r="F40" s="4">
        <f ca="1">IFERROR(VLOOKUP(Q40,'Banco de Dados'!A:B,2,FALSE),"")</f>
        <v>212302001</v>
      </c>
      <c r="G40" s="4" t="s">
        <v>58</v>
      </c>
      <c r="H40" s="12" t="s">
        <v>59</v>
      </c>
      <c r="I40" s="4" t="s">
        <v>111</v>
      </c>
      <c r="J40" s="11">
        <v>45</v>
      </c>
      <c r="K40" s="111">
        <v>45243</v>
      </c>
      <c r="L40" s="12" t="s">
        <v>59</v>
      </c>
      <c r="M40" s="12" t="s">
        <v>59</v>
      </c>
      <c r="O40" s="4" t="s">
        <v>192</v>
      </c>
      <c r="P40" s="4" t="s">
        <v>61</v>
      </c>
      <c r="Q40" s="11">
        <v>76743608220</v>
      </c>
      <c r="R40" s="4" t="s">
        <v>193</v>
      </c>
      <c r="S40" s="4">
        <v>21</v>
      </c>
      <c r="T40" s="4"/>
      <c r="U40" s="4" t="s">
        <v>114</v>
      </c>
      <c r="V40" s="4" t="s">
        <v>115</v>
      </c>
      <c r="W40" s="4" t="s">
        <v>127</v>
      </c>
      <c r="X40" s="4">
        <v>-8.5085119999999996</v>
      </c>
      <c r="Y40" s="4">
        <v>-70.907506999999995</v>
      </c>
      <c r="AA40" s="4">
        <v>247255</v>
      </c>
      <c r="AB40" s="111">
        <v>45215</v>
      </c>
      <c r="AC40" s="22">
        <v>45250</v>
      </c>
      <c r="AD40" s="168" t="s">
        <v>66</v>
      </c>
      <c r="AE40" s="36">
        <v>45252</v>
      </c>
      <c r="AG40" s="12">
        <v>11</v>
      </c>
      <c r="AH40" s="12" t="s">
        <v>128</v>
      </c>
      <c r="AJ40" s="81">
        <v>28239</v>
      </c>
    </row>
    <row r="41" spans="1:36" ht="25.2" customHeight="1" x14ac:dyDescent="0.3">
      <c r="A41" s="5">
        <v>1018</v>
      </c>
      <c r="B41" s="4" t="s">
        <v>194</v>
      </c>
      <c r="C41" s="171">
        <v>42252</v>
      </c>
      <c r="D41" s="11" t="s">
        <v>195</v>
      </c>
      <c r="E41" s="99" t="str">
        <f ca="1">IFERROR(VLOOKUP(F41,'Banco de Dados'!AE:AF,2,FALSE),"")</f>
        <v/>
      </c>
      <c r="F41" s="4">
        <f ca="1">IFERROR(VLOOKUP(Q41,'Banco de Dados'!A:B,2,FALSE),"")</f>
        <v>212302007</v>
      </c>
      <c r="G41" s="4" t="s">
        <v>58</v>
      </c>
      <c r="H41" s="12" t="s">
        <v>59</v>
      </c>
      <c r="I41" s="4" t="s">
        <v>111</v>
      </c>
      <c r="J41" s="11">
        <v>45</v>
      </c>
      <c r="K41" s="111">
        <v>45243</v>
      </c>
      <c r="L41" s="12" t="s">
        <v>59</v>
      </c>
      <c r="M41" s="12" t="s">
        <v>59</v>
      </c>
      <c r="O41" s="4" t="s">
        <v>196</v>
      </c>
      <c r="P41" s="4" t="s">
        <v>61</v>
      </c>
      <c r="Q41" s="11">
        <v>8361998209</v>
      </c>
      <c r="R41" s="4" t="s">
        <v>197</v>
      </c>
      <c r="S41" s="4">
        <v>21</v>
      </c>
      <c r="T41" s="4"/>
      <c r="U41" s="4" t="s">
        <v>114</v>
      </c>
      <c r="V41" s="4" t="s">
        <v>115</v>
      </c>
      <c r="W41" s="4" t="s">
        <v>127</v>
      </c>
      <c r="X41" s="4">
        <v>-8.5088439999999999</v>
      </c>
      <c r="Y41" s="4">
        <v>-70.907357000000005</v>
      </c>
      <c r="AA41" s="4">
        <v>247255</v>
      </c>
      <c r="AB41" s="111">
        <v>45215</v>
      </c>
      <c r="AC41" s="22">
        <v>45250</v>
      </c>
      <c r="AD41" s="168" t="s">
        <v>66</v>
      </c>
      <c r="AE41" s="36">
        <v>45252</v>
      </c>
      <c r="AG41" s="12">
        <v>11</v>
      </c>
      <c r="AH41" s="12" t="s">
        <v>128</v>
      </c>
      <c r="AJ41" s="81">
        <v>35877</v>
      </c>
    </row>
    <row r="42" spans="1:36" ht="25.2" customHeight="1" x14ac:dyDescent="0.3">
      <c r="A42" s="5">
        <v>1019</v>
      </c>
      <c r="B42" s="4" t="s">
        <v>198</v>
      </c>
      <c r="C42" s="171">
        <v>42254</v>
      </c>
      <c r="D42" s="11" t="s">
        <v>199</v>
      </c>
      <c r="E42" s="99" t="str">
        <f ca="1">IFERROR(VLOOKUP(F42,'Banco de Dados'!AE:AF,2,FALSE),"")</f>
        <v/>
      </c>
      <c r="F42" s="4">
        <f ca="1">IFERROR(VLOOKUP(Q42,'Banco de Dados'!A:B,2,FALSE),"")</f>
        <v>212302010</v>
      </c>
      <c r="G42" s="4" t="s">
        <v>58</v>
      </c>
      <c r="H42" s="12" t="s">
        <v>59</v>
      </c>
      <c r="I42" s="4" t="s">
        <v>111</v>
      </c>
      <c r="J42" s="11">
        <v>45</v>
      </c>
      <c r="K42" s="111">
        <v>45242</v>
      </c>
      <c r="L42" s="12" t="s">
        <v>59</v>
      </c>
      <c r="M42" s="12" t="s">
        <v>59</v>
      </c>
      <c r="O42" s="4" t="s">
        <v>200</v>
      </c>
      <c r="P42" s="4" t="s">
        <v>61</v>
      </c>
      <c r="Q42" s="11">
        <v>645335223</v>
      </c>
      <c r="R42" s="4" t="s">
        <v>201</v>
      </c>
      <c r="S42" s="4">
        <v>21</v>
      </c>
      <c r="T42" s="4"/>
      <c r="U42" s="4" t="s">
        <v>114</v>
      </c>
      <c r="V42" s="4" t="s">
        <v>115</v>
      </c>
      <c r="W42" s="4" t="s">
        <v>127</v>
      </c>
      <c r="X42" s="4">
        <v>-8.509646</v>
      </c>
      <c r="Y42" s="4">
        <v>-70.907679000000002</v>
      </c>
      <c r="AA42" s="4">
        <v>247255</v>
      </c>
      <c r="AB42" s="111">
        <v>45215</v>
      </c>
      <c r="AC42" s="22">
        <v>45250</v>
      </c>
      <c r="AD42" s="168" t="s">
        <v>66</v>
      </c>
      <c r="AE42" s="36">
        <v>45252</v>
      </c>
      <c r="AG42" s="12">
        <v>11</v>
      </c>
      <c r="AH42" s="12" t="s">
        <v>128</v>
      </c>
      <c r="AJ42" s="81">
        <v>33252</v>
      </c>
    </row>
    <row r="43" spans="1:36" ht="25.2" customHeight="1" x14ac:dyDescent="0.3">
      <c r="A43" s="5">
        <v>102</v>
      </c>
      <c r="B43" s="4" t="s">
        <v>202</v>
      </c>
      <c r="C43" s="169">
        <v>17244</v>
      </c>
      <c r="D43" s="11" t="s">
        <v>106</v>
      </c>
      <c r="E43" s="99">
        <f>IFERROR(VLOOKUP(F43,'Banco de Dados'!AE:AF,2,FALSE),"")</f>
        <v>714693</v>
      </c>
      <c r="F43" s="4">
        <f>IFERROR(VLOOKUP(Q43,'Banco de Dados'!A:B,2,FALSE),"")</f>
        <v>212301107</v>
      </c>
      <c r="G43" s="4" t="s">
        <v>58</v>
      </c>
      <c r="H43" s="12" t="s">
        <v>59</v>
      </c>
      <c r="I43" s="4"/>
      <c r="J43" s="11">
        <v>80</v>
      </c>
      <c r="K43" s="111">
        <v>45191</v>
      </c>
      <c r="L43" s="12" t="s">
        <v>59</v>
      </c>
      <c r="M43" s="12" t="s">
        <v>59</v>
      </c>
      <c r="N43" s="4"/>
      <c r="O43" s="4" t="s">
        <v>203</v>
      </c>
      <c r="P43" s="4" t="s">
        <v>61</v>
      </c>
      <c r="Q43" s="11">
        <v>189786221</v>
      </c>
      <c r="R43" s="4" t="s">
        <v>204</v>
      </c>
      <c r="S43" s="4">
        <v>16</v>
      </c>
      <c r="T43" s="4"/>
      <c r="U43" s="4" t="s">
        <v>63</v>
      </c>
      <c r="V43" s="4" t="s">
        <v>64</v>
      </c>
      <c r="W43" s="4" t="s">
        <v>65</v>
      </c>
      <c r="X43" s="4">
        <v>-8.2151650000000007</v>
      </c>
      <c r="Y43" s="4">
        <v>-72.518671999999995</v>
      </c>
      <c r="Z43">
        <v>2216234</v>
      </c>
      <c r="AA43" s="123">
        <v>239823</v>
      </c>
      <c r="AB43" s="22">
        <v>45154</v>
      </c>
      <c r="AC43" s="22">
        <v>45154</v>
      </c>
      <c r="AD43" s="168" t="s">
        <v>66</v>
      </c>
      <c r="AE43" s="36">
        <v>45202</v>
      </c>
      <c r="AF43" s="36">
        <v>45208</v>
      </c>
      <c r="AG43" s="12">
        <v>10</v>
      </c>
      <c r="AH43" s="12" t="s">
        <v>67</v>
      </c>
      <c r="AI43" t="s">
        <v>68</v>
      </c>
      <c r="AJ43" s="81">
        <v>26234</v>
      </c>
    </row>
    <row r="44" spans="1:36" ht="25.2" customHeight="1" x14ac:dyDescent="0.3">
      <c r="A44" s="5">
        <v>1020</v>
      </c>
      <c r="B44" s="4" t="s">
        <v>205</v>
      </c>
      <c r="C44" s="171">
        <v>42256</v>
      </c>
      <c r="D44" s="11" t="s">
        <v>206</v>
      </c>
      <c r="E44" s="99" t="str">
        <f ca="1">IFERROR(VLOOKUP(F44,'Banco de Dados'!AE:AF,2,FALSE),"")</f>
        <v/>
      </c>
      <c r="F44" s="4">
        <f ca="1">IFERROR(VLOOKUP(Q44,'Banco de Dados'!A:B,2,FALSE),"")</f>
        <v>212302014</v>
      </c>
      <c r="G44" s="4" t="s">
        <v>58</v>
      </c>
      <c r="H44" s="12" t="s">
        <v>59</v>
      </c>
      <c r="I44" s="4" t="s">
        <v>111</v>
      </c>
      <c r="J44" s="11">
        <v>45</v>
      </c>
      <c r="K44" s="111">
        <v>45207</v>
      </c>
      <c r="L44" s="12" t="s">
        <v>59</v>
      </c>
      <c r="M44" s="12" t="s">
        <v>59</v>
      </c>
      <c r="O44" s="4" t="s">
        <v>207</v>
      </c>
      <c r="P44" s="4" t="s">
        <v>61</v>
      </c>
      <c r="Q44" s="11">
        <v>6944296276</v>
      </c>
      <c r="R44" s="4" t="s">
        <v>208</v>
      </c>
      <c r="S44" s="4">
        <v>21</v>
      </c>
      <c r="T44" s="4"/>
      <c r="U44" s="4" t="s">
        <v>114</v>
      </c>
      <c r="V44" s="4" t="s">
        <v>115</v>
      </c>
      <c r="W44" s="4" t="s">
        <v>127</v>
      </c>
      <c r="X44" s="4">
        <v>-8.5085770000000007</v>
      </c>
      <c r="Y44" s="4">
        <v>-70.907858000000004</v>
      </c>
      <c r="AA44" s="4">
        <v>247255</v>
      </c>
      <c r="AB44" s="111">
        <v>45215</v>
      </c>
      <c r="AC44" s="22">
        <v>45250</v>
      </c>
      <c r="AD44" s="168" t="s">
        <v>66</v>
      </c>
      <c r="AE44" s="36">
        <v>45252</v>
      </c>
      <c r="AG44" s="12">
        <v>11</v>
      </c>
      <c r="AH44" s="12" t="s">
        <v>128</v>
      </c>
      <c r="AJ44" s="81">
        <v>36770</v>
      </c>
    </row>
    <row r="45" spans="1:36" ht="25.2" customHeight="1" x14ac:dyDescent="0.3">
      <c r="A45" s="5">
        <v>1021</v>
      </c>
      <c r="B45" s="4" t="s">
        <v>209</v>
      </c>
      <c r="C45" s="171">
        <v>41800</v>
      </c>
      <c r="D45" s="11" t="s">
        <v>210</v>
      </c>
      <c r="E45" s="99" t="str">
        <f ca="1">IFERROR(VLOOKUP(F45,'Banco de Dados'!AE:AF,2,FALSE),"")</f>
        <v/>
      </c>
      <c r="F45" s="4">
        <f ca="1">IFERROR(VLOOKUP(Q45,'Banco de Dados'!A:B,2,FALSE),"")</f>
        <v>212301811</v>
      </c>
      <c r="G45" s="4" t="s">
        <v>58</v>
      </c>
      <c r="H45" s="12" t="s">
        <v>59</v>
      </c>
      <c r="J45" s="11">
        <v>80</v>
      </c>
      <c r="K45" s="111">
        <v>45239</v>
      </c>
      <c r="L45" s="12" t="s">
        <v>59</v>
      </c>
      <c r="M45" s="12" t="s">
        <v>59</v>
      </c>
      <c r="O45" s="4" t="s">
        <v>211</v>
      </c>
      <c r="P45" s="4" t="s">
        <v>61</v>
      </c>
      <c r="Q45" s="11">
        <v>7874995287</v>
      </c>
      <c r="R45" s="4" t="s">
        <v>212</v>
      </c>
      <c r="S45" s="4">
        <v>21</v>
      </c>
      <c r="T45" s="4"/>
      <c r="U45" s="4" t="s">
        <v>114</v>
      </c>
      <c r="V45" s="4" t="s">
        <v>115</v>
      </c>
      <c r="W45" s="4" t="s">
        <v>213</v>
      </c>
      <c r="X45" s="4">
        <v>-8.7586580000000005</v>
      </c>
      <c r="Y45" s="4">
        <v>-71.074842000000004</v>
      </c>
      <c r="AA45">
        <v>246999</v>
      </c>
      <c r="AB45" s="22">
        <v>45215</v>
      </c>
      <c r="AC45" s="22">
        <v>45250</v>
      </c>
      <c r="AD45" s="168" t="s">
        <v>66</v>
      </c>
      <c r="AE45" s="36">
        <v>45252</v>
      </c>
      <c r="AG45" s="12">
        <v>11</v>
      </c>
      <c r="AH45" s="12" t="s">
        <v>128</v>
      </c>
      <c r="AJ45" s="81">
        <v>20391</v>
      </c>
    </row>
    <row r="46" spans="1:36" ht="25.2" customHeight="1" x14ac:dyDescent="0.3">
      <c r="A46" s="5">
        <v>1022</v>
      </c>
      <c r="B46" s="4" t="s">
        <v>214</v>
      </c>
      <c r="C46" s="171">
        <v>42414</v>
      </c>
      <c r="D46" s="11" t="s">
        <v>215</v>
      </c>
      <c r="E46" s="99" t="str">
        <f ca="1">IFERROR(VLOOKUP(F46,'Banco de Dados'!AE:AF,2,FALSE),"")</f>
        <v/>
      </c>
      <c r="F46" s="4">
        <f ca="1">IFERROR(VLOOKUP(Q46,'Banco de Dados'!A:B,2,FALSE),"")</f>
        <v>212301915</v>
      </c>
      <c r="G46" s="4" t="s">
        <v>58</v>
      </c>
      <c r="H46" s="12" t="s">
        <v>59</v>
      </c>
      <c r="J46" s="11">
        <v>80</v>
      </c>
      <c r="K46" s="111">
        <v>45252</v>
      </c>
      <c r="L46" s="12" t="s">
        <v>59</v>
      </c>
      <c r="M46" s="12" t="s">
        <v>59</v>
      </c>
      <c r="O46" s="4" t="s">
        <v>216</v>
      </c>
      <c r="P46" s="4" t="s">
        <v>61</v>
      </c>
      <c r="Q46" s="11">
        <v>85691690272</v>
      </c>
      <c r="R46" s="4" t="s">
        <v>217</v>
      </c>
      <c r="S46" s="4">
        <v>21</v>
      </c>
      <c r="T46" s="4"/>
      <c r="U46" s="4" t="s">
        <v>114</v>
      </c>
      <c r="V46" s="4" t="s">
        <v>115</v>
      </c>
      <c r="W46" s="4" t="s">
        <v>218</v>
      </c>
      <c r="X46" s="4">
        <v>-8.4089569999999991</v>
      </c>
      <c r="Y46" s="4">
        <v>-70.803458000000006</v>
      </c>
      <c r="Z46" t="s">
        <v>7</v>
      </c>
      <c r="AA46">
        <v>247255</v>
      </c>
      <c r="AB46" s="22">
        <v>45215</v>
      </c>
      <c r="AC46" s="22">
        <v>45250</v>
      </c>
      <c r="AD46" s="168" t="s">
        <v>66</v>
      </c>
      <c r="AE46" s="36">
        <v>45265</v>
      </c>
      <c r="AG46" s="12">
        <v>12</v>
      </c>
      <c r="AH46" s="12" t="s">
        <v>128</v>
      </c>
      <c r="AJ46" s="81">
        <v>31208</v>
      </c>
    </row>
    <row r="47" spans="1:36" ht="25.2" customHeight="1" x14ac:dyDescent="0.3">
      <c r="A47" s="5">
        <v>1023</v>
      </c>
      <c r="B47" s="4" t="s">
        <v>219</v>
      </c>
      <c r="C47" s="171">
        <v>42366</v>
      </c>
      <c r="D47" s="11" t="s">
        <v>220</v>
      </c>
      <c r="E47" s="99">
        <f ca="1">IFERROR(VLOOKUP(F47,'Banco de Dados'!AE:AF,2,FALSE),"")</f>
        <v>717391</v>
      </c>
      <c r="F47" s="4">
        <f ca="1">IFERROR(VLOOKUP(Q47,'Banco de Dados'!A:B,2,FALSE),"")</f>
        <v>212301510</v>
      </c>
      <c r="G47" s="4" t="s">
        <v>58</v>
      </c>
      <c r="H47" s="12" t="s">
        <v>59</v>
      </c>
      <c r="J47" s="11">
        <v>80</v>
      </c>
      <c r="K47" s="111">
        <v>45225</v>
      </c>
      <c r="L47" s="12" t="s">
        <v>59</v>
      </c>
      <c r="M47" s="12" t="s">
        <v>59</v>
      </c>
      <c r="O47" s="4" t="s">
        <v>221</v>
      </c>
      <c r="P47" s="4" t="s">
        <v>61</v>
      </c>
      <c r="Q47" s="11">
        <v>13819569200</v>
      </c>
      <c r="R47" s="4" t="s">
        <v>222</v>
      </c>
      <c r="S47" s="4">
        <v>21</v>
      </c>
      <c r="T47" s="4"/>
      <c r="U47" s="4" t="s">
        <v>114</v>
      </c>
      <c r="V47" s="4" t="s">
        <v>115</v>
      </c>
      <c r="W47" s="4" t="s">
        <v>223</v>
      </c>
      <c r="X47" s="4">
        <v>-8.6380280000000003</v>
      </c>
      <c r="Y47" s="4">
        <v>-70.964775000000003</v>
      </c>
      <c r="Z47">
        <v>2236628</v>
      </c>
      <c r="AA47" s="123">
        <v>243466</v>
      </c>
      <c r="AB47" s="111">
        <v>45215</v>
      </c>
      <c r="AC47" s="22">
        <v>45202</v>
      </c>
      <c r="AD47" s="168" t="s">
        <v>66</v>
      </c>
      <c r="AE47" s="36">
        <v>45229</v>
      </c>
      <c r="AG47" s="12">
        <v>10</v>
      </c>
      <c r="AH47" s="12" t="s">
        <v>224</v>
      </c>
      <c r="AI47" t="s">
        <v>225</v>
      </c>
      <c r="AJ47" s="81">
        <v>17902</v>
      </c>
    </row>
    <row r="48" spans="1:36" ht="25.2" customHeight="1" x14ac:dyDescent="0.3">
      <c r="A48" s="5">
        <v>1024</v>
      </c>
      <c r="B48" s="4" t="s">
        <v>226</v>
      </c>
      <c r="C48" s="171">
        <v>42416</v>
      </c>
      <c r="D48" s="11" t="s">
        <v>227</v>
      </c>
      <c r="E48" s="99" t="str">
        <f ca="1">IFERROR(VLOOKUP(F48,'Banco de Dados'!AE:AF,2,FALSE),"")</f>
        <v/>
      </c>
      <c r="F48" s="4">
        <f ca="1">IFERROR(VLOOKUP(Q48,'Banco de Dados'!A:B,2,FALSE),"")</f>
        <v>212301916</v>
      </c>
      <c r="G48" s="4" t="s">
        <v>58</v>
      </c>
      <c r="H48" s="12" t="s">
        <v>59</v>
      </c>
      <c r="J48" s="11">
        <v>80</v>
      </c>
      <c r="K48" s="111">
        <v>45254</v>
      </c>
      <c r="L48" s="12" t="s">
        <v>59</v>
      </c>
      <c r="M48" s="12" t="s">
        <v>59</v>
      </c>
      <c r="N48" s="4"/>
      <c r="O48" s="4" t="s">
        <v>228</v>
      </c>
      <c r="P48" s="4" t="s">
        <v>61</v>
      </c>
      <c r="Q48" s="11">
        <v>10383574200</v>
      </c>
      <c r="R48" s="4" t="s">
        <v>229</v>
      </c>
      <c r="S48" s="4">
        <v>21</v>
      </c>
      <c r="T48" s="4"/>
      <c r="U48" s="4" t="s">
        <v>114</v>
      </c>
      <c r="V48" s="4" t="s">
        <v>115</v>
      </c>
      <c r="W48" s="4" t="s">
        <v>218</v>
      </c>
      <c r="X48" s="4">
        <v>-8.3953480000000003</v>
      </c>
      <c r="Y48" s="4">
        <v>-70.801034000000001</v>
      </c>
      <c r="Z48" t="s">
        <v>7</v>
      </c>
      <c r="AA48">
        <v>247255</v>
      </c>
      <c r="AB48" s="22">
        <v>45215</v>
      </c>
      <c r="AC48" s="22">
        <v>45250</v>
      </c>
      <c r="AD48" s="168" t="s">
        <v>66</v>
      </c>
      <c r="AE48" s="36">
        <v>45271</v>
      </c>
      <c r="AG48" s="12">
        <v>12</v>
      </c>
      <c r="AH48" s="12" t="s">
        <v>122</v>
      </c>
      <c r="AJ48" s="81">
        <v>38613</v>
      </c>
    </row>
    <row r="49" spans="1:36" ht="25.2" customHeight="1" x14ac:dyDescent="0.3">
      <c r="A49" s="5">
        <v>1025</v>
      </c>
      <c r="B49" s="4" t="s">
        <v>230</v>
      </c>
      <c r="C49" s="171">
        <v>42418</v>
      </c>
      <c r="D49" s="11" t="s">
        <v>231</v>
      </c>
      <c r="E49" s="99" t="str">
        <f ca="1">IFERROR(VLOOKUP(F49,'Banco de Dados'!AE:AF,2,FALSE),"")</f>
        <v/>
      </c>
      <c r="F49" s="4">
        <f ca="1">IFERROR(VLOOKUP(Q49,'Banco de Dados'!A:B,2,FALSE),"")</f>
        <v>212301917</v>
      </c>
      <c r="G49" s="4" t="s">
        <v>58</v>
      </c>
      <c r="H49" s="12" t="s">
        <v>59</v>
      </c>
      <c r="J49" s="11">
        <v>80</v>
      </c>
      <c r="K49" s="111">
        <v>45252</v>
      </c>
      <c r="L49" s="12" t="s">
        <v>59</v>
      </c>
      <c r="M49" s="12" t="s">
        <v>59</v>
      </c>
      <c r="O49" s="4" t="s">
        <v>232</v>
      </c>
      <c r="P49" s="4" t="s">
        <v>61</v>
      </c>
      <c r="Q49" s="11">
        <v>10135741254</v>
      </c>
      <c r="R49" s="4" t="s">
        <v>233</v>
      </c>
      <c r="S49" s="4">
        <v>21</v>
      </c>
      <c r="T49" s="4"/>
      <c r="U49" s="4" t="s">
        <v>114</v>
      </c>
      <c r="V49" s="4" t="s">
        <v>115</v>
      </c>
      <c r="W49" s="4" t="s">
        <v>234</v>
      </c>
      <c r="X49" s="4">
        <v>-8.3654290000000007</v>
      </c>
      <c r="Y49" s="4">
        <v>-70.811569000000006</v>
      </c>
      <c r="Z49" t="s">
        <v>7</v>
      </c>
      <c r="AA49">
        <v>247255</v>
      </c>
      <c r="AB49" s="22">
        <v>45215</v>
      </c>
      <c r="AC49" s="22">
        <v>45250</v>
      </c>
      <c r="AD49" s="168" t="s">
        <v>66</v>
      </c>
      <c r="AE49" s="36">
        <v>45265</v>
      </c>
      <c r="AG49" s="12">
        <v>12</v>
      </c>
      <c r="AH49" s="12" t="s">
        <v>128</v>
      </c>
      <c r="AJ49" s="81">
        <v>37471</v>
      </c>
    </row>
    <row r="50" spans="1:36" ht="25.2" customHeight="1" x14ac:dyDescent="0.3">
      <c r="A50" s="5">
        <v>1026</v>
      </c>
      <c r="B50" s="4" t="s">
        <v>235</v>
      </c>
      <c r="C50" s="171">
        <v>42384</v>
      </c>
      <c r="D50" s="11" t="s">
        <v>236</v>
      </c>
      <c r="E50" s="99" t="str">
        <f>IFERROR(VLOOKUP(F50,'Banco de Dados'!AE:AF,2,FALSE),"")</f>
        <v/>
      </c>
      <c r="F50" s="4"/>
      <c r="G50" s="4" t="s">
        <v>58</v>
      </c>
      <c r="H50" s="12" t="s">
        <v>59</v>
      </c>
      <c r="I50" s="4" t="s">
        <v>111</v>
      </c>
      <c r="J50" s="11">
        <v>45</v>
      </c>
      <c r="K50" s="111">
        <v>45306</v>
      </c>
      <c r="O50" s="4" t="s">
        <v>237</v>
      </c>
      <c r="P50" s="4" t="s">
        <v>61</v>
      </c>
      <c r="Q50" s="11">
        <v>69975639291</v>
      </c>
      <c r="R50" s="4" t="s">
        <v>238</v>
      </c>
      <c r="S50" s="4">
        <v>21</v>
      </c>
      <c r="T50" s="4"/>
      <c r="U50" s="4" t="s">
        <v>114</v>
      </c>
      <c r="V50" s="4" t="s">
        <v>115</v>
      </c>
      <c r="W50" s="4" t="s">
        <v>127</v>
      </c>
      <c r="X50" s="4">
        <v>-8.5255829999999992</v>
      </c>
      <c r="Y50" s="4">
        <v>-70.937184000000002</v>
      </c>
      <c r="Z50" t="s">
        <v>7</v>
      </c>
      <c r="AB50" s="111">
        <v>45215</v>
      </c>
      <c r="AC50" s="22">
        <v>45250</v>
      </c>
      <c r="AE50" s="36">
        <v>45307</v>
      </c>
      <c r="AJ50" s="81">
        <v>26916</v>
      </c>
    </row>
    <row r="51" spans="1:36" ht="25.2" customHeight="1" x14ac:dyDescent="0.3">
      <c r="A51" s="5">
        <v>1027</v>
      </c>
      <c r="B51" s="4" t="s">
        <v>239</v>
      </c>
      <c r="C51" s="171">
        <v>42386</v>
      </c>
      <c r="D51" s="11" t="s">
        <v>240</v>
      </c>
      <c r="E51" s="99" t="str">
        <f>IFERROR(VLOOKUP(F51,'Banco de Dados'!AE:AF,2,FALSE),"")</f>
        <v/>
      </c>
      <c r="F51" s="4"/>
      <c r="G51" s="4" t="s">
        <v>58</v>
      </c>
      <c r="H51" s="12" t="s">
        <v>59</v>
      </c>
      <c r="I51" s="4" t="s">
        <v>111</v>
      </c>
      <c r="J51" s="11">
        <v>45</v>
      </c>
      <c r="K51" s="111">
        <v>45306</v>
      </c>
      <c r="O51" s="4" t="s">
        <v>241</v>
      </c>
      <c r="P51" s="4" t="s">
        <v>61</v>
      </c>
      <c r="Q51" s="11">
        <v>8356592240</v>
      </c>
      <c r="R51" s="4" t="s">
        <v>242</v>
      </c>
      <c r="S51" s="4">
        <v>21</v>
      </c>
      <c r="T51" s="4"/>
      <c r="U51" s="4" t="s">
        <v>114</v>
      </c>
      <c r="V51" s="4" t="s">
        <v>115</v>
      </c>
      <c r="W51" s="4" t="s">
        <v>127</v>
      </c>
      <c r="X51" s="4">
        <v>-8.5293720000000004</v>
      </c>
      <c r="Y51" s="4">
        <v>-70.935547</v>
      </c>
      <c r="Z51" t="s">
        <v>7</v>
      </c>
      <c r="AB51" s="111">
        <v>45215</v>
      </c>
      <c r="AC51" s="22">
        <v>45250</v>
      </c>
      <c r="AE51" s="36">
        <v>45307</v>
      </c>
      <c r="AJ51" s="81">
        <v>36467</v>
      </c>
    </row>
    <row r="52" spans="1:36" ht="25.2" customHeight="1" x14ac:dyDescent="0.3">
      <c r="A52" s="5">
        <v>1028</v>
      </c>
      <c r="B52" s="4" t="s">
        <v>243</v>
      </c>
      <c r="C52" s="171">
        <v>42388</v>
      </c>
      <c r="D52" s="11" t="s">
        <v>244</v>
      </c>
      <c r="E52" s="99" t="str">
        <f>IFERROR(VLOOKUP(F52,'Banco de Dados'!AE:AF,2,FALSE),"")</f>
        <v/>
      </c>
      <c r="F52" s="4"/>
      <c r="G52" s="4" t="s">
        <v>58</v>
      </c>
      <c r="H52" s="12" t="s">
        <v>59</v>
      </c>
      <c r="I52" s="4" t="s">
        <v>111</v>
      </c>
      <c r="J52" s="11">
        <v>45</v>
      </c>
      <c r="K52" s="111">
        <v>45306</v>
      </c>
      <c r="O52" s="4" t="s">
        <v>245</v>
      </c>
      <c r="P52" s="4" t="s">
        <v>61</v>
      </c>
      <c r="Q52" s="11">
        <v>4850185274</v>
      </c>
      <c r="R52" s="4" t="s">
        <v>246</v>
      </c>
      <c r="S52" s="4">
        <v>21</v>
      </c>
      <c r="T52" s="4"/>
      <c r="U52" s="4" t="s">
        <v>114</v>
      </c>
      <c r="V52" s="4" t="s">
        <v>115</v>
      </c>
      <c r="W52" s="4" t="s">
        <v>127</v>
      </c>
      <c r="X52" s="4">
        <v>-8.5248410000000003</v>
      </c>
      <c r="Y52" s="4">
        <v>-70.946800999999994</v>
      </c>
      <c r="Z52" t="s">
        <v>7</v>
      </c>
      <c r="AB52" s="111">
        <v>45215</v>
      </c>
      <c r="AC52" s="22">
        <v>45250</v>
      </c>
      <c r="AE52" s="36">
        <v>45307</v>
      </c>
      <c r="AJ52" s="81">
        <v>35910</v>
      </c>
    </row>
    <row r="53" spans="1:36" ht="25.2" customHeight="1" x14ac:dyDescent="0.3">
      <c r="A53" s="5">
        <v>1029</v>
      </c>
      <c r="B53" s="4" t="s">
        <v>247</v>
      </c>
      <c r="C53" s="171">
        <v>42390</v>
      </c>
      <c r="D53" s="11" t="s">
        <v>248</v>
      </c>
      <c r="E53" s="99" t="str">
        <f>IFERROR(VLOOKUP(F53,'Banco de Dados'!AE:AF,2,FALSE),"")</f>
        <v/>
      </c>
      <c r="F53" s="4"/>
      <c r="G53" s="4" t="s">
        <v>58</v>
      </c>
      <c r="H53" s="12" t="s">
        <v>59</v>
      </c>
      <c r="I53" s="4" t="s">
        <v>111</v>
      </c>
      <c r="J53" s="11">
        <v>45</v>
      </c>
      <c r="K53" s="111">
        <v>45306</v>
      </c>
      <c r="O53" s="4" t="s">
        <v>249</v>
      </c>
      <c r="P53" s="4" t="s">
        <v>61</v>
      </c>
      <c r="Q53" s="11">
        <v>811175235</v>
      </c>
      <c r="R53" s="4" t="s">
        <v>250</v>
      </c>
      <c r="S53" s="4">
        <v>21</v>
      </c>
      <c r="T53" s="4"/>
      <c r="U53" s="4" t="s">
        <v>114</v>
      </c>
      <c r="V53" s="4" t="s">
        <v>115</v>
      </c>
      <c r="W53" s="4" t="s">
        <v>127</v>
      </c>
      <c r="X53" s="4">
        <v>-8.5256030000000003</v>
      </c>
      <c r="Y53" s="4">
        <v>-70.950937999999994</v>
      </c>
      <c r="Z53" t="s">
        <v>7</v>
      </c>
      <c r="AB53" s="111">
        <v>45215</v>
      </c>
      <c r="AC53" s="22">
        <v>45250</v>
      </c>
      <c r="AE53" s="36">
        <v>45307</v>
      </c>
      <c r="AJ53" s="81">
        <v>32584</v>
      </c>
    </row>
    <row r="54" spans="1:36" ht="25.2" customHeight="1" x14ac:dyDescent="0.3">
      <c r="A54" s="5">
        <v>103</v>
      </c>
      <c r="B54" s="4" t="s">
        <v>251</v>
      </c>
      <c r="C54" s="169">
        <v>17232</v>
      </c>
      <c r="D54" s="11" t="s">
        <v>106</v>
      </c>
      <c r="E54" s="99">
        <f>IFERROR(VLOOKUP(F54,'Banco de Dados'!AE:AF,2,FALSE),"")</f>
        <v>714695</v>
      </c>
      <c r="F54" s="4">
        <f>IFERROR(VLOOKUP(Q54,'Banco de Dados'!A:B,2,FALSE),"")</f>
        <v>212301108</v>
      </c>
      <c r="G54" s="4" t="s">
        <v>58</v>
      </c>
      <c r="H54" s="12" t="s">
        <v>59</v>
      </c>
      <c r="I54" s="4"/>
      <c r="J54" s="11">
        <v>80</v>
      </c>
      <c r="K54" s="111">
        <v>45191</v>
      </c>
      <c r="L54" s="12" t="s">
        <v>59</v>
      </c>
      <c r="M54" s="12" t="s">
        <v>59</v>
      </c>
      <c r="N54" s="4"/>
      <c r="O54" s="4" t="s">
        <v>252</v>
      </c>
      <c r="P54" s="4" t="s">
        <v>61</v>
      </c>
      <c r="Q54" s="11">
        <v>95426850259</v>
      </c>
      <c r="R54" s="4" t="s">
        <v>253</v>
      </c>
      <c r="S54" s="4">
        <v>16</v>
      </c>
      <c r="T54" s="4"/>
      <c r="U54" s="4" t="s">
        <v>63</v>
      </c>
      <c r="V54" s="4" t="s">
        <v>64</v>
      </c>
      <c r="W54" s="4" t="s">
        <v>65</v>
      </c>
      <c r="X54" s="4">
        <v>-8.244885</v>
      </c>
      <c r="Y54" s="4">
        <v>-72.516497999999999</v>
      </c>
      <c r="Z54">
        <v>2216235</v>
      </c>
      <c r="AA54" s="123">
        <v>239823</v>
      </c>
      <c r="AB54" s="22">
        <v>45154</v>
      </c>
      <c r="AC54" s="22">
        <v>45154</v>
      </c>
      <c r="AD54" s="168" t="s">
        <v>66</v>
      </c>
      <c r="AE54" s="36">
        <v>45202</v>
      </c>
      <c r="AF54" s="36">
        <v>45208</v>
      </c>
      <c r="AG54" s="12">
        <v>10</v>
      </c>
      <c r="AH54" s="12" t="s">
        <v>67</v>
      </c>
      <c r="AI54" t="s">
        <v>68</v>
      </c>
      <c r="AJ54" s="81">
        <v>31039</v>
      </c>
    </row>
    <row r="55" spans="1:36" ht="25.2" customHeight="1" x14ac:dyDescent="0.3">
      <c r="A55" s="5">
        <v>1030</v>
      </c>
      <c r="B55" s="4" t="s">
        <v>254</v>
      </c>
      <c r="C55" s="171">
        <v>42392</v>
      </c>
      <c r="D55" s="11" t="s">
        <v>255</v>
      </c>
      <c r="E55" s="99" t="str">
        <f>IFERROR(VLOOKUP(F55,'Banco de Dados'!AE:AF,2,FALSE),"")</f>
        <v/>
      </c>
      <c r="F55" s="4"/>
      <c r="G55" s="4" t="s">
        <v>58</v>
      </c>
      <c r="H55" s="12" t="s">
        <v>59</v>
      </c>
      <c r="I55" s="4" t="s">
        <v>111</v>
      </c>
      <c r="J55" s="11">
        <v>45</v>
      </c>
      <c r="K55" s="111">
        <v>45307</v>
      </c>
      <c r="O55" s="4" t="s">
        <v>256</v>
      </c>
      <c r="P55" s="4" t="s">
        <v>61</v>
      </c>
      <c r="Q55" s="11">
        <v>70028830202</v>
      </c>
      <c r="R55" s="4" t="s">
        <v>257</v>
      </c>
      <c r="S55" s="4">
        <v>21</v>
      </c>
      <c r="T55" s="4"/>
      <c r="U55" s="4" t="s">
        <v>114</v>
      </c>
      <c r="V55" s="4" t="s">
        <v>115</v>
      </c>
      <c r="W55" s="4" t="s">
        <v>258</v>
      </c>
      <c r="X55" s="4">
        <v>-8.5209569999999992</v>
      </c>
      <c r="Y55" s="4">
        <v>-70.953058999999996</v>
      </c>
      <c r="Z55" t="s">
        <v>7</v>
      </c>
      <c r="AB55" s="111">
        <v>45215</v>
      </c>
      <c r="AC55" s="22">
        <v>45250</v>
      </c>
      <c r="AE55" s="36">
        <v>45314</v>
      </c>
      <c r="AJ55" s="81">
        <v>35853</v>
      </c>
    </row>
    <row r="56" spans="1:36" ht="25.2" customHeight="1" x14ac:dyDescent="0.3">
      <c r="A56" s="5">
        <v>1031</v>
      </c>
      <c r="B56" s="4" t="s">
        <v>259</v>
      </c>
      <c r="C56" s="171">
        <v>42394</v>
      </c>
      <c r="D56" s="11" t="s">
        <v>260</v>
      </c>
      <c r="E56" s="99" t="str">
        <f>IFERROR(VLOOKUP(F56,'Banco de Dados'!AE:AF,2,FALSE),"")</f>
        <v/>
      </c>
      <c r="F56" s="4"/>
      <c r="G56" s="4" t="s">
        <v>58</v>
      </c>
      <c r="H56" s="12" t="s">
        <v>59</v>
      </c>
      <c r="I56" s="4" t="s">
        <v>111</v>
      </c>
      <c r="J56" s="11">
        <v>45</v>
      </c>
      <c r="K56" s="111">
        <v>45332</v>
      </c>
      <c r="O56" s="4" t="s">
        <v>261</v>
      </c>
      <c r="P56" s="4" t="s">
        <v>61</v>
      </c>
      <c r="Q56" s="11">
        <v>8650175228</v>
      </c>
      <c r="R56" s="4" t="s">
        <v>262</v>
      </c>
      <c r="S56" s="4">
        <v>21</v>
      </c>
      <c r="T56" s="4"/>
      <c r="U56" s="4" t="s">
        <v>114</v>
      </c>
      <c r="V56" s="4" t="s">
        <v>115</v>
      </c>
      <c r="W56" s="4" t="s">
        <v>127</v>
      </c>
      <c r="X56" s="4">
        <v>-8.5234400000000008</v>
      </c>
      <c r="Y56" s="4">
        <v>-70.954369999999997</v>
      </c>
      <c r="Z56" t="s">
        <v>7</v>
      </c>
      <c r="AB56" s="111">
        <v>45215</v>
      </c>
      <c r="AC56" s="22">
        <v>45250</v>
      </c>
      <c r="AE56" s="36">
        <v>45314</v>
      </c>
      <c r="AJ56" s="81">
        <v>37716</v>
      </c>
    </row>
    <row r="57" spans="1:36" ht="25.2" customHeight="1" x14ac:dyDescent="0.3">
      <c r="A57" s="5">
        <v>1032</v>
      </c>
      <c r="B57" s="4" t="s">
        <v>263</v>
      </c>
      <c r="C57" s="171">
        <v>42396</v>
      </c>
      <c r="D57" s="11" t="s">
        <v>264</v>
      </c>
      <c r="E57" s="99" t="str">
        <f>IFERROR(VLOOKUP(F57,'Banco de Dados'!AE:AF,2,FALSE),"")</f>
        <v/>
      </c>
      <c r="F57" s="4"/>
      <c r="G57" s="4" t="s">
        <v>58</v>
      </c>
      <c r="H57" s="12" t="s">
        <v>59</v>
      </c>
      <c r="I57" s="4" t="s">
        <v>111</v>
      </c>
      <c r="J57" s="11">
        <v>45</v>
      </c>
      <c r="K57" s="111">
        <v>45309</v>
      </c>
      <c r="O57" s="4" t="s">
        <v>265</v>
      </c>
      <c r="P57" s="4" t="s">
        <v>61</v>
      </c>
      <c r="Q57" s="11">
        <v>61849073287</v>
      </c>
      <c r="R57" s="4" t="s">
        <v>266</v>
      </c>
      <c r="S57" s="4">
        <v>21</v>
      </c>
      <c r="T57" s="4"/>
      <c r="U57" s="4" t="s">
        <v>114</v>
      </c>
      <c r="V57" s="4" t="s">
        <v>115</v>
      </c>
      <c r="W57" s="4" t="s">
        <v>127</v>
      </c>
      <c r="X57" s="4">
        <v>-8.5217410000000005</v>
      </c>
      <c r="Y57" s="4">
        <v>-70.955617000000004</v>
      </c>
      <c r="Z57" t="s">
        <v>7</v>
      </c>
      <c r="AB57" s="111">
        <v>45215</v>
      </c>
      <c r="AC57" s="22">
        <v>45250</v>
      </c>
      <c r="AE57" s="36">
        <v>45314</v>
      </c>
      <c r="AJ57" s="81">
        <v>26592</v>
      </c>
    </row>
    <row r="58" spans="1:36" ht="25.2" customHeight="1" x14ac:dyDescent="0.3">
      <c r="A58" s="5">
        <v>1033</v>
      </c>
      <c r="B58" s="4" t="s">
        <v>267</v>
      </c>
      <c r="C58" s="171">
        <v>42398</v>
      </c>
      <c r="D58" s="11" t="s">
        <v>268</v>
      </c>
      <c r="E58" s="99" t="str">
        <f>IFERROR(VLOOKUP(F58,'Banco de Dados'!AE:AF,2,FALSE),"")</f>
        <v/>
      </c>
      <c r="F58" s="4"/>
      <c r="G58" s="4" t="s">
        <v>58</v>
      </c>
      <c r="H58" s="12" t="s">
        <v>59</v>
      </c>
      <c r="I58" s="4" t="s">
        <v>111</v>
      </c>
      <c r="J58" s="11">
        <v>45</v>
      </c>
      <c r="K58" s="111">
        <v>45309</v>
      </c>
      <c r="O58" s="4" t="s">
        <v>269</v>
      </c>
      <c r="P58" s="4" t="s">
        <v>61</v>
      </c>
      <c r="Q58" s="11">
        <v>2389757200</v>
      </c>
      <c r="R58" s="4" t="s">
        <v>270</v>
      </c>
      <c r="S58" s="4">
        <v>21</v>
      </c>
      <c r="T58" s="4"/>
      <c r="U58" s="4" t="s">
        <v>114</v>
      </c>
      <c r="V58" s="4" t="s">
        <v>115</v>
      </c>
      <c r="W58" s="4" t="s">
        <v>271</v>
      </c>
      <c r="X58" s="82">
        <v>-8521743</v>
      </c>
      <c r="Y58" s="82">
        <v>-70955482</v>
      </c>
      <c r="Z58" t="s">
        <v>7</v>
      </c>
      <c r="AB58" s="111">
        <v>45215</v>
      </c>
      <c r="AC58" s="22">
        <v>45250</v>
      </c>
      <c r="AE58" s="36">
        <v>45314</v>
      </c>
      <c r="AJ58" s="81">
        <v>33926</v>
      </c>
    </row>
    <row r="59" spans="1:36" ht="25.2" customHeight="1" x14ac:dyDescent="0.3">
      <c r="A59" s="5">
        <v>1034</v>
      </c>
      <c r="B59" s="4" t="s">
        <v>272</v>
      </c>
      <c r="C59" s="171">
        <v>42400</v>
      </c>
      <c r="D59" s="11" t="s">
        <v>273</v>
      </c>
      <c r="E59" s="99" t="str">
        <f>IFERROR(VLOOKUP(F59,'Banco de Dados'!AE:AF,2,FALSE),"")</f>
        <v/>
      </c>
      <c r="F59" s="4"/>
      <c r="G59" s="4" t="s">
        <v>58</v>
      </c>
      <c r="H59" s="12" t="s">
        <v>59</v>
      </c>
      <c r="I59" s="4" t="s">
        <v>111</v>
      </c>
      <c r="J59" s="11">
        <v>45</v>
      </c>
      <c r="K59" s="111">
        <v>45309</v>
      </c>
      <c r="O59" s="4" t="s">
        <v>274</v>
      </c>
      <c r="P59" s="4" t="s">
        <v>61</v>
      </c>
      <c r="Q59" s="11">
        <v>6100916207</v>
      </c>
      <c r="R59" s="4" t="s">
        <v>275</v>
      </c>
      <c r="S59" s="4">
        <v>21</v>
      </c>
      <c r="T59" s="4"/>
      <c r="U59" s="4" t="s">
        <v>114</v>
      </c>
      <c r="V59" s="4" t="s">
        <v>115</v>
      </c>
      <c r="W59" s="4" t="s">
        <v>276</v>
      </c>
      <c r="X59" s="4">
        <v>-8.5167800000000007</v>
      </c>
      <c r="Y59" s="4">
        <v>-70.958494999999999</v>
      </c>
      <c r="Z59" t="s">
        <v>7</v>
      </c>
      <c r="AB59" s="111">
        <v>45215</v>
      </c>
      <c r="AC59" s="22">
        <v>45250</v>
      </c>
      <c r="AE59" s="36">
        <v>45314</v>
      </c>
      <c r="AJ59" s="81">
        <v>34838</v>
      </c>
    </row>
    <row r="60" spans="1:36" ht="25.2" customHeight="1" x14ac:dyDescent="0.3">
      <c r="A60" s="5">
        <v>1035</v>
      </c>
      <c r="B60" s="4" t="s">
        <v>277</v>
      </c>
      <c r="C60" s="171">
        <v>42402</v>
      </c>
      <c r="D60" s="11" t="s">
        <v>278</v>
      </c>
      <c r="E60" s="99" t="str">
        <f>IFERROR(VLOOKUP(F60,'Banco de Dados'!AE:AF,2,FALSE),"")</f>
        <v/>
      </c>
      <c r="F60" s="4"/>
      <c r="G60" s="4" t="s">
        <v>58</v>
      </c>
      <c r="H60" s="12" t="s">
        <v>59</v>
      </c>
      <c r="I60" s="4" t="s">
        <v>111</v>
      </c>
      <c r="J60" s="11">
        <v>45</v>
      </c>
      <c r="K60" s="111">
        <v>45308</v>
      </c>
      <c r="O60" s="4" t="s">
        <v>279</v>
      </c>
      <c r="P60" s="4" t="s">
        <v>61</v>
      </c>
      <c r="Q60" s="11">
        <v>8726405237</v>
      </c>
      <c r="R60" s="4"/>
      <c r="S60" s="4">
        <v>21</v>
      </c>
      <c r="T60" s="4"/>
      <c r="U60" s="4" t="s">
        <v>114</v>
      </c>
      <c r="V60" s="4" t="s">
        <v>115</v>
      </c>
      <c r="W60" s="4" t="s">
        <v>127</v>
      </c>
      <c r="X60" s="4">
        <v>-8.5143140000000006</v>
      </c>
      <c r="Y60" s="4">
        <v>-70.963896000000005</v>
      </c>
      <c r="Z60" t="s">
        <v>7</v>
      </c>
      <c r="AB60" s="111">
        <v>45215</v>
      </c>
      <c r="AC60" s="22">
        <v>45250</v>
      </c>
      <c r="AE60" s="36">
        <v>45314</v>
      </c>
      <c r="AJ60" s="81">
        <v>38415</v>
      </c>
    </row>
    <row r="61" spans="1:36" ht="25.2" customHeight="1" x14ac:dyDescent="0.3">
      <c r="A61" s="5">
        <v>1036</v>
      </c>
      <c r="B61" s="4" t="s">
        <v>280</v>
      </c>
      <c r="C61" s="171">
        <v>42404</v>
      </c>
      <c r="D61" s="11" t="s">
        <v>281</v>
      </c>
      <c r="E61" s="99" t="str">
        <f>IFERROR(VLOOKUP(F61,'Banco de Dados'!AE:AF,2,FALSE),"")</f>
        <v/>
      </c>
      <c r="F61" s="4"/>
      <c r="G61" s="4" t="s">
        <v>58</v>
      </c>
      <c r="H61" s="12" t="s">
        <v>59</v>
      </c>
      <c r="I61" s="4" t="s">
        <v>111</v>
      </c>
      <c r="J61" s="11">
        <v>45</v>
      </c>
      <c r="K61" s="111">
        <v>45305</v>
      </c>
      <c r="O61" s="4" t="s">
        <v>282</v>
      </c>
      <c r="P61" s="4" t="s">
        <v>61</v>
      </c>
      <c r="Q61" s="11">
        <v>70093443293</v>
      </c>
      <c r="R61" s="4"/>
      <c r="S61" s="4">
        <v>21</v>
      </c>
      <c r="T61" s="4"/>
      <c r="U61" s="4" t="s">
        <v>114</v>
      </c>
      <c r="V61" s="4" t="s">
        <v>115</v>
      </c>
      <c r="W61" s="4" t="s">
        <v>127</v>
      </c>
      <c r="X61" s="4">
        <v>-8.5372459999999997</v>
      </c>
      <c r="Y61" s="4">
        <v>-70.927559000000002</v>
      </c>
      <c r="Z61" t="s">
        <v>7</v>
      </c>
      <c r="AB61" s="111">
        <v>45215</v>
      </c>
      <c r="AC61" s="22">
        <v>45250</v>
      </c>
      <c r="AE61" s="36">
        <v>45314</v>
      </c>
      <c r="AF61" s="36">
        <v>45307</v>
      </c>
      <c r="AJ61" s="81">
        <v>36568</v>
      </c>
    </row>
    <row r="62" spans="1:36" ht="25.2" customHeight="1" x14ac:dyDescent="0.3">
      <c r="A62" s="5">
        <v>1037</v>
      </c>
      <c r="B62" s="4" t="s">
        <v>283</v>
      </c>
      <c r="C62" s="171">
        <v>42406</v>
      </c>
      <c r="D62" s="11" t="s">
        <v>284</v>
      </c>
      <c r="E62" s="99" t="str">
        <f>IFERROR(VLOOKUP(F62,'Banco de Dados'!AE:AF,2,FALSE),"")</f>
        <v/>
      </c>
      <c r="F62" s="4"/>
      <c r="G62" s="4" t="s">
        <v>58</v>
      </c>
      <c r="H62" s="12" t="s">
        <v>59</v>
      </c>
      <c r="I62" s="4" t="s">
        <v>111</v>
      </c>
      <c r="J62" s="11">
        <v>45</v>
      </c>
      <c r="K62" s="111">
        <v>45308</v>
      </c>
      <c r="O62" s="4" t="s">
        <v>285</v>
      </c>
      <c r="P62" s="4" t="s">
        <v>61</v>
      </c>
      <c r="Q62" s="11">
        <v>46600531215</v>
      </c>
      <c r="R62" s="4"/>
      <c r="S62" s="4">
        <v>21</v>
      </c>
      <c r="T62" s="4"/>
      <c r="U62" s="4" t="s">
        <v>114</v>
      </c>
      <c r="V62" s="4" t="s">
        <v>115</v>
      </c>
      <c r="W62" s="4" t="s">
        <v>127</v>
      </c>
      <c r="X62" s="4">
        <v>-8.5173699999999997</v>
      </c>
      <c r="Y62" s="4">
        <v>-70.965157000000005</v>
      </c>
      <c r="Z62" t="s">
        <v>7</v>
      </c>
      <c r="AB62" s="111">
        <v>45215</v>
      </c>
      <c r="AC62" s="22">
        <v>45250</v>
      </c>
      <c r="AE62" s="36">
        <v>45314</v>
      </c>
      <c r="AJ62" s="81">
        <v>24749</v>
      </c>
    </row>
    <row r="63" spans="1:36" ht="25.2" customHeight="1" x14ac:dyDescent="0.3">
      <c r="A63" s="5">
        <v>1038</v>
      </c>
      <c r="B63" s="4" t="s">
        <v>286</v>
      </c>
      <c r="C63" s="171">
        <v>42408</v>
      </c>
      <c r="D63" s="11" t="s">
        <v>287</v>
      </c>
      <c r="E63" s="99" t="str">
        <f>IFERROR(VLOOKUP(F63,'Banco de Dados'!AE:AF,2,FALSE),"")</f>
        <v/>
      </c>
      <c r="F63" s="4"/>
      <c r="G63" s="4" t="s">
        <v>58</v>
      </c>
      <c r="H63" s="12" t="s">
        <v>59</v>
      </c>
      <c r="I63" s="4" t="s">
        <v>111</v>
      </c>
      <c r="J63" s="11">
        <v>45</v>
      </c>
      <c r="K63" s="111">
        <v>45308</v>
      </c>
      <c r="O63" s="4" t="s">
        <v>288</v>
      </c>
      <c r="P63" s="4" t="s">
        <v>61</v>
      </c>
      <c r="Q63" s="11">
        <v>9031054208</v>
      </c>
      <c r="R63" s="4"/>
      <c r="S63" s="4">
        <v>21</v>
      </c>
      <c r="T63" s="4"/>
      <c r="U63" s="4" t="s">
        <v>114</v>
      </c>
      <c r="V63" s="4" t="s">
        <v>115</v>
      </c>
      <c r="W63" s="4" t="s">
        <v>127</v>
      </c>
      <c r="X63" s="4">
        <v>-8.5174509999999994</v>
      </c>
      <c r="Y63" s="4">
        <v>-70.966430000000003</v>
      </c>
      <c r="Z63" t="s">
        <v>7</v>
      </c>
      <c r="AB63" s="111">
        <v>45215</v>
      </c>
      <c r="AC63" s="22">
        <v>45250</v>
      </c>
      <c r="AE63" s="36">
        <v>45314</v>
      </c>
      <c r="AJ63" s="81">
        <v>38354</v>
      </c>
    </row>
    <row r="64" spans="1:36" ht="25.2" customHeight="1" x14ac:dyDescent="0.3">
      <c r="A64" s="5">
        <v>1039</v>
      </c>
      <c r="B64" s="4" t="s">
        <v>289</v>
      </c>
      <c r="C64" s="171">
        <v>42410</v>
      </c>
      <c r="D64" s="11" t="s">
        <v>290</v>
      </c>
      <c r="E64" s="99" t="str">
        <f ca="1">IFERROR(VLOOKUP(F64,'Banco de Dados'!AE:AF,2,FALSE),"")</f>
        <v/>
      </c>
      <c r="F64" s="4">
        <f ca="1">IFERROR(VLOOKUP(Q64,'Banco de Dados'!A:B,2,FALSE),"")</f>
        <v>212302019</v>
      </c>
      <c r="G64" s="4" t="s">
        <v>58</v>
      </c>
      <c r="H64" s="12" t="s">
        <v>59</v>
      </c>
      <c r="I64" s="4" t="s">
        <v>111</v>
      </c>
      <c r="J64" s="11">
        <v>45</v>
      </c>
      <c r="K64" s="111">
        <v>45247</v>
      </c>
      <c r="L64" s="12" t="s">
        <v>59</v>
      </c>
      <c r="M64" s="12" t="s">
        <v>59</v>
      </c>
      <c r="O64" s="4" t="s">
        <v>291</v>
      </c>
      <c r="P64" s="4" t="s">
        <v>292</v>
      </c>
      <c r="Q64" s="11">
        <v>5257901285</v>
      </c>
      <c r="R64" s="4"/>
      <c r="S64" s="4">
        <v>21</v>
      </c>
      <c r="T64" s="4"/>
      <c r="U64" s="4" t="s">
        <v>114</v>
      </c>
      <c r="V64" s="4" t="s">
        <v>115</v>
      </c>
      <c r="W64" s="4" t="s">
        <v>127</v>
      </c>
      <c r="X64" s="4">
        <v>-8.5344490000000004</v>
      </c>
      <c r="Y64" s="4">
        <v>-70.921769999999995</v>
      </c>
      <c r="AA64" s="4">
        <v>247255</v>
      </c>
      <c r="AB64" s="111">
        <v>45215</v>
      </c>
      <c r="AC64" s="22">
        <v>45250</v>
      </c>
      <c r="AD64" s="168" t="s">
        <v>66</v>
      </c>
      <c r="AE64" s="36">
        <v>45252</v>
      </c>
      <c r="AG64" s="12">
        <v>11</v>
      </c>
      <c r="AH64" s="12" t="s">
        <v>128</v>
      </c>
      <c r="AJ64" s="81">
        <v>34615</v>
      </c>
    </row>
    <row r="65" spans="1:36" ht="25.2" customHeight="1" x14ac:dyDescent="0.3">
      <c r="A65" s="5">
        <v>104</v>
      </c>
      <c r="B65" s="4" t="s">
        <v>293</v>
      </c>
      <c r="C65" s="169">
        <v>17252</v>
      </c>
      <c r="D65" s="11" t="s">
        <v>106</v>
      </c>
      <c r="E65" s="99">
        <f>IFERROR(VLOOKUP(F65,'Banco de Dados'!AE:AF,2,FALSE),"")</f>
        <v>714362</v>
      </c>
      <c r="F65" s="4">
        <f>IFERROR(VLOOKUP(Q65,'Banco de Dados'!A:B,2,FALSE),"")</f>
        <v>212301006</v>
      </c>
      <c r="G65" s="4" t="s">
        <v>58</v>
      </c>
      <c r="H65" s="12" t="s">
        <v>59</v>
      </c>
      <c r="I65" s="4"/>
      <c r="J65" s="11">
        <v>80</v>
      </c>
      <c r="K65" s="111">
        <v>45190</v>
      </c>
      <c r="L65" s="12" t="s">
        <v>59</v>
      </c>
      <c r="M65" s="12" t="s">
        <v>59</v>
      </c>
      <c r="N65" s="4"/>
      <c r="O65" s="4" t="s">
        <v>294</v>
      </c>
      <c r="P65" s="4" t="s">
        <v>61</v>
      </c>
      <c r="Q65" s="11">
        <v>5080863293</v>
      </c>
      <c r="R65" s="4" t="s">
        <v>295</v>
      </c>
      <c r="S65" s="4">
        <v>16</v>
      </c>
      <c r="T65" s="4"/>
      <c r="U65" s="4" t="s">
        <v>63</v>
      </c>
      <c r="V65" s="4" t="s">
        <v>64</v>
      </c>
      <c r="W65" s="4" t="s">
        <v>65</v>
      </c>
      <c r="X65" s="4">
        <v>-8.2158370000000005</v>
      </c>
      <c r="Y65" s="4">
        <v>-72.524360000000001</v>
      </c>
      <c r="Z65">
        <v>2216236</v>
      </c>
      <c r="AA65" s="123">
        <v>239823</v>
      </c>
      <c r="AB65" s="22">
        <v>45154</v>
      </c>
      <c r="AC65" s="22">
        <v>45154</v>
      </c>
      <c r="AD65" s="168" t="s">
        <v>66</v>
      </c>
      <c r="AE65" s="36">
        <v>45194</v>
      </c>
      <c r="AF65" s="36">
        <v>45195</v>
      </c>
      <c r="AG65" s="12">
        <v>9</v>
      </c>
      <c r="AH65" s="12" t="s">
        <v>67</v>
      </c>
      <c r="AI65" t="s">
        <v>68</v>
      </c>
      <c r="AJ65" s="81">
        <v>36187</v>
      </c>
    </row>
    <row r="66" spans="1:36" ht="25.2" customHeight="1" x14ac:dyDescent="0.3">
      <c r="A66" s="5">
        <v>1040</v>
      </c>
      <c r="B66" s="4" t="s">
        <v>296</v>
      </c>
      <c r="C66" s="171">
        <v>42412</v>
      </c>
      <c r="D66" s="11" t="s">
        <v>297</v>
      </c>
      <c r="E66" s="99" t="str">
        <f ca="1">IFERROR(VLOOKUP(F66,'Banco de Dados'!AE:AF,2,FALSE),"")</f>
        <v/>
      </c>
      <c r="F66" s="4">
        <f ca="1">IFERROR(VLOOKUP(Q66,'Banco de Dados'!A:B,2,FALSE),"")</f>
        <v>212302024</v>
      </c>
      <c r="G66" s="4" t="s">
        <v>58</v>
      </c>
      <c r="H66" s="12" t="s">
        <v>59</v>
      </c>
      <c r="I66" s="4" t="s">
        <v>111</v>
      </c>
      <c r="J66" s="11">
        <v>45</v>
      </c>
      <c r="K66" s="111">
        <v>45247</v>
      </c>
      <c r="L66" s="12" t="s">
        <v>59</v>
      </c>
      <c r="M66" s="12" t="s">
        <v>59</v>
      </c>
      <c r="O66" s="4" t="s">
        <v>298</v>
      </c>
      <c r="P66" s="4" t="s">
        <v>61</v>
      </c>
      <c r="Q66" s="11">
        <v>94984077204</v>
      </c>
      <c r="R66" s="4"/>
      <c r="S66" s="4">
        <v>21</v>
      </c>
      <c r="T66" s="4"/>
      <c r="U66" s="4" t="s">
        <v>114</v>
      </c>
      <c r="V66" s="4" t="s">
        <v>115</v>
      </c>
      <c r="W66" s="4" t="s">
        <v>127</v>
      </c>
      <c r="X66" s="4">
        <v>-8.5404140000000002</v>
      </c>
      <c r="Y66" s="4">
        <v>-70.917315000000002</v>
      </c>
      <c r="AA66" s="4">
        <v>247255</v>
      </c>
      <c r="AB66" s="111">
        <v>45215</v>
      </c>
      <c r="AC66" s="22">
        <v>45250</v>
      </c>
      <c r="AD66" s="168" t="s">
        <v>66</v>
      </c>
      <c r="AE66" s="36">
        <v>45252</v>
      </c>
      <c r="AG66" s="12">
        <v>11</v>
      </c>
      <c r="AH66" s="12" t="s">
        <v>128</v>
      </c>
      <c r="AJ66" s="81">
        <v>34176</v>
      </c>
    </row>
    <row r="67" spans="1:36" ht="25.2" customHeight="1" x14ac:dyDescent="0.3">
      <c r="A67" s="5">
        <v>1041</v>
      </c>
      <c r="B67" s="4" t="s">
        <v>299</v>
      </c>
      <c r="C67" s="171">
        <v>42420</v>
      </c>
      <c r="D67" s="11" t="s">
        <v>300</v>
      </c>
      <c r="E67" s="99" t="str">
        <f ca="1">IFERROR(VLOOKUP(F67,'Banco de Dados'!AE:AF,2,FALSE),"")</f>
        <v/>
      </c>
      <c r="F67" s="4">
        <f ca="1">IFERROR(VLOOKUP(Q67,'Banco de Dados'!A:B,2,FALSE),"")</f>
        <v>212301919</v>
      </c>
      <c r="G67" s="4" t="s">
        <v>58</v>
      </c>
      <c r="H67" s="12" t="s">
        <v>59</v>
      </c>
      <c r="J67" s="11">
        <v>80</v>
      </c>
      <c r="K67" s="111">
        <v>45252</v>
      </c>
      <c r="L67" s="12" t="s">
        <v>59</v>
      </c>
      <c r="M67" s="12" t="s">
        <v>59</v>
      </c>
      <c r="O67" s="4" t="s">
        <v>301</v>
      </c>
      <c r="P67" s="4" t="s">
        <v>61</v>
      </c>
      <c r="Q67" s="11">
        <v>4107119262</v>
      </c>
      <c r="R67" s="4" t="s">
        <v>302</v>
      </c>
      <c r="S67" s="4">
        <v>21</v>
      </c>
      <c r="T67" s="4"/>
      <c r="U67" s="4" t="s">
        <v>114</v>
      </c>
      <c r="V67" s="4" t="s">
        <v>115</v>
      </c>
      <c r="W67" s="4" t="s">
        <v>234</v>
      </c>
      <c r="X67" s="4">
        <v>-8.3597699999999993</v>
      </c>
      <c r="Y67" s="4">
        <v>-70.813463999999996</v>
      </c>
      <c r="Z67" t="s">
        <v>7</v>
      </c>
      <c r="AA67">
        <v>247255</v>
      </c>
      <c r="AB67" s="22">
        <v>45215</v>
      </c>
      <c r="AC67" s="22">
        <v>45250</v>
      </c>
      <c r="AD67" s="168" t="s">
        <v>66</v>
      </c>
      <c r="AE67" s="36">
        <v>45265</v>
      </c>
      <c r="AG67" s="12">
        <v>12</v>
      </c>
      <c r="AH67" s="12" t="s">
        <v>128</v>
      </c>
      <c r="AJ67" s="81">
        <v>32967</v>
      </c>
    </row>
    <row r="68" spans="1:36" ht="25.2" customHeight="1" x14ac:dyDescent="0.3">
      <c r="A68" s="5">
        <v>1042</v>
      </c>
      <c r="B68" s="4" t="s">
        <v>303</v>
      </c>
      <c r="C68" s="171">
        <v>42422</v>
      </c>
      <c r="D68" s="11" t="s">
        <v>304</v>
      </c>
      <c r="E68" s="99" t="str">
        <f ca="1">IFERROR(VLOOKUP(F68,'Banco de Dados'!AE:AF,2,FALSE),"")</f>
        <v/>
      </c>
      <c r="F68" s="4">
        <f ca="1">IFERROR(VLOOKUP(Q68,'Banco de Dados'!A:B,2,FALSE),"")</f>
        <v>212301920</v>
      </c>
      <c r="G68" s="4" t="s">
        <v>58</v>
      </c>
      <c r="H68" s="12" t="s">
        <v>59</v>
      </c>
      <c r="J68" s="11">
        <v>80</v>
      </c>
      <c r="K68" s="111">
        <v>45252</v>
      </c>
      <c r="L68" s="12" t="s">
        <v>59</v>
      </c>
      <c r="M68" s="12" t="s">
        <v>59</v>
      </c>
      <c r="O68" s="4" t="s">
        <v>305</v>
      </c>
      <c r="P68" s="4" t="s">
        <v>61</v>
      </c>
      <c r="Q68" s="11">
        <v>95558080230</v>
      </c>
      <c r="R68" s="4" t="s">
        <v>306</v>
      </c>
      <c r="S68" s="4">
        <v>21</v>
      </c>
      <c r="T68" s="4"/>
      <c r="U68" s="4" t="s">
        <v>114</v>
      </c>
      <c r="V68" s="4" t="s">
        <v>115</v>
      </c>
      <c r="W68" s="4" t="s">
        <v>234</v>
      </c>
      <c r="X68" s="4">
        <v>-8.3666169999999997</v>
      </c>
      <c r="Y68" s="4">
        <v>-70.810857999999996</v>
      </c>
      <c r="Z68" t="s">
        <v>7</v>
      </c>
      <c r="AA68">
        <v>247255</v>
      </c>
      <c r="AB68" s="22">
        <v>45215</v>
      </c>
      <c r="AC68" s="22">
        <v>45250</v>
      </c>
      <c r="AD68" s="168" t="s">
        <v>66</v>
      </c>
      <c r="AE68" s="36">
        <v>45265</v>
      </c>
      <c r="AG68" s="12">
        <v>12</v>
      </c>
      <c r="AH68" s="12" t="s">
        <v>128</v>
      </c>
      <c r="AJ68" s="81">
        <v>36577</v>
      </c>
    </row>
    <row r="69" spans="1:36" ht="25.2" customHeight="1" x14ac:dyDescent="0.3">
      <c r="A69" s="5">
        <v>1043</v>
      </c>
      <c r="B69" s="4" t="s">
        <v>307</v>
      </c>
      <c r="C69" s="171">
        <v>42370</v>
      </c>
      <c r="D69" s="11" t="s">
        <v>308</v>
      </c>
      <c r="E69" s="99" t="str">
        <f>IFERROR(VLOOKUP(F69,'Banco de Dados'!AE:AF,2,FALSE),"")</f>
        <v/>
      </c>
      <c r="F69" s="4"/>
      <c r="G69" s="4" t="s">
        <v>58</v>
      </c>
      <c r="H69" s="12" t="s">
        <v>59</v>
      </c>
      <c r="I69" s="4" t="s">
        <v>111</v>
      </c>
      <c r="J69" s="11">
        <v>45</v>
      </c>
      <c r="K69" s="111">
        <v>45273</v>
      </c>
      <c r="L69" s="16" t="s">
        <v>59</v>
      </c>
      <c r="O69" s="4" t="s">
        <v>309</v>
      </c>
      <c r="P69" s="4" t="s">
        <v>61</v>
      </c>
      <c r="Q69" s="11">
        <v>3921129222</v>
      </c>
      <c r="R69" s="4" t="s">
        <v>310</v>
      </c>
      <c r="S69" s="4">
        <v>22</v>
      </c>
      <c r="T69" s="4"/>
      <c r="U69" s="4" t="s">
        <v>114</v>
      </c>
      <c r="V69" s="4" t="s">
        <v>115</v>
      </c>
      <c r="W69" s="4" t="s">
        <v>116</v>
      </c>
      <c r="X69" s="4">
        <v>-8.8016889999999997</v>
      </c>
      <c r="Y69" s="4">
        <v>-71.067954999999998</v>
      </c>
      <c r="Z69" t="s">
        <v>7</v>
      </c>
      <c r="AB69" s="111">
        <v>45215</v>
      </c>
      <c r="AC69" s="22">
        <v>45250</v>
      </c>
      <c r="AD69" s="168" t="s">
        <v>66</v>
      </c>
      <c r="AE69" s="36">
        <v>45280</v>
      </c>
      <c r="AG69" s="4">
        <v>12</v>
      </c>
      <c r="AH69" s="12" t="s">
        <v>122</v>
      </c>
      <c r="AJ69" s="81">
        <v>34790</v>
      </c>
    </row>
    <row r="70" spans="1:36" ht="25.2" customHeight="1" x14ac:dyDescent="0.3">
      <c r="A70" s="5">
        <v>1044</v>
      </c>
      <c r="B70" s="4" t="s">
        <v>311</v>
      </c>
      <c r="C70" s="171">
        <v>42372</v>
      </c>
      <c r="D70" s="11" t="s">
        <v>312</v>
      </c>
      <c r="E70" s="99" t="str">
        <f>IFERROR(VLOOKUP(F70,'Banco de Dados'!AE:AF,2,FALSE),"")</f>
        <v/>
      </c>
      <c r="F70" s="4"/>
      <c r="G70" s="4" t="s">
        <v>58</v>
      </c>
      <c r="H70" s="12" t="s">
        <v>59</v>
      </c>
      <c r="I70" s="4" t="s">
        <v>111</v>
      </c>
      <c r="J70" s="11">
        <v>45</v>
      </c>
      <c r="K70" s="111">
        <v>45264</v>
      </c>
      <c r="L70" s="16" t="s">
        <v>59</v>
      </c>
      <c r="O70" s="4" t="s">
        <v>313</v>
      </c>
      <c r="P70" s="4" t="s">
        <v>61</v>
      </c>
      <c r="Q70" s="11">
        <v>3941755226</v>
      </c>
      <c r="R70" s="4" t="s">
        <v>314</v>
      </c>
      <c r="S70" s="4">
        <v>22</v>
      </c>
      <c r="T70" s="4"/>
      <c r="U70" s="4" t="s">
        <v>114</v>
      </c>
      <c r="V70" s="4" t="s">
        <v>115</v>
      </c>
      <c r="W70" s="4" t="s">
        <v>116</v>
      </c>
      <c r="X70" s="4">
        <v>-8.8039609999999993</v>
      </c>
      <c r="Y70" s="4">
        <v>-71.072622999999993</v>
      </c>
      <c r="Z70" t="s">
        <v>7</v>
      </c>
      <c r="AB70" s="111">
        <v>45215</v>
      </c>
      <c r="AC70" s="22">
        <v>45250</v>
      </c>
      <c r="AD70" s="168" t="s">
        <v>66</v>
      </c>
      <c r="AE70" s="36">
        <v>45280</v>
      </c>
      <c r="AG70" s="4">
        <v>12</v>
      </c>
      <c r="AH70" s="12" t="s">
        <v>122</v>
      </c>
      <c r="AJ70" s="81">
        <v>35710</v>
      </c>
    </row>
    <row r="71" spans="1:36" ht="25.2" customHeight="1" x14ac:dyDescent="0.3">
      <c r="A71" s="5">
        <v>1045</v>
      </c>
      <c r="B71" s="4" t="s">
        <v>315</v>
      </c>
      <c r="C71" s="171">
        <v>42374</v>
      </c>
      <c r="D71" s="11" t="s">
        <v>316</v>
      </c>
      <c r="E71" s="99" t="str">
        <f>IFERROR(VLOOKUP(F71,'Banco de Dados'!AE:AF,2,FALSE),"")</f>
        <v/>
      </c>
      <c r="F71" s="4"/>
      <c r="G71" s="4" t="s">
        <v>58</v>
      </c>
      <c r="H71" s="12" t="s">
        <v>59</v>
      </c>
      <c r="I71" s="4" t="s">
        <v>111</v>
      </c>
      <c r="J71" s="11">
        <v>45</v>
      </c>
      <c r="K71" s="111">
        <v>45307</v>
      </c>
      <c r="O71" s="4" t="s">
        <v>317</v>
      </c>
      <c r="P71" s="4" t="s">
        <v>61</v>
      </c>
      <c r="Q71" s="11">
        <v>8345739202</v>
      </c>
      <c r="R71" s="4" t="s">
        <v>318</v>
      </c>
      <c r="S71" s="4">
        <v>22</v>
      </c>
      <c r="T71" s="4"/>
      <c r="U71" s="4" t="s">
        <v>114</v>
      </c>
      <c r="V71" s="4" t="s">
        <v>115</v>
      </c>
      <c r="W71" s="4" t="s">
        <v>116</v>
      </c>
      <c r="X71" s="4">
        <v>-8.8052440000000001</v>
      </c>
      <c r="Y71" s="4">
        <v>-71.071316999999993</v>
      </c>
      <c r="Z71" t="s">
        <v>7</v>
      </c>
      <c r="AB71" s="111">
        <v>45215</v>
      </c>
      <c r="AC71" s="22">
        <v>45250</v>
      </c>
      <c r="AE71" s="36">
        <v>45314</v>
      </c>
      <c r="AJ71" s="81">
        <v>37194</v>
      </c>
    </row>
    <row r="72" spans="1:36" ht="25.2" customHeight="1" x14ac:dyDescent="0.3">
      <c r="A72" s="5">
        <v>1046</v>
      </c>
      <c r="B72" s="4" t="s">
        <v>319</v>
      </c>
      <c r="C72" s="171">
        <v>42376</v>
      </c>
      <c r="D72" s="11" t="s">
        <v>320</v>
      </c>
      <c r="E72" s="99" t="str">
        <f>IFERROR(VLOOKUP(F72,'Banco de Dados'!AE:AF,2,FALSE),"")</f>
        <v/>
      </c>
      <c r="F72" s="4"/>
      <c r="G72" s="4" t="s">
        <v>58</v>
      </c>
      <c r="H72" s="12" t="s">
        <v>59</v>
      </c>
      <c r="I72" s="4" t="s">
        <v>111</v>
      </c>
      <c r="J72" s="11">
        <v>45</v>
      </c>
      <c r="K72" s="111">
        <v>45307</v>
      </c>
      <c r="O72" s="4" t="s">
        <v>321</v>
      </c>
      <c r="P72" s="4" t="s">
        <v>61</v>
      </c>
      <c r="Q72" s="11">
        <v>8880319205</v>
      </c>
      <c r="R72" s="4" t="s">
        <v>322</v>
      </c>
      <c r="S72" s="4">
        <v>22</v>
      </c>
      <c r="T72" s="4"/>
      <c r="U72" s="4" t="s">
        <v>114</v>
      </c>
      <c r="V72" s="4" t="s">
        <v>115</v>
      </c>
      <c r="W72" s="4" t="s">
        <v>116</v>
      </c>
      <c r="X72" s="4">
        <v>-8.8059580000000004</v>
      </c>
      <c r="Y72" s="4">
        <v>-71.072734999999994</v>
      </c>
      <c r="Z72" t="s">
        <v>7</v>
      </c>
      <c r="AB72" s="111">
        <v>45215</v>
      </c>
      <c r="AC72" s="22">
        <v>45250</v>
      </c>
      <c r="AE72" s="36">
        <v>45314</v>
      </c>
      <c r="AJ72" s="81">
        <v>38213</v>
      </c>
    </row>
    <row r="73" spans="1:36" ht="25.2" customHeight="1" x14ac:dyDescent="0.3">
      <c r="A73" s="5">
        <v>1047</v>
      </c>
      <c r="B73" s="4" t="s">
        <v>323</v>
      </c>
      <c r="C73" s="171">
        <v>42378</v>
      </c>
      <c r="D73" s="11" t="s">
        <v>324</v>
      </c>
      <c r="E73" s="99" t="str">
        <f>IFERROR(VLOOKUP(F73,'Banco de Dados'!AE:AF,2,FALSE),"")</f>
        <v/>
      </c>
      <c r="F73" s="4"/>
      <c r="G73" s="4" t="s">
        <v>58</v>
      </c>
      <c r="H73" s="12" t="s">
        <v>59</v>
      </c>
      <c r="I73" s="4" t="s">
        <v>111</v>
      </c>
      <c r="J73" s="11">
        <v>45</v>
      </c>
      <c r="K73" s="111">
        <v>45274</v>
      </c>
      <c r="L73" s="12" t="s">
        <v>59</v>
      </c>
      <c r="O73" s="4" t="s">
        <v>325</v>
      </c>
      <c r="P73" s="4" t="s">
        <v>61</v>
      </c>
      <c r="Q73" s="11">
        <v>3941801279</v>
      </c>
      <c r="R73" s="4" t="s">
        <v>326</v>
      </c>
      <c r="S73" s="4">
        <v>22</v>
      </c>
      <c r="T73" s="4"/>
      <c r="U73" s="4" t="s">
        <v>114</v>
      </c>
      <c r="V73" s="4" t="s">
        <v>115</v>
      </c>
      <c r="W73" s="4" t="s">
        <v>116</v>
      </c>
      <c r="X73" s="4">
        <v>-8.8060890000000001</v>
      </c>
      <c r="Y73" s="4">
        <v>-71.070572999999996</v>
      </c>
      <c r="Z73" t="s">
        <v>7</v>
      </c>
      <c r="AB73" s="111">
        <v>45215</v>
      </c>
      <c r="AC73" s="22">
        <v>45250</v>
      </c>
      <c r="AD73" s="168" t="s">
        <v>66</v>
      </c>
      <c r="AE73" s="36">
        <v>45280</v>
      </c>
      <c r="AG73" s="4">
        <v>12</v>
      </c>
      <c r="AH73" s="12" t="s">
        <v>122</v>
      </c>
      <c r="AJ73" s="81">
        <v>35316</v>
      </c>
    </row>
    <row r="74" spans="1:36" ht="25.2" customHeight="1" x14ac:dyDescent="0.3">
      <c r="A74" s="5">
        <v>1048</v>
      </c>
      <c r="B74" s="4" t="s">
        <v>327</v>
      </c>
      <c r="C74" s="171">
        <v>42380</v>
      </c>
      <c r="D74" s="11" t="s">
        <v>328</v>
      </c>
      <c r="E74" s="99" t="str">
        <f>IFERROR(VLOOKUP(F74,'Banco de Dados'!AE:AF,2,FALSE),"")</f>
        <v/>
      </c>
      <c r="F74" s="4"/>
      <c r="G74" s="4" t="s">
        <v>58</v>
      </c>
      <c r="H74" s="12" t="s">
        <v>59</v>
      </c>
      <c r="I74" s="4" t="s">
        <v>111</v>
      </c>
      <c r="J74" s="11">
        <v>45</v>
      </c>
      <c r="K74" s="111">
        <v>45273</v>
      </c>
      <c r="L74" s="12" t="s">
        <v>59</v>
      </c>
      <c r="O74" s="4" t="s">
        <v>329</v>
      </c>
      <c r="P74" s="4" t="s">
        <v>61</v>
      </c>
      <c r="Q74" s="11">
        <v>94205272200</v>
      </c>
      <c r="R74" s="4" t="s">
        <v>330</v>
      </c>
      <c r="S74" s="4">
        <v>22</v>
      </c>
      <c r="T74" s="4"/>
      <c r="U74" s="4" t="s">
        <v>114</v>
      </c>
      <c r="V74" s="4" t="s">
        <v>115</v>
      </c>
      <c r="W74" s="4" t="s">
        <v>116</v>
      </c>
      <c r="X74" s="4">
        <v>-8.7940590000000007</v>
      </c>
      <c r="Y74" s="4">
        <v>-71.058605999999997</v>
      </c>
      <c r="Z74" t="s">
        <v>7</v>
      </c>
      <c r="AB74" s="111">
        <v>45215</v>
      </c>
      <c r="AC74" s="22">
        <v>45250</v>
      </c>
      <c r="AD74" s="168" t="s">
        <v>66</v>
      </c>
      <c r="AE74" s="36">
        <v>45280</v>
      </c>
      <c r="AG74" s="4">
        <v>12</v>
      </c>
      <c r="AH74" s="12" t="s">
        <v>122</v>
      </c>
      <c r="AJ74" s="81">
        <v>31210</v>
      </c>
    </row>
    <row r="75" spans="1:36" ht="25.2" customHeight="1" x14ac:dyDescent="0.3">
      <c r="A75" s="5">
        <v>1049</v>
      </c>
      <c r="B75" s="4" t="s">
        <v>331</v>
      </c>
      <c r="C75" s="171">
        <v>42382</v>
      </c>
      <c r="D75" s="11" t="s">
        <v>332</v>
      </c>
      <c r="E75" s="99" t="str">
        <f>IFERROR(VLOOKUP(F75,'Banco de Dados'!AE:AF,2,FALSE),"")</f>
        <v/>
      </c>
      <c r="F75" s="4"/>
      <c r="G75" s="4" t="s">
        <v>58</v>
      </c>
      <c r="H75" s="12" t="s">
        <v>59</v>
      </c>
      <c r="I75" s="4" t="s">
        <v>111</v>
      </c>
      <c r="J75" s="11">
        <v>45</v>
      </c>
      <c r="K75" s="111">
        <v>45273</v>
      </c>
      <c r="L75" s="12" t="s">
        <v>59</v>
      </c>
      <c r="O75" s="4" t="s">
        <v>333</v>
      </c>
      <c r="P75" s="4" t="s">
        <v>61</v>
      </c>
      <c r="Q75" s="11">
        <v>69972770206</v>
      </c>
      <c r="R75" s="4" t="s">
        <v>334</v>
      </c>
      <c r="S75" s="4">
        <v>22</v>
      </c>
      <c r="T75" s="4"/>
      <c r="U75" s="4" t="s">
        <v>114</v>
      </c>
      <c r="V75" s="4" t="s">
        <v>115</v>
      </c>
      <c r="W75" s="4" t="s">
        <v>116</v>
      </c>
      <c r="X75" s="4">
        <v>-8.7898790000000009</v>
      </c>
      <c r="Y75" s="4">
        <v>-71.060349000000002</v>
      </c>
      <c r="Z75" t="s">
        <v>7</v>
      </c>
      <c r="AB75" s="111">
        <v>45215</v>
      </c>
      <c r="AC75" s="22">
        <v>45250</v>
      </c>
      <c r="AD75" s="168" t="s">
        <v>66</v>
      </c>
      <c r="AE75" s="36">
        <v>45280</v>
      </c>
      <c r="AG75" s="4">
        <v>12</v>
      </c>
      <c r="AH75" s="12" t="s">
        <v>122</v>
      </c>
      <c r="AJ75" s="81">
        <v>27859</v>
      </c>
    </row>
    <row r="76" spans="1:36" ht="25.2" customHeight="1" x14ac:dyDescent="0.3">
      <c r="A76" s="5">
        <v>105</v>
      </c>
      <c r="B76" s="4" t="s">
        <v>335</v>
      </c>
      <c r="C76" s="169">
        <v>17304</v>
      </c>
      <c r="D76" s="11" t="s">
        <v>106</v>
      </c>
      <c r="E76" s="99">
        <f ca="1">IFERROR(VLOOKUP(F76,'Banco de Dados'!AE:AF,2,FALSE),"")</f>
        <v>714730</v>
      </c>
      <c r="F76" s="4">
        <f ca="1">IFERROR(VLOOKUP(Q76,'Banco de Dados'!A:B,2,FALSE),"")</f>
        <v>212301008</v>
      </c>
      <c r="G76" s="4" t="s">
        <v>58</v>
      </c>
      <c r="H76" s="12" t="s">
        <v>59</v>
      </c>
      <c r="I76" s="4"/>
      <c r="J76" s="11">
        <v>80</v>
      </c>
      <c r="K76" s="111">
        <v>45176</v>
      </c>
      <c r="L76" s="12" t="s">
        <v>59</v>
      </c>
      <c r="M76" s="12" t="s">
        <v>59</v>
      </c>
      <c r="N76" s="4"/>
      <c r="O76" s="4" t="s">
        <v>336</v>
      </c>
      <c r="P76" s="4" t="s">
        <v>61</v>
      </c>
      <c r="Q76" s="11">
        <v>58589333272</v>
      </c>
      <c r="R76" s="4" t="s">
        <v>337</v>
      </c>
      <c r="S76" s="4">
        <v>16</v>
      </c>
      <c r="T76" s="4"/>
      <c r="U76" s="4" t="s">
        <v>63</v>
      </c>
      <c r="V76" s="4" t="s">
        <v>64</v>
      </c>
      <c r="W76" s="4" t="s">
        <v>65</v>
      </c>
      <c r="X76" s="4">
        <v>-8.1065400000000007</v>
      </c>
      <c r="Y76" s="4">
        <v>-72.595515000000006</v>
      </c>
      <c r="Z76">
        <v>2216237</v>
      </c>
      <c r="AA76" s="123">
        <v>239823</v>
      </c>
      <c r="AB76" s="22">
        <v>45154</v>
      </c>
      <c r="AC76" s="22">
        <v>45154</v>
      </c>
      <c r="AD76" s="168" t="s">
        <v>66</v>
      </c>
      <c r="AE76" s="36">
        <v>45188</v>
      </c>
      <c r="AF76" s="22">
        <v>45191</v>
      </c>
      <c r="AG76" s="17">
        <v>9</v>
      </c>
      <c r="AH76" s="12" t="s">
        <v>67</v>
      </c>
      <c r="AI76" t="s">
        <v>68</v>
      </c>
      <c r="AJ76" s="81">
        <v>27474</v>
      </c>
    </row>
    <row r="77" spans="1:36" ht="25.2" customHeight="1" x14ac:dyDescent="0.3">
      <c r="A77" s="5">
        <v>1050</v>
      </c>
      <c r="B77" s="4" t="s">
        <v>338</v>
      </c>
      <c r="C77" s="171">
        <v>42486</v>
      </c>
      <c r="D77" s="11" t="s">
        <v>339</v>
      </c>
      <c r="E77" s="99" t="str">
        <f ca="1">IFERROR(VLOOKUP(F77,'Banco de Dados'!AE:AF,2,FALSE),"")</f>
        <v/>
      </c>
      <c r="F77" s="4">
        <f ca="1">IFERROR(VLOOKUP(Q77,'Banco de Dados'!A:B,2,FALSE),"")</f>
        <v>212301812</v>
      </c>
      <c r="G77" s="4" t="s">
        <v>58</v>
      </c>
      <c r="H77" s="12" t="s">
        <v>59</v>
      </c>
      <c r="J77" s="11">
        <v>80</v>
      </c>
      <c r="K77" s="111">
        <v>45214</v>
      </c>
      <c r="L77" s="12" t="s">
        <v>59</v>
      </c>
      <c r="M77" s="12" t="s">
        <v>59</v>
      </c>
      <c r="O77" s="4" t="s">
        <v>340</v>
      </c>
      <c r="P77" s="4" t="s">
        <v>61</v>
      </c>
      <c r="Q77" s="11">
        <v>86746278204</v>
      </c>
      <c r="R77" s="4" t="s">
        <v>341</v>
      </c>
      <c r="S77" s="4">
        <v>21</v>
      </c>
      <c r="T77" s="4"/>
      <c r="U77" s="4" t="s">
        <v>114</v>
      </c>
      <c r="V77" s="4" t="s">
        <v>115</v>
      </c>
      <c r="W77" s="4" t="s">
        <v>342</v>
      </c>
      <c r="X77" s="4">
        <v>-8.7582970000000007</v>
      </c>
      <c r="Y77" s="4">
        <v>-71.060288999999997</v>
      </c>
      <c r="AA77">
        <v>246999</v>
      </c>
      <c r="AB77" s="22">
        <v>45225</v>
      </c>
      <c r="AC77" s="22">
        <v>45250</v>
      </c>
      <c r="AD77" s="168" t="s">
        <v>66</v>
      </c>
      <c r="AE77" s="36">
        <v>45252</v>
      </c>
      <c r="AG77" s="12">
        <v>11</v>
      </c>
      <c r="AH77" s="12" t="s">
        <v>128</v>
      </c>
      <c r="AJ77" s="81">
        <v>29394</v>
      </c>
    </row>
    <row r="78" spans="1:36" ht="25.2" customHeight="1" x14ac:dyDescent="0.3">
      <c r="A78" s="5">
        <v>1051</v>
      </c>
      <c r="B78" s="4" t="s">
        <v>343</v>
      </c>
      <c r="C78" s="171">
        <v>42488</v>
      </c>
      <c r="D78" s="11" t="s">
        <v>344</v>
      </c>
      <c r="E78" s="99" t="str">
        <f ca="1">IFERROR(VLOOKUP(F78,'Banco de Dados'!AE:AF,2,FALSE),"")</f>
        <v/>
      </c>
      <c r="F78" s="4">
        <f ca="1">IFERROR(VLOOKUP(Q78,'Banco de Dados'!A:B,2,FALSE),"")</f>
        <v>212301814</v>
      </c>
      <c r="G78" s="4" t="s">
        <v>58</v>
      </c>
      <c r="H78" s="12" t="s">
        <v>59</v>
      </c>
      <c r="J78" s="11">
        <v>80</v>
      </c>
      <c r="K78" s="111">
        <v>45214</v>
      </c>
      <c r="L78" s="12" t="s">
        <v>59</v>
      </c>
      <c r="M78" s="12" t="s">
        <v>59</v>
      </c>
      <c r="O78" s="4" t="s">
        <v>345</v>
      </c>
      <c r="P78" s="4" t="s">
        <v>61</v>
      </c>
      <c r="Q78" s="11">
        <v>5434364280</v>
      </c>
      <c r="R78" s="4" t="s">
        <v>346</v>
      </c>
      <c r="S78" s="4">
        <v>21</v>
      </c>
      <c r="T78" s="4"/>
      <c r="U78" s="4" t="s">
        <v>114</v>
      </c>
      <c r="V78" s="4" t="s">
        <v>115</v>
      </c>
      <c r="W78" s="4" t="s">
        <v>342</v>
      </c>
      <c r="X78" s="4">
        <v>-8.7582430000000002</v>
      </c>
      <c r="Y78" s="4">
        <v>-71.060680000000005</v>
      </c>
      <c r="AA78">
        <v>246999</v>
      </c>
      <c r="AB78" s="22">
        <v>45225</v>
      </c>
      <c r="AC78" s="22">
        <v>45250</v>
      </c>
      <c r="AD78" s="168" t="s">
        <v>66</v>
      </c>
      <c r="AE78" s="36">
        <v>45252</v>
      </c>
      <c r="AG78" s="12">
        <v>11</v>
      </c>
      <c r="AH78" s="12" t="s">
        <v>128</v>
      </c>
      <c r="AJ78" s="81">
        <v>36467</v>
      </c>
    </row>
    <row r="79" spans="1:36" ht="25.2" customHeight="1" x14ac:dyDescent="0.3">
      <c r="A79" s="5">
        <v>1052</v>
      </c>
      <c r="B79" s="4" t="s">
        <v>347</v>
      </c>
      <c r="C79" s="171">
        <v>42500</v>
      </c>
      <c r="D79" s="11" t="s">
        <v>348</v>
      </c>
      <c r="E79" s="99" t="str">
        <f>IFERROR(VLOOKUP(F79,'Banco de Dados'!AE:AF,2,FALSE),"")</f>
        <v/>
      </c>
      <c r="F79" s="4"/>
      <c r="G79" s="4" t="s">
        <v>58</v>
      </c>
      <c r="H79" s="12" t="s">
        <v>59</v>
      </c>
      <c r="J79" s="11">
        <v>80</v>
      </c>
      <c r="K79" s="111">
        <v>45307</v>
      </c>
      <c r="O79" s="4" t="s">
        <v>349</v>
      </c>
      <c r="P79" s="4" t="s">
        <v>61</v>
      </c>
      <c r="Q79" s="11">
        <v>95115226200</v>
      </c>
      <c r="R79" s="4" t="s">
        <v>350</v>
      </c>
      <c r="S79" s="4">
        <v>21</v>
      </c>
      <c r="T79" s="4"/>
      <c r="U79" s="4" t="s">
        <v>114</v>
      </c>
      <c r="V79" s="4" t="s">
        <v>115</v>
      </c>
      <c r="W79" s="4" t="s">
        <v>351</v>
      </c>
      <c r="X79" s="4">
        <v>-8.5723350000000007</v>
      </c>
      <c r="Y79" s="4">
        <v>-70.924440000000004</v>
      </c>
      <c r="Z79" t="s">
        <v>7</v>
      </c>
      <c r="AB79" s="111">
        <v>45225</v>
      </c>
      <c r="AC79" s="22">
        <v>45250</v>
      </c>
      <c r="AE79" s="36">
        <v>45314</v>
      </c>
      <c r="AJ79" s="81">
        <v>30835</v>
      </c>
    </row>
    <row r="80" spans="1:36" ht="25.2" customHeight="1" x14ac:dyDescent="0.3">
      <c r="A80" s="5">
        <v>1053</v>
      </c>
      <c r="B80" s="4" t="s">
        <v>352</v>
      </c>
      <c r="C80" s="171">
        <v>42518</v>
      </c>
      <c r="D80" s="11" t="s">
        <v>353</v>
      </c>
      <c r="E80" s="99" t="str">
        <f ca="1">IFERROR(VLOOKUP(F80,'Banco de Dados'!AE:AF,2,FALSE),"")</f>
        <v/>
      </c>
      <c r="F80" s="4">
        <f ca="1">IFERROR(VLOOKUP(Q80,'Banco de Dados'!A:B,2,FALSE),"")</f>
        <v>212301816</v>
      </c>
      <c r="G80" s="4" t="s">
        <v>58</v>
      </c>
      <c r="H80" s="12" t="s">
        <v>59</v>
      </c>
      <c r="J80" s="11">
        <v>80</v>
      </c>
      <c r="K80" s="111">
        <v>45249</v>
      </c>
      <c r="L80" s="12" t="s">
        <v>59</v>
      </c>
      <c r="M80" s="12" t="s">
        <v>59</v>
      </c>
      <c r="O80" s="4" t="s">
        <v>354</v>
      </c>
      <c r="P80" s="4" t="s">
        <v>61</v>
      </c>
      <c r="Q80" s="11">
        <v>92495605249</v>
      </c>
      <c r="R80" s="4" t="s">
        <v>355</v>
      </c>
      <c r="S80" s="4">
        <v>21</v>
      </c>
      <c r="T80" s="4"/>
      <c r="U80" s="4" t="s">
        <v>114</v>
      </c>
      <c r="V80" s="4" t="s">
        <v>115</v>
      </c>
      <c r="W80" s="4" t="s">
        <v>356</v>
      </c>
      <c r="X80" s="121">
        <v>-8.7517309999999995</v>
      </c>
      <c r="Y80" s="121">
        <v>-71.079834000000005</v>
      </c>
      <c r="AA80">
        <v>246999</v>
      </c>
      <c r="AB80" s="22">
        <v>45225</v>
      </c>
      <c r="AC80" s="22">
        <v>45250</v>
      </c>
      <c r="AD80" s="168" t="s">
        <v>66</v>
      </c>
      <c r="AE80" s="36">
        <v>45252</v>
      </c>
      <c r="AG80" s="12">
        <v>11</v>
      </c>
      <c r="AH80" s="12" t="s">
        <v>128</v>
      </c>
      <c r="AJ80" s="81">
        <v>31636</v>
      </c>
    </row>
    <row r="81" spans="1:39" ht="25.2" customHeight="1" x14ac:dyDescent="0.3">
      <c r="A81" s="5">
        <v>1054</v>
      </c>
      <c r="B81" s="4" t="s">
        <v>357</v>
      </c>
      <c r="C81" s="171">
        <v>42520</v>
      </c>
      <c r="D81" s="11" t="s">
        <v>358</v>
      </c>
      <c r="E81" s="99" t="str">
        <f>IFERROR(VLOOKUP(F81,'Banco de Dados'!AE:AF,2,FALSE),"")</f>
        <v/>
      </c>
      <c r="F81" s="4"/>
      <c r="G81" s="4" t="s">
        <v>58</v>
      </c>
      <c r="H81" s="12" t="s">
        <v>59</v>
      </c>
      <c r="J81" s="11">
        <v>80</v>
      </c>
      <c r="K81" s="111">
        <v>45313</v>
      </c>
      <c r="O81" s="4" t="s">
        <v>359</v>
      </c>
      <c r="P81" s="4" t="s">
        <v>292</v>
      </c>
      <c r="Q81" s="11">
        <v>4576407236</v>
      </c>
      <c r="R81" s="4" t="s">
        <v>360</v>
      </c>
      <c r="S81" s="4">
        <v>21</v>
      </c>
      <c r="T81" s="4"/>
      <c r="U81" s="4" t="s">
        <v>114</v>
      </c>
      <c r="V81" s="4" t="s">
        <v>115</v>
      </c>
      <c r="W81" s="4" t="s">
        <v>351</v>
      </c>
      <c r="X81" s="82">
        <v>-8617431</v>
      </c>
      <c r="Y81" s="82">
        <v>-70945519</v>
      </c>
      <c r="Z81" t="s">
        <v>7</v>
      </c>
      <c r="AB81" s="111">
        <v>45225</v>
      </c>
      <c r="AC81" s="22">
        <v>45250</v>
      </c>
      <c r="AE81" s="36">
        <v>45330</v>
      </c>
      <c r="AJ81" s="81">
        <v>34561</v>
      </c>
    </row>
    <row r="82" spans="1:39" ht="25.2" customHeight="1" x14ac:dyDescent="0.3">
      <c r="A82" s="5">
        <v>1055</v>
      </c>
      <c r="B82" s="4" t="s">
        <v>361</v>
      </c>
      <c r="C82" s="171">
        <v>42522</v>
      </c>
      <c r="D82" s="11" t="s">
        <v>362</v>
      </c>
      <c r="E82" s="99" t="str">
        <f>IFERROR(VLOOKUP(F82,'Banco de Dados'!AE:AF,2,FALSE),"")</f>
        <v/>
      </c>
      <c r="F82" s="4"/>
      <c r="G82" s="4" t="s">
        <v>58</v>
      </c>
      <c r="H82" s="12" t="s">
        <v>363</v>
      </c>
      <c r="I82" s="4" t="s">
        <v>364</v>
      </c>
      <c r="J82" s="11" t="s">
        <v>365</v>
      </c>
      <c r="K82" s="111"/>
      <c r="O82" s="4" t="s">
        <v>366</v>
      </c>
      <c r="P82" s="4" t="s">
        <v>61</v>
      </c>
      <c r="Q82" s="11">
        <v>2130796230</v>
      </c>
      <c r="R82" s="4" t="s">
        <v>367</v>
      </c>
      <c r="S82" s="4">
        <v>21</v>
      </c>
      <c r="T82" s="4"/>
      <c r="U82" s="4" t="s">
        <v>368</v>
      </c>
      <c r="V82" s="4" t="s">
        <v>115</v>
      </c>
      <c r="W82" s="4" t="s">
        <v>369</v>
      </c>
      <c r="X82" s="82">
        <v>-8639347</v>
      </c>
      <c r="Y82" s="82">
        <v>-70916843</v>
      </c>
      <c r="Z82" t="s">
        <v>7</v>
      </c>
      <c r="AB82" s="111">
        <v>45225</v>
      </c>
      <c r="AC82" s="22">
        <v>45250</v>
      </c>
      <c r="AE82" s="36"/>
      <c r="AJ82" s="81" t="e">
        <v>#N/A</v>
      </c>
    </row>
    <row r="83" spans="1:39" ht="25.2" customHeight="1" x14ac:dyDescent="0.3">
      <c r="A83" s="5">
        <v>1056</v>
      </c>
      <c r="B83" s="4" t="s">
        <v>370</v>
      </c>
      <c r="C83" s="171">
        <v>42524</v>
      </c>
      <c r="D83" s="11" t="s">
        <v>371</v>
      </c>
      <c r="E83" s="99" t="str">
        <f>IFERROR(VLOOKUP(F83,'Banco de Dados'!AE:AF,2,FALSE),"")</f>
        <v/>
      </c>
      <c r="F83" s="4"/>
      <c r="G83" s="4" t="s">
        <v>58</v>
      </c>
      <c r="H83" s="12" t="s">
        <v>363</v>
      </c>
      <c r="I83" s="4" t="s">
        <v>364</v>
      </c>
      <c r="J83" s="11" t="s">
        <v>365</v>
      </c>
      <c r="K83" s="111"/>
      <c r="O83" s="4" t="s">
        <v>372</v>
      </c>
      <c r="P83" s="4" t="s">
        <v>61</v>
      </c>
      <c r="Q83" s="11">
        <v>69975604234</v>
      </c>
      <c r="R83" s="4" t="s">
        <v>373</v>
      </c>
      <c r="S83" s="4">
        <v>21</v>
      </c>
      <c r="T83" s="4"/>
      <c r="U83" s="4" t="s">
        <v>368</v>
      </c>
      <c r="V83" s="4" t="s">
        <v>115</v>
      </c>
      <c r="W83" s="4" t="s">
        <v>369</v>
      </c>
      <c r="X83" s="82">
        <v>-8642611</v>
      </c>
      <c r="Y83" s="82">
        <v>-70914607</v>
      </c>
      <c r="Z83" t="s">
        <v>7</v>
      </c>
      <c r="AB83" s="111">
        <v>45225</v>
      </c>
      <c r="AC83" s="22">
        <v>45250</v>
      </c>
      <c r="AE83" s="36"/>
      <c r="AJ83" s="81" t="e">
        <v>#N/A</v>
      </c>
    </row>
    <row r="84" spans="1:39" ht="25.2" customHeight="1" x14ac:dyDescent="0.3">
      <c r="A84" s="5">
        <v>1057</v>
      </c>
      <c r="B84" s="4" t="s">
        <v>374</v>
      </c>
      <c r="C84" s="171">
        <v>42526</v>
      </c>
      <c r="D84" s="11" t="s">
        <v>375</v>
      </c>
      <c r="E84" s="99" t="str">
        <f>IFERROR(VLOOKUP(F84,'Banco de Dados'!AE:AF,2,FALSE),"")</f>
        <v/>
      </c>
      <c r="F84" s="4"/>
      <c r="G84" s="4" t="s">
        <v>58</v>
      </c>
      <c r="H84" s="12" t="s">
        <v>363</v>
      </c>
      <c r="I84" s="4" t="s">
        <v>364</v>
      </c>
      <c r="J84" s="11" t="s">
        <v>365</v>
      </c>
      <c r="K84" s="111"/>
      <c r="O84" s="4" t="s">
        <v>376</v>
      </c>
      <c r="P84" s="4" t="s">
        <v>61</v>
      </c>
      <c r="Q84" s="11">
        <v>3943367207</v>
      </c>
      <c r="R84" s="4" t="s">
        <v>377</v>
      </c>
      <c r="S84" s="4">
        <v>21</v>
      </c>
      <c r="T84" s="4"/>
      <c r="U84" s="4" t="s">
        <v>368</v>
      </c>
      <c r="V84" s="4" t="s">
        <v>115</v>
      </c>
      <c r="W84" s="4" t="s">
        <v>378</v>
      </c>
      <c r="X84" s="82">
        <v>-8659463</v>
      </c>
      <c r="Y84" s="82">
        <v>-70917126</v>
      </c>
      <c r="Z84" t="s">
        <v>7</v>
      </c>
      <c r="AB84" s="111">
        <v>45225</v>
      </c>
      <c r="AC84" s="22">
        <v>45250</v>
      </c>
      <c r="AE84" s="36"/>
      <c r="AJ84" s="81">
        <v>34630</v>
      </c>
    </row>
    <row r="85" spans="1:39" ht="25.2" customHeight="1" x14ac:dyDescent="0.3">
      <c r="A85" s="5">
        <v>1058</v>
      </c>
      <c r="B85" s="4" t="s">
        <v>379</v>
      </c>
      <c r="C85" s="171">
        <v>42528</v>
      </c>
      <c r="D85" s="11" t="s">
        <v>380</v>
      </c>
      <c r="E85" s="99" t="str">
        <f>IFERROR(VLOOKUP(F85,'Banco de Dados'!AE:AF,2,FALSE),"")</f>
        <v/>
      </c>
      <c r="F85" s="4"/>
      <c r="G85" s="4" t="s">
        <v>58</v>
      </c>
      <c r="H85" s="12" t="s">
        <v>363</v>
      </c>
      <c r="I85" s="4" t="s">
        <v>364</v>
      </c>
      <c r="J85" s="11" t="s">
        <v>365</v>
      </c>
      <c r="K85" s="111"/>
      <c r="O85" s="4" t="s">
        <v>381</v>
      </c>
      <c r="P85" s="4" t="s">
        <v>61</v>
      </c>
      <c r="Q85" s="11">
        <v>8571440220</v>
      </c>
      <c r="R85" s="4" t="s">
        <v>382</v>
      </c>
      <c r="S85" s="4">
        <v>21</v>
      </c>
      <c r="T85" s="4"/>
      <c r="U85" s="4" t="s">
        <v>368</v>
      </c>
      <c r="V85" s="4" t="s">
        <v>115</v>
      </c>
      <c r="W85" s="4" t="s">
        <v>383</v>
      </c>
      <c r="X85" s="82">
        <v>-8660154</v>
      </c>
      <c r="Y85" s="82">
        <v>-70916077</v>
      </c>
      <c r="Z85" t="s">
        <v>7</v>
      </c>
      <c r="AB85" s="111">
        <v>45225</v>
      </c>
      <c r="AC85" s="22">
        <v>45250</v>
      </c>
      <c r="AE85" s="36"/>
      <c r="AJ85" s="81" t="e">
        <v>#N/A</v>
      </c>
    </row>
    <row r="86" spans="1:39" ht="25.2" customHeight="1" x14ac:dyDescent="0.3">
      <c r="A86" s="5">
        <v>1059</v>
      </c>
      <c r="B86" s="4" t="s">
        <v>384</v>
      </c>
      <c r="C86" s="171">
        <v>42530</v>
      </c>
      <c r="D86" s="11" t="s">
        <v>385</v>
      </c>
      <c r="E86" s="99" t="str">
        <f>IFERROR(VLOOKUP(F86,'Banco de Dados'!AE:AF,2,FALSE),"")</f>
        <v/>
      </c>
      <c r="F86" s="4"/>
      <c r="G86" s="4" t="s">
        <v>58</v>
      </c>
      <c r="H86" s="12" t="s">
        <v>363</v>
      </c>
      <c r="I86" s="4" t="s">
        <v>364</v>
      </c>
      <c r="J86" s="11" t="s">
        <v>365</v>
      </c>
      <c r="K86" s="111"/>
      <c r="O86" s="4" t="s">
        <v>386</v>
      </c>
      <c r="P86" s="4" t="s">
        <v>61</v>
      </c>
      <c r="Q86" s="11">
        <v>1301652202</v>
      </c>
      <c r="R86" s="4" t="s">
        <v>387</v>
      </c>
      <c r="S86" s="4">
        <v>21</v>
      </c>
      <c r="T86" s="4"/>
      <c r="U86" s="4" t="s">
        <v>368</v>
      </c>
      <c r="V86" s="4" t="s">
        <v>115</v>
      </c>
      <c r="W86" s="4" t="s">
        <v>369</v>
      </c>
      <c r="X86" s="82">
        <v>-8660470</v>
      </c>
      <c r="Y86" s="82">
        <v>-70897816</v>
      </c>
      <c r="Z86" t="s">
        <v>7</v>
      </c>
      <c r="AB86" s="111">
        <v>45225</v>
      </c>
      <c r="AC86" s="22">
        <v>45250</v>
      </c>
      <c r="AE86" s="36"/>
      <c r="AJ86" s="81" t="e">
        <v>#N/A</v>
      </c>
    </row>
    <row r="87" spans="1:39" ht="25.2" customHeight="1" x14ac:dyDescent="0.3">
      <c r="A87" s="5">
        <v>106</v>
      </c>
      <c r="B87" s="4" t="s">
        <v>388</v>
      </c>
      <c r="C87" s="169">
        <v>17156</v>
      </c>
      <c r="D87" s="11" t="s">
        <v>106</v>
      </c>
      <c r="E87" s="99">
        <f>IFERROR(VLOOKUP(F87,'Banco de Dados'!AE:AF,2,FALSE),"")</f>
        <v>714364</v>
      </c>
      <c r="F87" s="4">
        <f>IFERROR(VLOOKUP(Q87,'Banco de Dados'!A:B,2,FALSE),"")</f>
        <v>212301010</v>
      </c>
      <c r="G87" s="4" t="s">
        <v>58</v>
      </c>
      <c r="H87" s="12" t="s">
        <v>59</v>
      </c>
      <c r="I87" s="4"/>
      <c r="J87" s="11">
        <v>80</v>
      </c>
      <c r="K87" s="111">
        <v>45175</v>
      </c>
      <c r="L87" s="12" t="s">
        <v>59</v>
      </c>
      <c r="M87" s="12" t="s">
        <v>59</v>
      </c>
      <c r="N87" s="4"/>
      <c r="O87" s="4" t="s">
        <v>389</v>
      </c>
      <c r="P87" s="4" t="s">
        <v>61</v>
      </c>
      <c r="Q87" s="11">
        <v>8519829210</v>
      </c>
      <c r="R87" s="4" t="s">
        <v>390</v>
      </c>
      <c r="S87" s="4">
        <v>16</v>
      </c>
      <c r="T87" s="4"/>
      <c r="U87" s="4" t="s">
        <v>63</v>
      </c>
      <c r="V87" s="4" t="s">
        <v>64</v>
      </c>
      <c r="W87" s="4" t="s">
        <v>65</v>
      </c>
      <c r="X87" s="4">
        <v>-8.0612999999999992</v>
      </c>
      <c r="Y87" s="4">
        <v>-72.657996999999995</v>
      </c>
      <c r="Z87">
        <v>2216238</v>
      </c>
      <c r="AA87" s="123">
        <v>239823</v>
      </c>
      <c r="AB87" s="22">
        <v>45154</v>
      </c>
      <c r="AC87" s="22">
        <v>45154</v>
      </c>
      <c r="AD87" s="168" t="s">
        <v>66</v>
      </c>
      <c r="AE87" s="36">
        <v>45188</v>
      </c>
      <c r="AF87" s="22">
        <v>45191</v>
      </c>
      <c r="AG87" s="17">
        <v>9</v>
      </c>
      <c r="AH87" s="12" t="s">
        <v>67</v>
      </c>
      <c r="AI87" t="s">
        <v>68</v>
      </c>
      <c r="AJ87" s="81">
        <v>37481</v>
      </c>
    </row>
    <row r="88" spans="1:39" ht="25.2" customHeight="1" x14ac:dyDescent="0.3">
      <c r="A88" s="5">
        <v>1060</v>
      </c>
      <c r="B88" s="4" t="s">
        <v>391</v>
      </c>
      <c r="C88" s="171">
        <v>42532</v>
      </c>
      <c r="D88" s="11" t="s">
        <v>392</v>
      </c>
      <c r="E88" s="99" t="str">
        <f>IFERROR(VLOOKUP(F88,'Banco de Dados'!AE:AF,2,FALSE),"")</f>
        <v/>
      </c>
      <c r="F88" s="4"/>
      <c r="G88" s="4" t="s">
        <v>58</v>
      </c>
      <c r="H88" s="12" t="s">
        <v>363</v>
      </c>
      <c r="I88" s="4" t="s">
        <v>364</v>
      </c>
      <c r="J88" s="11" t="s">
        <v>365</v>
      </c>
      <c r="K88" s="111"/>
      <c r="O88" s="4" t="s">
        <v>393</v>
      </c>
      <c r="P88" s="4" t="s">
        <v>61</v>
      </c>
      <c r="Q88" s="11">
        <v>6186727297</v>
      </c>
      <c r="R88" s="4" t="s">
        <v>394</v>
      </c>
      <c r="S88" s="4">
        <v>21</v>
      </c>
      <c r="T88" s="4"/>
      <c r="U88" s="4" t="s">
        <v>368</v>
      </c>
      <c r="V88" s="4" t="s">
        <v>115</v>
      </c>
      <c r="W88" s="4" t="s">
        <v>369</v>
      </c>
      <c r="X88" s="82">
        <v>-8672807</v>
      </c>
      <c r="Y88" s="82">
        <v>-70906695</v>
      </c>
      <c r="Z88" t="s">
        <v>7</v>
      </c>
      <c r="AB88" s="111">
        <v>45225</v>
      </c>
      <c r="AC88" s="22">
        <v>45250</v>
      </c>
      <c r="AE88" s="36"/>
      <c r="AJ88" s="81" t="e">
        <v>#N/A</v>
      </c>
    </row>
    <row r="89" spans="1:39" ht="25.2" customHeight="1" x14ac:dyDescent="0.3">
      <c r="A89" s="5">
        <v>1061</v>
      </c>
      <c r="B89" s="4" t="s">
        <v>395</v>
      </c>
      <c r="C89" s="171">
        <v>42482</v>
      </c>
      <c r="D89" s="11" t="s">
        <v>396</v>
      </c>
      <c r="E89" s="99" t="str">
        <f ca="1">IFERROR(VLOOKUP(F89,'Banco de Dados'!AE:AF,2,FALSE),"")</f>
        <v/>
      </c>
      <c r="F89" s="4">
        <f ca="1">IFERROR(VLOOKUP(Q89,'Banco de Dados'!A:B,2,FALSE),"")</f>
        <v>212301819</v>
      </c>
      <c r="G89" s="4" t="s">
        <v>58</v>
      </c>
      <c r="H89" s="12" t="s">
        <v>59</v>
      </c>
      <c r="J89" s="11">
        <v>80</v>
      </c>
      <c r="K89" s="111">
        <v>45214</v>
      </c>
      <c r="L89" s="12" t="s">
        <v>59</v>
      </c>
      <c r="M89" s="12" t="s">
        <v>59</v>
      </c>
      <c r="O89" s="4" t="s">
        <v>397</v>
      </c>
      <c r="P89" s="4" t="s">
        <v>61</v>
      </c>
      <c r="Q89" s="11">
        <v>34033068287</v>
      </c>
      <c r="R89" s="4" t="s">
        <v>398</v>
      </c>
      <c r="S89" s="4">
        <v>22</v>
      </c>
      <c r="T89" s="4"/>
      <c r="U89" s="4" t="s">
        <v>114</v>
      </c>
      <c r="V89" s="4" t="s">
        <v>115</v>
      </c>
      <c r="W89" s="4" t="s">
        <v>399</v>
      </c>
      <c r="X89" s="4">
        <v>-8.7688830000000006</v>
      </c>
      <c r="Y89" s="4">
        <v>-71.082314999999994</v>
      </c>
      <c r="AA89">
        <v>246999</v>
      </c>
      <c r="AB89" s="22">
        <v>45225</v>
      </c>
      <c r="AC89" s="22">
        <v>45250</v>
      </c>
      <c r="AD89" s="168" t="s">
        <v>66</v>
      </c>
      <c r="AE89" s="36">
        <v>45252</v>
      </c>
      <c r="AG89" s="12">
        <v>11</v>
      </c>
      <c r="AH89" s="12" t="s">
        <v>128</v>
      </c>
      <c r="AJ89" s="81">
        <v>25803</v>
      </c>
    </row>
    <row r="90" spans="1:39" ht="25.2" customHeight="1" x14ac:dyDescent="0.3">
      <c r="A90" s="5">
        <v>1062</v>
      </c>
      <c r="B90" s="4" t="s">
        <v>400</v>
      </c>
      <c r="C90" s="171">
        <v>42484</v>
      </c>
      <c r="D90" s="11" t="s">
        <v>401</v>
      </c>
      <c r="E90" s="99" t="str">
        <f ca="1">IFERROR(VLOOKUP(F90,'Banco de Dados'!AE:AF,2,FALSE),"")</f>
        <v/>
      </c>
      <c r="F90" s="4">
        <f ca="1">IFERROR(VLOOKUP(Q90,'Banco de Dados'!A:B,2,FALSE),"")</f>
        <v>212301820</v>
      </c>
      <c r="G90" s="4" t="s">
        <v>58</v>
      </c>
      <c r="H90" s="12" t="s">
        <v>59</v>
      </c>
      <c r="J90" s="11">
        <v>80</v>
      </c>
      <c r="K90" s="111">
        <v>45214</v>
      </c>
      <c r="L90" s="12" t="s">
        <v>59</v>
      </c>
      <c r="M90" s="12" t="s">
        <v>59</v>
      </c>
      <c r="O90" s="4" t="s">
        <v>402</v>
      </c>
      <c r="P90" s="4" t="s">
        <v>61</v>
      </c>
      <c r="Q90" s="11">
        <v>69962588200</v>
      </c>
      <c r="R90" s="4" t="s">
        <v>403</v>
      </c>
      <c r="S90" s="4">
        <v>22</v>
      </c>
      <c r="T90" s="4"/>
      <c r="U90" s="4" t="s">
        <v>114</v>
      </c>
      <c r="V90" s="4" t="s">
        <v>115</v>
      </c>
      <c r="W90" s="4" t="s">
        <v>399</v>
      </c>
      <c r="X90" s="4">
        <v>-8.7690210000000004</v>
      </c>
      <c r="Y90" s="4">
        <v>-71.082275999999993</v>
      </c>
      <c r="AA90">
        <v>246999</v>
      </c>
      <c r="AB90" s="22">
        <v>45225</v>
      </c>
      <c r="AC90" s="22">
        <v>45250</v>
      </c>
      <c r="AD90" s="168" t="s">
        <v>66</v>
      </c>
      <c r="AE90" s="36">
        <v>45252</v>
      </c>
      <c r="AG90" s="12">
        <v>11</v>
      </c>
      <c r="AH90" s="12" t="s">
        <v>128</v>
      </c>
      <c r="AJ90" s="81">
        <v>26208</v>
      </c>
    </row>
    <row r="91" spans="1:39" ht="25.2" customHeight="1" x14ac:dyDescent="0.3">
      <c r="A91" s="5">
        <v>1063</v>
      </c>
      <c r="B91" s="4" t="s">
        <v>404</v>
      </c>
      <c r="C91" s="171">
        <v>42512</v>
      </c>
      <c r="D91" s="11" t="s">
        <v>405</v>
      </c>
      <c r="E91" s="99" t="str">
        <f ca="1">IFERROR(VLOOKUP(F91,'Banco de Dados'!AE:AF,2,FALSE),"")</f>
        <v/>
      </c>
      <c r="F91" s="4">
        <f ca="1">IFERROR(VLOOKUP(Q91,'Banco de Dados'!A:B,2,FALSE),"")</f>
        <v>212301822</v>
      </c>
      <c r="G91" s="4" t="s">
        <v>58</v>
      </c>
      <c r="H91" s="12" t="s">
        <v>59</v>
      </c>
      <c r="J91" s="11">
        <v>80</v>
      </c>
      <c r="K91" s="111">
        <v>45216</v>
      </c>
      <c r="L91" s="12" t="s">
        <v>59</v>
      </c>
      <c r="M91" s="12" t="s">
        <v>59</v>
      </c>
      <c r="O91" s="4" t="s">
        <v>406</v>
      </c>
      <c r="P91" s="4" t="s">
        <v>61</v>
      </c>
      <c r="Q91" s="11">
        <v>69472572200</v>
      </c>
      <c r="R91" s="4" t="s">
        <v>407</v>
      </c>
      <c r="S91" s="4">
        <v>22</v>
      </c>
      <c r="T91" s="4"/>
      <c r="U91" s="4" t="s">
        <v>114</v>
      </c>
      <c r="V91" s="4" t="s">
        <v>115</v>
      </c>
      <c r="W91" s="4" t="s">
        <v>399</v>
      </c>
      <c r="X91" s="4">
        <v>-8.7771410000000003</v>
      </c>
      <c r="Y91" s="4">
        <v>-71.077236999999997</v>
      </c>
      <c r="AA91">
        <v>246999</v>
      </c>
      <c r="AB91" s="22">
        <v>45225</v>
      </c>
      <c r="AC91" s="22">
        <v>45250</v>
      </c>
      <c r="AD91" s="168" t="s">
        <v>66</v>
      </c>
      <c r="AE91" s="36">
        <v>45252</v>
      </c>
      <c r="AG91" s="12">
        <v>11</v>
      </c>
      <c r="AH91" s="12" t="s">
        <v>128</v>
      </c>
      <c r="AJ91" s="81">
        <v>29683</v>
      </c>
    </row>
    <row r="92" spans="1:39" ht="25.2" customHeight="1" x14ac:dyDescent="0.3">
      <c r="A92" s="5">
        <v>1064</v>
      </c>
      <c r="B92" s="4" t="s">
        <v>408</v>
      </c>
      <c r="C92" s="171">
        <v>17021</v>
      </c>
      <c r="D92" s="11" t="s">
        <v>409</v>
      </c>
      <c r="E92" s="99" t="str">
        <f>IFERROR(VLOOKUP(F92,'Banco de Dados'!AE:AF,2,FALSE),"")</f>
        <v/>
      </c>
      <c r="F92" s="4"/>
      <c r="G92" s="4" t="s">
        <v>410</v>
      </c>
      <c r="H92" s="12" t="s">
        <v>59</v>
      </c>
      <c r="J92" s="11">
        <v>80</v>
      </c>
      <c r="K92" s="111"/>
      <c r="O92" s="4" t="s">
        <v>411</v>
      </c>
      <c r="P92" s="4" t="s">
        <v>61</v>
      </c>
      <c r="Q92" s="11">
        <v>79021409291</v>
      </c>
      <c r="R92" s="4" t="s">
        <v>412</v>
      </c>
      <c r="S92" s="4">
        <v>15</v>
      </c>
      <c r="T92" s="4"/>
      <c r="U92" s="4" t="s">
        <v>413</v>
      </c>
      <c r="V92" s="4" t="s">
        <v>414</v>
      </c>
      <c r="W92" s="4" t="s">
        <v>415</v>
      </c>
      <c r="X92" s="4">
        <v>-7.4163550000000003</v>
      </c>
      <c r="Y92" s="4">
        <v>-73.258341999999999</v>
      </c>
      <c r="Z92" t="s">
        <v>7</v>
      </c>
      <c r="AB92" s="111">
        <v>45225</v>
      </c>
      <c r="AC92" s="22">
        <v>45250</v>
      </c>
      <c r="AE92" s="36"/>
      <c r="AJ92" s="81">
        <v>30096</v>
      </c>
    </row>
    <row r="93" spans="1:39" ht="25.2" customHeight="1" x14ac:dyDescent="0.3">
      <c r="A93" s="5">
        <v>1065</v>
      </c>
      <c r="B93" s="4" t="s">
        <v>416</v>
      </c>
      <c r="C93" s="171">
        <v>42536</v>
      </c>
      <c r="D93" s="16" t="s">
        <v>417</v>
      </c>
      <c r="E93" s="99" t="str">
        <f>IFERROR(VLOOKUP(F93,'Banco de Dados'!AE:AF,2,FALSE),"")</f>
        <v/>
      </c>
      <c r="F93" s="99"/>
      <c r="G93" s="99" t="s">
        <v>58</v>
      </c>
      <c r="H93" s="12" t="s">
        <v>363</v>
      </c>
      <c r="I93" s="4" t="s">
        <v>364</v>
      </c>
      <c r="J93" s="11" t="s">
        <v>365</v>
      </c>
      <c r="K93" s="111">
        <v>45314</v>
      </c>
      <c r="L93" s="98"/>
      <c r="M93" s="98"/>
      <c r="N93" s="98"/>
      <c r="O93" s="99" t="s">
        <v>418</v>
      </c>
      <c r="P93" s="99" t="s">
        <v>61</v>
      </c>
      <c r="Q93" s="16">
        <v>7066919203</v>
      </c>
      <c r="R93" s="99" t="s">
        <v>419</v>
      </c>
      <c r="S93" s="99">
        <v>21</v>
      </c>
      <c r="T93" s="98"/>
      <c r="U93" s="4" t="s">
        <v>368</v>
      </c>
      <c r="V93" s="99" t="s">
        <v>115</v>
      </c>
      <c r="W93" s="99" t="s">
        <v>342</v>
      </c>
      <c r="X93" s="98">
        <v>-8.704034</v>
      </c>
      <c r="Y93" s="98">
        <v>-70.979239000000007</v>
      </c>
      <c r="Z93" t="s">
        <v>7</v>
      </c>
      <c r="AA93" s="98"/>
      <c r="AB93" s="111">
        <v>45236</v>
      </c>
      <c r="AC93" s="22">
        <v>45250</v>
      </c>
      <c r="AD93" s="98"/>
      <c r="AE93" s="36">
        <v>45330</v>
      </c>
      <c r="AF93" s="98"/>
      <c r="AG93" s="98"/>
      <c r="AH93" s="98"/>
      <c r="AI93" s="98"/>
      <c r="AJ93" s="81">
        <v>35651</v>
      </c>
      <c r="AK93" s="98"/>
      <c r="AL93" s="98"/>
      <c r="AM93" s="98"/>
    </row>
    <row r="94" spans="1:39" ht="25.2" customHeight="1" x14ac:dyDescent="0.3">
      <c r="A94" s="5">
        <v>1066</v>
      </c>
      <c r="B94" s="4" t="s">
        <v>420</v>
      </c>
      <c r="C94" s="171">
        <v>42538</v>
      </c>
      <c r="D94" s="16" t="s">
        <v>421</v>
      </c>
      <c r="E94" s="99" t="str">
        <f>IFERROR(VLOOKUP(F94,'Banco de Dados'!AE:AF,2,FALSE),"")</f>
        <v/>
      </c>
      <c r="F94" s="99"/>
      <c r="G94" s="99" t="s">
        <v>58</v>
      </c>
      <c r="H94" s="12" t="s">
        <v>363</v>
      </c>
      <c r="I94" s="4" t="s">
        <v>364</v>
      </c>
      <c r="J94" s="11" t="s">
        <v>365</v>
      </c>
      <c r="K94" s="111"/>
      <c r="L94" s="98"/>
      <c r="M94" s="98"/>
      <c r="N94" s="98"/>
      <c r="O94" s="99" t="s">
        <v>422</v>
      </c>
      <c r="P94" s="99" t="s">
        <v>61</v>
      </c>
      <c r="Q94" s="16">
        <v>71120251257</v>
      </c>
      <c r="R94" s="99" t="s">
        <v>423</v>
      </c>
      <c r="S94" s="99">
        <v>21</v>
      </c>
      <c r="T94" s="98"/>
      <c r="U94" s="4" t="s">
        <v>114</v>
      </c>
      <c r="V94" s="99" t="s">
        <v>368</v>
      </c>
      <c r="W94" s="99" t="s">
        <v>342</v>
      </c>
      <c r="X94" s="98">
        <v>-8.7144519999999996</v>
      </c>
      <c r="Y94" s="98">
        <v>-70.974433000000005</v>
      </c>
      <c r="Z94" t="s">
        <v>7</v>
      </c>
      <c r="AA94" s="98"/>
      <c r="AB94" s="111">
        <v>45236</v>
      </c>
      <c r="AC94" s="22">
        <v>45250</v>
      </c>
      <c r="AD94" s="98"/>
      <c r="AE94" s="36"/>
      <c r="AF94" s="98"/>
      <c r="AG94" s="98"/>
      <c r="AH94" s="98"/>
      <c r="AI94" s="98"/>
      <c r="AJ94" s="81" t="e">
        <v>#N/A</v>
      </c>
      <c r="AK94" s="98"/>
      <c r="AL94" s="98"/>
      <c r="AM94" s="98"/>
    </row>
    <row r="95" spans="1:39" ht="25.2" customHeight="1" x14ac:dyDescent="0.3">
      <c r="A95" s="5">
        <v>1067</v>
      </c>
      <c r="B95" s="4" t="s">
        <v>424</v>
      </c>
      <c r="C95" s="171">
        <v>42540</v>
      </c>
      <c r="D95" s="16" t="s">
        <v>425</v>
      </c>
      <c r="E95" s="99" t="str">
        <f ca="1">IFERROR(VLOOKUP(F95,'Banco de Dados'!AE:AF,2,FALSE),"")</f>
        <v/>
      </c>
      <c r="F95" s="4">
        <f ca="1">IFERROR(VLOOKUP(Q95,'Banco de Dados'!A:B,2,FALSE),"")</f>
        <v>212301921</v>
      </c>
      <c r="G95" s="99" t="s">
        <v>58</v>
      </c>
      <c r="H95" s="12" t="s">
        <v>59</v>
      </c>
      <c r="I95" s="98"/>
      <c r="J95" s="16">
        <v>80</v>
      </c>
      <c r="K95" s="111">
        <v>45252</v>
      </c>
      <c r="L95" s="12" t="s">
        <v>59</v>
      </c>
      <c r="M95" s="12" t="s">
        <v>59</v>
      </c>
      <c r="N95" s="98"/>
      <c r="O95" s="99" t="s">
        <v>426</v>
      </c>
      <c r="P95" s="99" t="s">
        <v>61</v>
      </c>
      <c r="Q95" s="16">
        <v>71287882200</v>
      </c>
      <c r="R95" s="99" t="s">
        <v>427</v>
      </c>
      <c r="S95" s="99">
        <v>21</v>
      </c>
      <c r="T95" s="98"/>
      <c r="U95" s="4" t="s">
        <v>114</v>
      </c>
      <c r="V95" s="99" t="s">
        <v>115</v>
      </c>
      <c r="W95" s="99" t="s">
        <v>342</v>
      </c>
      <c r="X95" s="98">
        <v>-8.6858409999999999</v>
      </c>
      <c r="Y95" s="98">
        <v>-71.017294000000007</v>
      </c>
      <c r="Z95" t="s">
        <v>7</v>
      </c>
      <c r="AA95">
        <v>247255</v>
      </c>
      <c r="AB95" s="100">
        <v>45236</v>
      </c>
      <c r="AC95" s="22">
        <v>45250</v>
      </c>
      <c r="AD95" s="168" t="s">
        <v>66</v>
      </c>
      <c r="AE95" s="36">
        <v>45265</v>
      </c>
      <c r="AF95" s="98"/>
      <c r="AG95" s="12">
        <v>12</v>
      </c>
      <c r="AH95" s="12" t="s">
        <v>128</v>
      </c>
      <c r="AI95" s="98"/>
      <c r="AJ95" s="81">
        <v>36380</v>
      </c>
      <c r="AK95" s="98"/>
      <c r="AL95" s="98"/>
      <c r="AM95" s="98"/>
    </row>
    <row r="96" spans="1:39" ht="25.2" customHeight="1" x14ac:dyDescent="0.3">
      <c r="A96" s="5">
        <v>1068</v>
      </c>
      <c r="B96" s="4" t="s">
        <v>428</v>
      </c>
      <c r="C96" s="171">
        <v>42542</v>
      </c>
      <c r="D96" s="16" t="s">
        <v>429</v>
      </c>
      <c r="E96" s="99" t="str">
        <f ca="1">IFERROR(VLOOKUP(F96,'Banco de Dados'!AE:AF,2,FALSE),"")</f>
        <v/>
      </c>
      <c r="F96" s="4">
        <f ca="1">IFERROR(VLOOKUP(Q96,'Banco de Dados'!A:B,2,FALSE),"")</f>
        <v>212301923</v>
      </c>
      <c r="G96" s="99" t="s">
        <v>58</v>
      </c>
      <c r="H96" s="12" t="s">
        <v>59</v>
      </c>
      <c r="I96" s="98"/>
      <c r="J96" s="16">
        <v>80</v>
      </c>
      <c r="K96" s="111">
        <v>45252</v>
      </c>
      <c r="L96" s="12" t="s">
        <v>59</v>
      </c>
      <c r="M96" s="12" t="s">
        <v>59</v>
      </c>
      <c r="N96" s="98"/>
      <c r="O96" s="99" t="s">
        <v>430</v>
      </c>
      <c r="P96" s="99" t="s">
        <v>61</v>
      </c>
      <c r="Q96" s="16">
        <v>4652260270</v>
      </c>
      <c r="R96" s="99" t="s">
        <v>431</v>
      </c>
      <c r="S96" s="99">
        <v>21</v>
      </c>
      <c r="T96" s="98"/>
      <c r="U96" s="4" t="s">
        <v>114</v>
      </c>
      <c r="V96" s="99" t="s">
        <v>115</v>
      </c>
      <c r="W96" s="99" t="s">
        <v>432</v>
      </c>
      <c r="X96" s="98">
        <v>-8.6864699999999999</v>
      </c>
      <c r="Y96" s="98">
        <v>-71.030555000000007</v>
      </c>
      <c r="Z96" t="s">
        <v>7</v>
      </c>
      <c r="AA96">
        <v>247255</v>
      </c>
      <c r="AB96" s="100">
        <v>45236</v>
      </c>
      <c r="AC96" s="22">
        <v>45250</v>
      </c>
      <c r="AD96" s="168" t="s">
        <v>66</v>
      </c>
      <c r="AE96" s="36">
        <v>45265</v>
      </c>
      <c r="AF96" s="98"/>
      <c r="AG96" s="12">
        <v>12</v>
      </c>
      <c r="AH96" s="12" t="s">
        <v>128</v>
      </c>
      <c r="AI96" s="98"/>
      <c r="AJ96" s="81">
        <v>32348</v>
      </c>
      <c r="AK96" s="98"/>
      <c r="AL96" s="98"/>
      <c r="AM96" s="98"/>
    </row>
    <row r="97" spans="1:39" ht="25.2" customHeight="1" x14ac:dyDescent="0.3">
      <c r="A97" s="5">
        <v>1069</v>
      </c>
      <c r="B97" s="4" t="s">
        <v>433</v>
      </c>
      <c r="C97" s="171">
        <v>42564</v>
      </c>
      <c r="D97" s="16" t="s">
        <v>434</v>
      </c>
      <c r="E97" s="99" t="str">
        <f>IFERROR(VLOOKUP(F97,'Banco de Dados'!AE:AF,2,FALSE),"")</f>
        <v/>
      </c>
      <c r="F97" s="99"/>
      <c r="G97" s="99" t="s">
        <v>58</v>
      </c>
      <c r="H97" s="12" t="s">
        <v>59</v>
      </c>
      <c r="I97" s="98"/>
      <c r="J97" s="16">
        <v>80</v>
      </c>
      <c r="K97" s="111">
        <v>45278</v>
      </c>
      <c r="L97" s="12" t="s">
        <v>59</v>
      </c>
      <c r="M97" s="98"/>
      <c r="N97" s="98"/>
      <c r="O97" s="99" t="s">
        <v>435</v>
      </c>
      <c r="P97" s="99" t="s">
        <v>61</v>
      </c>
      <c r="Q97" s="16">
        <v>95925082249</v>
      </c>
      <c r="R97" s="99" t="s">
        <v>436</v>
      </c>
      <c r="S97" s="99">
        <v>21</v>
      </c>
      <c r="T97" s="98"/>
      <c r="U97" s="4" t="s">
        <v>114</v>
      </c>
      <c r="V97" s="99" t="s">
        <v>115</v>
      </c>
      <c r="W97" s="99" t="s">
        <v>342</v>
      </c>
      <c r="X97" s="98">
        <v>-8.7166010000000007</v>
      </c>
      <c r="Y97" s="98">
        <v>-71.008488</v>
      </c>
      <c r="Z97" t="s">
        <v>7</v>
      </c>
      <c r="AA97" s="98"/>
      <c r="AB97" s="111">
        <v>45236</v>
      </c>
      <c r="AC97" s="22">
        <v>45250</v>
      </c>
      <c r="AD97" s="168" t="s">
        <v>66</v>
      </c>
      <c r="AE97" s="36">
        <v>45280</v>
      </c>
      <c r="AF97" s="98"/>
      <c r="AG97" s="4">
        <v>12</v>
      </c>
      <c r="AH97" s="12" t="s">
        <v>122</v>
      </c>
      <c r="AI97" s="98"/>
      <c r="AJ97" s="81">
        <v>31790</v>
      </c>
      <c r="AK97" s="98"/>
      <c r="AL97" s="98"/>
      <c r="AM97" s="98"/>
    </row>
    <row r="98" spans="1:39" ht="25.2" customHeight="1" x14ac:dyDescent="0.3">
      <c r="A98" s="5">
        <v>107</v>
      </c>
      <c r="B98" s="4" t="s">
        <v>437</v>
      </c>
      <c r="C98" s="169">
        <v>17170</v>
      </c>
      <c r="D98" s="11" t="s">
        <v>106</v>
      </c>
      <c r="E98" s="99">
        <f>IFERROR(VLOOKUP(F98,'Banco de Dados'!AE:AF,2,FALSE),"")</f>
        <v>714368</v>
      </c>
      <c r="F98" s="4">
        <f>IFERROR(VLOOKUP(Q98,'Banco de Dados'!A:B,2,FALSE),"")</f>
        <v>212301012</v>
      </c>
      <c r="G98" s="4" t="s">
        <v>58</v>
      </c>
      <c r="H98" s="12" t="s">
        <v>59</v>
      </c>
      <c r="I98" s="4"/>
      <c r="J98" s="11">
        <v>80</v>
      </c>
      <c r="K98" s="111">
        <v>45180</v>
      </c>
      <c r="L98" s="12" t="s">
        <v>59</v>
      </c>
      <c r="M98" s="12" t="s">
        <v>59</v>
      </c>
      <c r="N98" s="4"/>
      <c r="O98" s="4" t="s">
        <v>438</v>
      </c>
      <c r="P98" s="4" t="s">
        <v>61</v>
      </c>
      <c r="Q98" s="11">
        <v>1057240257</v>
      </c>
      <c r="R98" s="4" t="s">
        <v>439</v>
      </c>
      <c r="S98" s="4">
        <v>16</v>
      </c>
      <c r="T98" s="4"/>
      <c r="U98" s="4" t="s">
        <v>63</v>
      </c>
      <c r="V98" s="4" t="s">
        <v>64</v>
      </c>
      <c r="W98" s="4" t="s">
        <v>65</v>
      </c>
      <c r="X98" s="4">
        <v>-8.1105180000000008</v>
      </c>
      <c r="Y98" s="4">
        <v>-72.589437000000004</v>
      </c>
      <c r="Z98">
        <v>2216239</v>
      </c>
      <c r="AA98" s="123">
        <v>239823</v>
      </c>
      <c r="AB98" s="22">
        <v>45154</v>
      </c>
      <c r="AC98" s="22">
        <v>45154</v>
      </c>
      <c r="AD98" s="168" t="s">
        <v>66</v>
      </c>
      <c r="AE98" s="36">
        <v>45188</v>
      </c>
      <c r="AF98" s="22">
        <v>45191</v>
      </c>
      <c r="AG98" s="17">
        <v>9</v>
      </c>
      <c r="AH98" s="12" t="s">
        <v>67</v>
      </c>
      <c r="AI98" t="s">
        <v>68</v>
      </c>
      <c r="AJ98" s="81">
        <v>33108</v>
      </c>
    </row>
    <row r="99" spans="1:39" ht="25.2" customHeight="1" x14ac:dyDescent="0.3">
      <c r="A99" s="5">
        <v>1070</v>
      </c>
      <c r="B99" s="4" t="s">
        <v>440</v>
      </c>
      <c r="C99" s="171">
        <v>42566</v>
      </c>
      <c r="D99" s="16" t="s">
        <v>441</v>
      </c>
      <c r="E99" s="99" t="str">
        <f ca="1">IFERROR(VLOOKUP(F99,'Banco de Dados'!AE:AF,2,FALSE),"")</f>
        <v/>
      </c>
      <c r="F99" s="4">
        <f ca="1">IFERROR(VLOOKUP(Q99,'Banco de Dados'!A:B,2,FALSE),"")</f>
        <v>212301924</v>
      </c>
      <c r="G99" s="99" t="s">
        <v>58</v>
      </c>
      <c r="H99" s="12" t="s">
        <v>59</v>
      </c>
      <c r="I99" s="98"/>
      <c r="J99" s="16">
        <v>80</v>
      </c>
      <c r="K99" s="111">
        <v>45252</v>
      </c>
      <c r="L99" s="12" t="s">
        <v>59</v>
      </c>
      <c r="M99" s="12" t="s">
        <v>59</v>
      </c>
      <c r="N99" s="98"/>
      <c r="O99" s="99" t="s">
        <v>442</v>
      </c>
      <c r="P99" s="99" t="s">
        <v>61</v>
      </c>
      <c r="Q99" s="16">
        <v>4873842107</v>
      </c>
      <c r="R99" s="99" t="s">
        <v>443</v>
      </c>
      <c r="S99" s="99">
        <v>21</v>
      </c>
      <c r="T99" s="98"/>
      <c r="U99" s="4" t="s">
        <v>114</v>
      </c>
      <c r="V99" s="99" t="s">
        <v>115</v>
      </c>
      <c r="W99" s="99" t="s">
        <v>342</v>
      </c>
      <c r="X99" s="98">
        <v>-8.7016880000000008</v>
      </c>
      <c r="Y99" s="98">
        <v>-71.011257000000001</v>
      </c>
      <c r="Z99" t="s">
        <v>7</v>
      </c>
      <c r="AA99">
        <v>247255</v>
      </c>
      <c r="AB99" s="100">
        <v>45236</v>
      </c>
      <c r="AC99" s="22">
        <v>45250</v>
      </c>
      <c r="AD99" s="168" t="s">
        <v>66</v>
      </c>
      <c r="AE99" s="36">
        <v>45265</v>
      </c>
      <c r="AF99" s="98"/>
      <c r="AG99" s="12">
        <v>12</v>
      </c>
      <c r="AH99" s="12" t="s">
        <v>128</v>
      </c>
      <c r="AI99" s="98"/>
      <c r="AJ99" s="81">
        <v>31947</v>
      </c>
      <c r="AK99" s="98"/>
      <c r="AL99" s="98"/>
      <c r="AM99" s="98"/>
    </row>
    <row r="100" spans="1:39" ht="25.2" customHeight="1" x14ac:dyDescent="0.3">
      <c r="A100" s="5">
        <v>1071</v>
      </c>
      <c r="B100" s="4" t="s">
        <v>444</v>
      </c>
      <c r="C100" s="171">
        <v>42596</v>
      </c>
      <c r="D100" s="106" t="s">
        <v>445</v>
      </c>
      <c r="E100" s="99" t="str">
        <f>IFERROR(VLOOKUP(F100,'Banco de Dados'!AE:AF,2,FALSE),"")</f>
        <v/>
      </c>
      <c r="F100" s="99"/>
      <c r="G100" s="99" t="s">
        <v>58</v>
      </c>
      <c r="H100" s="12" t="s">
        <v>363</v>
      </c>
      <c r="I100" s="4" t="s">
        <v>446</v>
      </c>
      <c r="J100" s="11" t="s">
        <v>365</v>
      </c>
      <c r="K100" s="111"/>
      <c r="L100" s="98"/>
      <c r="M100" s="98"/>
      <c r="N100" s="98"/>
      <c r="O100" s="99" t="s">
        <v>447</v>
      </c>
      <c r="P100" s="99" t="s">
        <v>61</v>
      </c>
      <c r="Q100" s="106">
        <v>97069175272</v>
      </c>
      <c r="R100" s="99" t="s">
        <v>448</v>
      </c>
      <c r="S100" s="99">
        <v>21</v>
      </c>
      <c r="T100" s="98"/>
      <c r="U100" s="4" t="s">
        <v>114</v>
      </c>
      <c r="V100" s="99" t="s">
        <v>115</v>
      </c>
      <c r="W100" s="99" t="s">
        <v>223</v>
      </c>
      <c r="X100" s="98">
        <v>-8.6151060000000008</v>
      </c>
      <c r="Y100" s="98">
        <v>-70.987216000000004</v>
      </c>
      <c r="Z100" t="s">
        <v>7</v>
      </c>
      <c r="AA100" s="98"/>
      <c r="AB100" s="111">
        <v>45236</v>
      </c>
      <c r="AC100" s="22">
        <v>45250</v>
      </c>
      <c r="AD100" s="98"/>
      <c r="AE100" s="36"/>
      <c r="AF100" s="98"/>
      <c r="AG100" s="98"/>
      <c r="AH100" s="98"/>
      <c r="AI100" s="98"/>
      <c r="AJ100" s="81" t="e">
        <v>#N/A</v>
      </c>
      <c r="AK100" s="98"/>
      <c r="AL100" s="98"/>
      <c r="AM100" s="98"/>
    </row>
    <row r="101" spans="1:39" ht="25.2" customHeight="1" x14ac:dyDescent="0.3">
      <c r="A101" s="5">
        <v>1072</v>
      </c>
      <c r="B101" s="4" t="s">
        <v>449</v>
      </c>
      <c r="C101" s="171">
        <v>42598</v>
      </c>
      <c r="D101" s="106" t="s">
        <v>450</v>
      </c>
      <c r="E101" s="99" t="str">
        <f ca="1">IFERROR(VLOOKUP(F101,'Banco de Dados'!AE:AF,2,FALSE),"")</f>
        <v/>
      </c>
      <c r="F101" s="4">
        <f ca="1">IFERROR(VLOOKUP(Q101,'Banco de Dados'!A:B,2,FALSE),"")</f>
        <v>212301824</v>
      </c>
      <c r="G101" s="99" t="s">
        <v>58</v>
      </c>
      <c r="H101" s="12" t="s">
        <v>59</v>
      </c>
      <c r="I101" s="98"/>
      <c r="J101" s="16">
        <v>80</v>
      </c>
      <c r="K101" s="111">
        <v>45250</v>
      </c>
      <c r="L101" s="12" t="s">
        <v>59</v>
      </c>
      <c r="M101" s="12" t="s">
        <v>59</v>
      </c>
      <c r="N101" s="98"/>
      <c r="O101" s="99" t="s">
        <v>451</v>
      </c>
      <c r="P101" s="99" t="s">
        <v>61</v>
      </c>
      <c r="Q101" s="106">
        <v>1671509285</v>
      </c>
      <c r="R101" s="99" t="s">
        <v>452</v>
      </c>
      <c r="S101" s="99">
        <v>21</v>
      </c>
      <c r="T101" s="98"/>
      <c r="U101" s="4" t="s">
        <v>114</v>
      </c>
      <c r="V101" s="99" t="s">
        <v>115</v>
      </c>
      <c r="W101" s="99" t="s">
        <v>223</v>
      </c>
      <c r="X101" s="98">
        <v>-8.6176119999999994</v>
      </c>
      <c r="Y101" s="98">
        <v>-70.975610000000003</v>
      </c>
      <c r="AA101">
        <v>246999</v>
      </c>
      <c r="AB101" s="100">
        <v>45236</v>
      </c>
      <c r="AC101" s="22">
        <v>45250</v>
      </c>
      <c r="AD101" s="168" t="s">
        <v>66</v>
      </c>
      <c r="AE101" s="36">
        <v>45252</v>
      </c>
      <c r="AF101" s="98"/>
      <c r="AG101" s="12">
        <v>11</v>
      </c>
      <c r="AH101" s="12" t="s">
        <v>128</v>
      </c>
      <c r="AI101" s="98"/>
      <c r="AJ101" s="81">
        <v>33066</v>
      </c>
      <c r="AK101" s="98"/>
      <c r="AL101" s="98"/>
      <c r="AM101" s="98"/>
    </row>
    <row r="102" spans="1:39" ht="25.2" customHeight="1" x14ac:dyDescent="0.3">
      <c r="A102" s="5">
        <v>1073</v>
      </c>
      <c r="B102" s="4" t="s">
        <v>453</v>
      </c>
      <c r="C102" s="171">
        <v>42600</v>
      </c>
      <c r="D102" s="16" t="s">
        <v>454</v>
      </c>
      <c r="E102" s="99" t="str">
        <f ca="1">IFERROR(VLOOKUP(F102,'Banco de Dados'!AE:AF,2,FALSE),"")</f>
        <v/>
      </c>
      <c r="F102" s="4">
        <f ca="1">IFERROR(VLOOKUP(Q102,'Banco de Dados'!A:B,2,FALSE),"")</f>
        <v>212301828</v>
      </c>
      <c r="G102" s="99" t="s">
        <v>58</v>
      </c>
      <c r="H102" s="12" t="s">
        <v>59</v>
      </c>
      <c r="I102" s="98"/>
      <c r="J102" s="16">
        <v>80</v>
      </c>
      <c r="K102" s="111">
        <v>45250</v>
      </c>
      <c r="L102" s="12" t="s">
        <v>59</v>
      </c>
      <c r="M102" s="12" t="s">
        <v>59</v>
      </c>
      <c r="N102" s="98"/>
      <c r="O102" s="99" t="s">
        <v>455</v>
      </c>
      <c r="P102" s="99" t="s">
        <v>61</v>
      </c>
      <c r="Q102" s="16">
        <v>80575471204</v>
      </c>
      <c r="R102" s="99" t="s">
        <v>456</v>
      </c>
      <c r="S102" s="99">
        <v>21</v>
      </c>
      <c r="T102" s="98"/>
      <c r="U102" s="4" t="s">
        <v>114</v>
      </c>
      <c r="V102" s="99" t="s">
        <v>115</v>
      </c>
      <c r="W102" s="99" t="s">
        <v>223</v>
      </c>
      <c r="X102" s="98">
        <v>-8.6320139999999999</v>
      </c>
      <c r="Y102" s="98">
        <v>-70.961749999999995</v>
      </c>
      <c r="AA102">
        <v>246999</v>
      </c>
      <c r="AB102" s="100">
        <v>45236</v>
      </c>
      <c r="AC102" s="22">
        <v>45250</v>
      </c>
      <c r="AD102" s="168" t="s">
        <v>66</v>
      </c>
      <c r="AE102" s="36">
        <v>45252</v>
      </c>
      <c r="AF102" s="98"/>
      <c r="AG102" s="12">
        <v>11</v>
      </c>
      <c r="AH102" s="12" t="s">
        <v>128</v>
      </c>
      <c r="AI102" s="98"/>
      <c r="AJ102" s="81">
        <v>31134</v>
      </c>
      <c r="AK102" s="98"/>
      <c r="AL102" s="98"/>
      <c r="AM102" s="98"/>
    </row>
    <row r="103" spans="1:39" ht="25.2" customHeight="1" x14ac:dyDescent="0.3">
      <c r="A103" s="5">
        <v>1074</v>
      </c>
      <c r="B103" s="4" t="s">
        <v>457</v>
      </c>
      <c r="C103" s="171">
        <v>42534</v>
      </c>
      <c r="D103" s="16" t="s">
        <v>458</v>
      </c>
      <c r="E103" s="99" t="str">
        <f>IFERROR(VLOOKUP(F103,'Banco de Dados'!AE:AF,2,FALSE),"")</f>
        <v/>
      </c>
      <c r="F103" s="4"/>
      <c r="G103" s="99" t="s">
        <v>58</v>
      </c>
      <c r="H103" s="12" t="s">
        <v>59</v>
      </c>
      <c r="I103" s="4" t="s">
        <v>459</v>
      </c>
      <c r="J103" s="11">
        <v>80</v>
      </c>
      <c r="K103" s="111">
        <v>45253</v>
      </c>
      <c r="L103" s="16" t="s">
        <v>59</v>
      </c>
      <c r="M103" s="98"/>
      <c r="N103" s="4"/>
      <c r="O103" s="99" t="s">
        <v>460</v>
      </c>
      <c r="P103" s="99" t="s">
        <v>61</v>
      </c>
      <c r="Q103" s="16">
        <v>69953112215</v>
      </c>
      <c r="R103" s="99" t="s">
        <v>461</v>
      </c>
      <c r="S103" s="99">
        <v>22</v>
      </c>
      <c r="T103" s="98"/>
      <c r="U103" s="4" t="s">
        <v>114</v>
      </c>
      <c r="V103" s="99" t="s">
        <v>115</v>
      </c>
      <c r="W103" s="99" t="s">
        <v>462</v>
      </c>
      <c r="X103" s="98">
        <v>-8.7719050000000003</v>
      </c>
      <c r="Y103" s="98">
        <v>-71.122373999999994</v>
      </c>
      <c r="Z103" t="s">
        <v>7</v>
      </c>
      <c r="AA103" s="98"/>
      <c r="AB103" s="111">
        <v>45236</v>
      </c>
      <c r="AC103" s="22">
        <v>45250</v>
      </c>
      <c r="AD103" s="168" t="s">
        <v>66</v>
      </c>
      <c r="AE103" s="36">
        <v>45271</v>
      </c>
      <c r="AF103" s="98"/>
      <c r="AG103" s="12">
        <v>12</v>
      </c>
      <c r="AH103" s="12" t="s">
        <v>122</v>
      </c>
      <c r="AI103" s="98"/>
      <c r="AJ103" s="81" t="e">
        <v>#N/A</v>
      </c>
      <c r="AK103" s="98"/>
      <c r="AL103" s="98"/>
      <c r="AM103" s="98"/>
    </row>
    <row r="104" spans="1:39" ht="25.2" customHeight="1" x14ac:dyDescent="0.3">
      <c r="A104" s="5">
        <v>1075</v>
      </c>
      <c r="B104" s="4" t="s">
        <v>463</v>
      </c>
      <c r="C104" s="171">
        <v>42568</v>
      </c>
      <c r="D104" s="106" t="s">
        <v>464</v>
      </c>
      <c r="E104" s="99" t="str">
        <f ca="1">IFERROR(VLOOKUP(F104,'Banco de Dados'!AE:AF,2,FALSE),"")</f>
        <v/>
      </c>
      <c r="F104" s="4">
        <f ca="1">IFERROR(VLOOKUP(Q104,'Banco de Dados'!A:B,2,FALSE),"")</f>
        <v>212301830</v>
      </c>
      <c r="G104" s="99" t="s">
        <v>58</v>
      </c>
      <c r="H104" s="12" t="s">
        <v>59</v>
      </c>
      <c r="I104" s="98"/>
      <c r="J104" s="16">
        <v>80</v>
      </c>
      <c r="K104" s="111">
        <v>45250</v>
      </c>
      <c r="L104" s="12" t="s">
        <v>59</v>
      </c>
      <c r="M104" s="12" t="s">
        <v>59</v>
      </c>
      <c r="N104" s="98"/>
      <c r="O104" s="99" t="s">
        <v>465</v>
      </c>
      <c r="P104" s="99" t="s">
        <v>61</v>
      </c>
      <c r="Q104" s="106">
        <v>80952623234</v>
      </c>
      <c r="R104" s="99" t="s">
        <v>466</v>
      </c>
      <c r="S104" s="99">
        <v>22</v>
      </c>
      <c r="T104" s="98"/>
      <c r="U104" s="4" t="s">
        <v>114</v>
      </c>
      <c r="V104" s="99" t="s">
        <v>115</v>
      </c>
      <c r="W104" s="99" t="s">
        <v>467</v>
      </c>
      <c r="X104" s="98">
        <v>-8.8107939999999996</v>
      </c>
      <c r="Y104" s="98">
        <v>-71.184134</v>
      </c>
      <c r="AA104">
        <v>246999</v>
      </c>
      <c r="AB104" s="100">
        <v>45236</v>
      </c>
      <c r="AC104" s="22">
        <v>45250</v>
      </c>
      <c r="AD104" s="168" t="s">
        <v>66</v>
      </c>
      <c r="AE104" s="36">
        <v>45252</v>
      </c>
      <c r="AF104" s="98"/>
      <c r="AG104" s="12">
        <v>11</v>
      </c>
      <c r="AH104" s="12" t="s">
        <v>128</v>
      </c>
      <c r="AI104" s="98"/>
      <c r="AJ104" s="81">
        <v>30196</v>
      </c>
      <c r="AK104" s="98"/>
      <c r="AL104" s="98"/>
      <c r="AM104" s="98"/>
    </row>
    <row r="105" spans="1:39" ht="25.2" customHeight="1" x14ac:dyDescent="0.3">
      <c r="A105" s="5">
        <v>1076</v>
      </c>
      <c r="B105" s="4" t="s">
        <v>468</v>
      </c>
      <c r="C105" s="171">
        <v>42570</v>
      </c>
      <c r="D105" s="106" t="s">
        <v>469</v>
      </c>
      <c r="E105" s="99" t="str">
        <f ca="1">IFERROR(VLOOKUP(F105,'Banco de Dados'!AE:AF,2,FALSE),"")</f>
        <v/>
      </c>
      <c r="F105" s="4">
        <f ca="1">IFERROR(VLOOKUP(Q105,'Banco de Dados'!A:B,2,FALSE),"")</f>
        <v>212301832</v>
      </c>
      <c r="G105" s="99" t="s">
        <v>58</v>
      </c>
      <c r="H105" s="12" t="s">
        <v>59</v>
      </c>
      <c r="I105" s="98"/>
      <c r="J105" s="16">
        <v>80</v>
      </c>
      <c r="K105" s="111">
        <v>45250</v>
      </c>
      <c r="L105" s="12" t="s">
        <v>59</v>
      </c>
      <c r="M105" s="12" t="s">
        <v>59</v>
      </c>
      <c r="N105" s="98"/>
      <c r="O105" s="99" t="s">
        <v>470</v>
      </c>
      <c r="P105" s="99" t="s">
        <v>61</v>
      </c>
      <c r="Q105" s="106">
        <v>70833265253</v>
      </c>
      <c r="R105" s="99" t="s">
        <v>471</v>
      </c>
      <c r="S105" s="99">
        <v>22</v>
      </c>
      <c r="T105" s="98"/>
      <c r="U105" s="4" t="s">
        <v>114</v>
      </c>
      <c r="V105" s="99" t="s">
        <v>115</v>
      </c>
      <c r="W105" s="99" t="s">
        <v>472</v>
      </c>
      <c r="X105" s="98">
        <v>-8.8140859999999996</v>
      </c>
      <c r="Y105" s="98">
        <v>-71.212802999999994</v>
      </c>
      <c r="AA105">
        <v>246999</v>
      </c>
      <c r="AB105" s="100">
        <v>45236</v>
      </c>
      <c r="AC105" s="22">
        <v>45250</v>
      </c>
      <c r="AD105" s="168" t="s">
        <v>66</v>
      </c>
      <c r="AE105" s="36">
        <v>45252</v>
      </c>
      <c r="AF105" s="98"/>
      <c r="AG105" s="12">
        <v>11</v>
      </c>
      <c r="AH105" s="12" t="s">
        <v>128</v>
      </c>
      <c r="AI105" s="98"/>
      <c r="AJ105" s="81">
        <v>29833</v>
      </c>
      <c r="AK105" s="98"/>
      <c r="AL105" s="98"/>
      <c r="AM105" s="98"/>
    </row>
    <row r="106" spans="1:39" ht="25.2" customHeight="1" x14ac:dyDescent="0.3">
      <c r="A106" s="5">
        <v>1077</v>
      </c>
      <c r="B106" s="4" t="s">
        <v>473</v>
      </c>
      <c r="C106" s="171">
        <v>42572</v>
      </c>
      <c r="D106" s="106" t="s">
        <v>474</v>
      </c>
      <c r="E106" s="99" t="str">
        <f>IFERROR(VLOOKUP(F106,'Banco de Dados'!AE:AF,2,FALSE),"")</f>
        <v/>
      </c>
      <c r="F106" s="4">
        <v>212301926</v>
      </c>
      <c r="G106" s="99" t="s">
        <v>58</v>
      </c>
      <c r="H106" s="12" t="s">
        <v>59</v>
      </c>
      <c r="I106" s="98"/>
      <c r="J106" s="16">
        <v>80</v>
      </c>
      <c r="K106" s="111">
        <v>45252</v>
      </c>
      <c r="L106" s="12" t="s">
        <v>59</v>
      </c>
      <c r="M106" s="12" t="s">
        <v>59</v>
      </c>
      <c r="N106" s="98" t="s">
        <v>475</v>
      </c>
      <c r="O106" s="99" t="s">
        <v>476</v>
      </c>
      <c r="P106" s="99" t="s">
        <v>61</v>
      </c>
      <c r="Q106" s="106">
        <v>2889610217</v>
      </c>
      <c r="R106" s="99" t="s">
        <v>477</v>
      </c>
      <c r="S106" s="99">
        <v>22</v>
      </c>
      <c r="T106" s="98"/>
      <c r="U106" s="4" t="s">
        <v>114</v>
      </c>
      <c r="V106" s="99" t="s">
        <v>115</v>
      </c>
      <c r="W106" s="99" t="s">
        <v>478</v>
      </c>
      <c r="X106" s="98">
        <v>-8.8445099999999996</v>
      </c>
      <c r="Y106" s="98">
        <v>-71.273025000000004</v>
      </c>
      <c r="Z106" t="s">
        <v>7</v>
      </c>
      <c r="AA106" s="98">
        <v>247255</v>
      </c>
      <c r="AB106" s="100">
        <v>45236</v>
      </c>
      <c r="AC106" s="22">
        <v>45250</v>
      </c>
      <c r="AD106" s="168" t="s">
        <v>66</v>
      </c>
      <c r="AE106" s="36">
        <v>45280</v>
      </c>
      <c r="AF106" s="98"/>
      <c r="AG106" s="4">
        <v>12</v>
      </c>
      <c r="AH106" s="12" t="s">
        <v>122</v>
      </c>
      <c r="AI106" s="98"/>
      <c r="AJ106" s="81">
        <v>34614</v>
      </c>
      <c r="AK106" s="98"/>
      <c r="AL106" s="98"/>
      <c r="AM106" s="98"/>
    </row>
    <row r="107" spans="1:39" ht="25.2" customHeight="1" x14ac:dyDescent="0.3">
      <c r="A107" s="5">
        <v>1078</v>
      </c>
      <c r="B107" s="4" t="s">
        <v>479</v>
      </c>
      <c r="C107" s="171">
        <v>42574</v>
      </c>
      <c r="D107" s="16" t="s">
        <v>480</v>
      </c>
      <c r="E107" s="99" t="str">
        <f ca="1">IFERROR(VLOOKUP(F107,'Banco de Dados'!AE:AF,2,FALSE),"")</f>
        <v/>
      </c>
      <c r="F107" s="4">
        <f ca="1">IFERROR(VLOOKUP(Q107,'Banco de Dados'!A:B,2,FALSE),"")</f>
        <v>212301927</v>
      </c>
      <c r="G107" s="99" t="s">
        <v>58</v>
      </c>
      <c r="H107" s="12" t="s">
        <v>59</v>
      </c>
      <c r="I107" s="98"/>
      <c r="J107" s="16">
        <v>80</v>
      </c>
      <c r="K107" s="111">
        <v>45251</v>
      </c>
      <c r="L107" s="12" t="s">
        <v>59</v>
      </c>
      <c r="M107" s="12" t="s">
        <v>59</v>
      </c>
      <c r="N107" s="98"/>
      <c r="O107" s="99" t="s">
        <v>481</v>
      </c>
      <c r="P107" s="99" t="s">
        <v>61</v>
      </c>
      <c r="Q107" s="16">
        <v>71120645204</v>
      </c>
      <c r="R107" s="99" t="s">
        <v>482</v>
      </c>
      <c r="S107" s="99">
        <v>22</v>
      </c>
      <c r="T107" s="98"/>
      <c r="U107" s="4" t="s">
        <v>114</v>
      </c>
      <c r="V107" s="99" t="s">
        <v>115</v>
      </c>
      <c r="W107" s="99" t="s">
        <v>478</v>
      </c>
      <c r="X107" s="98">
        <v>-8.8437140000000003</v>
      </c>
      <c r="Y107" s="98">
        <v>-71.271970999999994</v>
      </c>
      <c r="Z107" t="s">
        <v>7</v>
      </c>
      <c r="AA107">
        <v>247255</v>
      </c>
      <c r="AB107" s="100">
        <v>45236</v>
      </c>
      <c r="AC107" s="22">
        <v>45250</v>
      </c>
      <c r="AD107" s="168" t="s">
        <v>66</v>
      </c>
      <c r="AE107" s="36">
        <v>45265</v>
      </c>
      <c r="AF107" s="98"/>
      <c r="AG107" s="12">
        <v>12</v>
      </c>
      <c r="AH107" s="12" t="s">
        <v>128</v>
      </c>
      <c r="AI107" s="98"/>
      <c r="AJ107" s="81">
        <v>21694</v>
      </c>
      <c r="AK107" s="98"/>
      <c r="AL107" s="98"/>
      <c r="AM107" s="98"/>
    </row>
    <row r="108" spans="1:39" ht="25.2" customHeight="1" x14ac:dyDescent="0.3">
      <c r="A108" s="5">
        <v>1079</v>
      </c>
      <c r="B108" s="4" t="s">
        <v>483</v>
      </c>
      <c r="C108" s="171">
        <v>42576</v>
      </c>
      <c r="D108" s="16" t="s">
        <v>484</v>
      </c>
      <c r="E108" s="99" t="str">
        <f ca="1">IFERROR(VLOOKUP(F108,'Banco de Dados'!AE:AF,2,FALSE),"")</f>
        <v/>
      </c>
      <c r="F108" s="4">
        <f ca="1">IFERROR(VLOOKUP(Q108,'Banco de Dados'!A:B,2,FALSE),"")</f>
        <v>212301929</v>
      </c>
      <c r="G108" s="99" t="s">
        <v>58</v>
      </c>
      <c r="H108" s="12" t="s">
        <v>59</v>
      </c>
      <c r="I108" s="98"/>
      <c r="J108" s="16">
        <v>80</v>
      </c>
      <c r="K108" s="111">
        <v>45252</v>
      </c>
      <c r="L108" s="12" t="s">
        <v>59</v>
      </c>
      <c r="M108" s="12" t="s">
        <v>59</v>
      </c>
      <c r="N108" s="98"/>
      <c r="O108" s="99" t="s">
        <v>485</v>
      </c>
      <c r="P108" s="99" t="s">
        <v>61</v>
      </c>
      <c r="Q108" s="16">
        <v>71124667253</v>
      </c>
      <c r="R108" s="99" t="s">
        <v>486</v>
      </c>
      <c r="S108" s="99">
        <v>22</v>
      </c>
      <c r="T108" s="98"/>
      <c r="U108" s="4" t="s">
        <v>114</v>
      </c>
      <c r="V108" s="99" t="s">
        <v>115</v>
      </c>
      <c r="W108" s="99" t="s">
        <v>478</v>
      </c>
      <c r="X108" s="98">
        <v>-8.8424250000000004</v>
      </c>
      <c r="Y108" s="98">
        <v>-71.270527000000001</v>
      </c>
      <c r="Z108" t="s">
        <v>7</v>
      </c>
      <c r="AA108">
        <v>247255</v>
      </c>
      <c r="AB108" s="100">
        <v>45236</v>
      </c>
      <c r="AC108" s="22">
        <v>45250</v>
      </c>
      <c r="AD108" s="168" t="s">
        <v>66</v>
      </c>
      <c r="AE108" s="36">
        <v>45265</v>
      </c>
      <c r="AF108" s="98"/>
      <c r="AG108" s="12">
        <v>12</v>
      </c>
      <c r="AH108" s="12" t="s">
        <v>128</v>
      </c>
      <c r="AI108" s="98"/>
      <c r="AJ108" s="81">
        <v>23225</v>
      </c>
      <c r="AK108" s="98"/>
      <c r="AL108" s="98"/>
      <c r="AM108" s="98"/>
    </row>
    <row r="109" spans="1:39" ht="25.2" customHeight="1" x14ac:dyDescent="0.3">
      <c r="A109" s="5">
        <v>108</v>
      </c>
      <c r="B109" s="4" t="s">
        <v>487</v>
      </c>
      <c r="C109" s="169">
        <v>17154</v>
      </c>
      <c r="D109" s="11" t="s">
        <v>106</v>
      </c>
      <c r="E109" s="99">
        <f>IFERROR(VLOOKUP(F109,'Banco de Dados'!AE:AF,2,FALSE),"")</f>
        <v>713848</v>
      </c>
      <c r="F109" s="4">
        <f>IFERROR(VLOOKUP(Q109,'Banco de Dados'!A:B,2,FALSE),"")</f>
        <v>212300926</v>
      </c>
      <c r="G109" s="4" t="s">
        <v>58</v>
      </c>
      <c r="H109" s="12" t="s">
        <v>59</v>
      </c>
      <c r="I109" s="4"/>
      <c r="J109" s="11">
        <v>80</v>
      </c>
      <c r="K109" s="111">
        <v>45169</v>
      </c>
      <c r="L109" s="12" t="s">
        <v>59</v>
      </c>
      <c r="M109" s="12" t="s">
        <v>59</v>
      </c>
      <c r="N109" s="4"/>
      <c r="O109" s="4" t="s">
        <v>488</v>
      </c>
      <c r="P109" s="4" t="s">
        <v>61</v>
      </c>
      <c r="Q109" s="11">
        <v>58359516200</v>
      </c>
      <c r="R109" s="4">
        <v>11274840</v>
      </c>
      <c r="S109" s="4">
        <v>16</v>
      </c>
      <c r="T109" s="4"/>
      <c r="U109" s="4" t="s">
        <v>63</v>
      </c>
      <c r="V109" s="4" t="s">
        <v>64</v>
      </c>
      <c r="W109" s="4" t="s">
        <v>65</v>
      </c>
      <c r="X109" s="4">
        <v>-8.0613650000000003</v>
      </c>
      <c r="Y109" s="4">
        <v>-72.658135000000001</v>
      </c>
      <c r="Z109">
        <v>2216240</v>
      </c>
      <c r="AA109" s="123">
        <v>239823</v>
      </c>
      <c r="AB109" s="22">
        <v>45154</v>
      </c>
      <c r="AC109" s="22">
        <v>45154</v>
      </c>
      <c r="AD109" s="168" t="s">
        <v>66</v>
      </c>
      <c r="AE109" s="36">
        <v>45175</v>
      </c>
      <c r="AF109" s="22">
        <v>45183</v>
      </c>
      <c r="AG109" s="12">
        <v>9</v>
      </c>
      <c r="AH109" s="12" t="s">
        <v>67</v>
      </c>
      <c r="AI109" t="s">
        <v>68</v>
      </c>
      <c r="AJ109" s="81">
        <v>20408</v>
      </c>
    </row>
    <row r="110" spans="1:39" ht="25.2" customHeight="1" x14ac:dyDescent="0.3">
      <c r="A110" s="5">
        <v>1080</v>
      </c>
      <c r="B110" s="4" t="s">
        <v>489</v>
      </c>
      <c r="C110" s="171">
        <v>42578</v>
      </c>
      <c r="D110" s="16" t="s">
        <v>490</v>
      </c>
      <c r="E110" s="99" t="str">
        <f>IFERROR(VLOOKUP(F110,'Banco de Dados'!AE:AF,2,FALSE),"")</f>
        <v/>
      </c>
      <c r="F110" s="4"/>
      <c r="G110" s="99" t="s">
        <v>58</v>
      </c>
      <c r="H110" s="12" t="s">
        <v>59</v>
      </c>
      <c r="I110" s="98"/>
      <c r="J110" s="16">
        <v>80</v>
      </c>
      <c r="K110" s="111">
        <v>45251</v>
      </c>
      <c r="L110" s="16" t="s">
        <v>59</v>
      </c>
      <c r="M110" s="98"/>
      <c r="N110" s="4" t="s">
        <v>491</v>
      </c>
      <c r="O110" s="99" t="s">
        <v>492</v>
      </c>
      <c r="P110" s="99" t="s">
        <v>61</v>
      </c>
      <c r="Q110" s="16">
        <v>7566758209</v>
      </c>
      <c r="R110" s="99" t="s">
        <v>493</v>
      </c>
      <c r="S110" s="99">
        <v>22</v>
      </c>
      <c r="T110" s="98"/>
      <c r="U110" s="4" t="s">
        <v>114</v>
      </c>
      <c r="V110" s="99" t="s">
        <v>115</v>
      </c>
      <c r="W110" s="99" t="s">
        <v>478</v>
      </c>
      <c r="X110" s="98">
        <v>-8.8430079999999993</v>
      </c>
      <c r="Y110" s="98">
        <v>-71.271196000000003</v>
      </c>
      <c r="Z110" t="s">
        <v>7</v>
      </c>
      <c r="AA110" s="98"/>
      <c r="AB110" s="111">
        <v>45236</v>
      </c>
      <c r="AC110" s="22">
        <v>45250</v>
      </c>
      <c r="AD110" s="168" t="s">
        <v>66</v>
      </c>
      <c r="AE110" s="36">
        <v>45280</v>
      </c>
      <c r="AF110" s="98"/>
      <c r="AG110" s="4">
        <v>12</v>
      </c>
      <c r="AH110" s="12" t="s">
        <v>122</v>
      </c>
      <c r="AI110" s="98"/>
      <c r="AJ110" s="81">
        <v>35719</v>
      </c>
      <c r="AK110" s="98"/>
      <c r="AL110" s="98"/>
      <c r="AM110" s="98"/>
    </row>
    <row r="111" spans="1:39" ht="25.2" customHeight="1" x14ac:dyDescent="0.3">
      <c r="A111" s="5">
        <v>1081</v>
      </c>
      <c r="B111" s="4" t="s">
        <v>494</v>
      </c>
      <c r="C111" s="171">
        <v>42580</v>
      </c>
      <c r="D111" s="16" t="s">
        <v>495</v>
      </c>
      <c r="E111" s="99" t="str">
        <f ca="1">IFERROR(VLOOKUP(F111,'Banco de Dados'!AE:AF,2,FALSE),"")</f>
        <v/>
      </c>
      <c r="F111" s="4">
        <f ca="1">IFERROR(VLOOKUP(Q111,'Banco de Dados'!A:B,2,FALSE),"")</f>
        <v>212301931</v>
      </c>
      <c r="G111" s="99" t="s">
        <v>58</v>
      </c>
      <c r="H111" s="12" t="s">
        <v>59</v>
      </c>
      <c r="I111" s="98"/>
      <c r="J111" s="16">
        <v>80</v>
      </c>
      <c r="K111" s="111">
        <v>45252</v>
      </c>
      <c r="L111" s="12" t="s">
        <v>59</v>
      </c>
      <c r="M111" s="12" t="s">
        <v>59</v>
      </c>
      <c r="N111" s="98"/>
      <c r="O111" s="99" t="s">
        <v>496</v>
      </c>
      <c r="P111" s="99" t="s">
        <v>61</v>
      </c>
      <c r="Q111" s="16">
        <v>2397649276</v>
      </c>
      <c r="R111" s="99" t="s">
        <v>497</v>
      </c>
      <c r="S111" s="99">
        <v>22</v>
      </c>
      <c r="T111" s="98"/>
      <c r="U111" s="4" t="s">
        <v>114</v>
      </c>
      <c r="V111" s="99" t="s">
        <v>115</v>
      </c>
      <c r="W111" s="99" t="s">
        <v>478</v>
      </c>
      <c r="X111" s="98">
        <v>-8.8423119999999997</v>
      </c>
      <c r="Y111" s="98">
        <v>-71.273633000000004</v>
      </c>
      <c r="Z111" t="s">
        <v>7</v>
      </c>
      <c r="AA111" s="98">
        <v>247255</v>
      </c>
      <c r="AB111" s="100">
        <v>45236</v>
      </c>
      <c r="AC111" s="22">
        <v>45250</v>
      </c>
      <c r="AD111" s="168" t="s">
        <v>66</v>
      </c>
      <c r="AE111" s="36">
        <v>45265</v>
      </c>
      <c r="AF111" s="98"/>
      <c r="AG111" s="12">
        <v>12</v>
      </c>
      <c r="AH111" s="12" t="s">
        <v>128</v>
      </c>
      <c r="AI111" s="98"/>
      <c r="AJ111" s="81">
        <v>33644</v>
      </c>
      <c r="AK111" s="98"/>
      <c r="AL111" s="98"/>
      <c r="AM111" s="98"/>
    </row>
    <row r="112" spans="1:39" ht="25.2" customHeight="1" x14ac:dyDescent="0.3">
      <c r="A112" s="5">
        <v>1082</v>
      </c>
      <c r="B112" s="4" t="s">
        <v>498</v>
      </c>
      <c r="C112" s="171">
        <v>42582</v>
      </c>
      <c r="D112" s="16" t="s">
        <v>499</v>
      </c>
      <c r="E112" s="99" t="str">
        <f>IFERROR(VLOOKUP(F112,'Banco de Dados'!AE:AF,2,FALSE),"")</f>
        <v/>
      </c>
      <c r="F112" s="4"/>
      <c r="G112" s="99" t="s">
        <v>58</v>
      </c>
      <c r="H112" s="12" t="s">
        <v>59</v>
      </c>
      <c r="I112" s="98"/>
      <c r="J112" s="16">
        <v>80</v>
      </c>
      <c r="K112" s="111">
        <v>45278</v>
      </c>
      <c r="L112" s="16" t="s">
        <v>59</v>
      </c>
      <c r="M112" s="98"/>
      <c r="N112" s="4" t="s">
        <v>491</v>
      </c>
      <c r="O112" s="99" t="s">
        <v>500</v>
      </c>
      <c r="P112" s="99" t="s">
        <v>292</v>
      </c>
      <c r="Q112" s="16">
        <v>69963932215</v>
      </c>
      <c r="R112" s="99" t="s">
        <v>501</v>
      </c>
      <c r="S112" s="99">
        <v>22</v>
      </c>
      <c r="T112" s="98"/>
      <c r="U112" s="4" t="s">
        <v>114</v>
      </c>
      <c r="V112" s="99" t="s">
        <v>115</v>
      </c>
      <c r="W112" s="99" t="s">
        <v>342</v>
      </c>
      <c r="X112" s="98">
        <v>-8.7231000000000005</v>
      </c>
      <c r="Y112" s="98">
        <v>-71.028836999999996</v>
      </c>
      <c r="Z112" t="s">
        <v>7</v>
      </c>
      <c r="AA112" s="98"/>
      <c r="AB112" s="111">
        <v>45236</v>
      </c>
      <c r="AC112" s="22">
        <v>45250</v>
      </c>
      <c r="AD112" s="168" t="s">
        <v>66</v>
      </c>
      <c r="AE112" s="36">
        <v>45280</v>
      </c>
      <c r="AF112" s="98"/>
      <c r="AG112" s="4">
        <v>12</v>
      </c>
      <c r="AH112" s="12" t="s">
        <v>122</v>
      </c>
      <c r="AI112" s="98"/>
      <c r="AJ112" s="81">
        <v>27503</v>
      </c>
      <c r="AK112" s="98"/>
      <c r="AL112" s="98"/>
      <c r="AM112" s="98"/>
    </row>
    <row r="113" spans="1:39" ht="25.2" customHeight="1" x14ac:dyDescent="0.3">
      <c r="A113" s="5">
        <v>1083</v>
      </c>
      <c r="B113" s="4" t="s">
        <v>502</v>
      </c>
      <c r="C113" s="171">
        <v>42606</v>
      </c>
      <c r="D113" s="16" t="s">
        <v>503</v>
      </c>
      <c r="E113" s="99" t="str">
        <f ca="1">IFERROR(VLOOKUP(F113,'Banco de Dados'!AE:AF,2,FALSE),"")</f>
        <v/>
      </c>
      <c r="F113" s="4">
        <f ca="1">IFERROR(VLOOKUP(Q113,'Banco de Dados'!A:B,2,FALSE),"")</f>
        <v>212301834</v>
      </c>
      <c r="G113" s="99" t="s">
        <v>58</v>
      </c>
      <c r="H113" s="12" t="s">
        <v>59</v>
      </c>
      <c r="I113" s="98"/>
      <c r="J113" s="16">
        <v>80</v>
      </c>
      <c r="K113" s="111">
        <v>45250</v>
      </c>
      <c r="L113" s="12" t="s">
        <v>59</v>
      </c>
      <c r="M113" s="12" t="s">
        <v>59</v>
      </c>
      <c r="N113" s="98"/>
      <c r="O113" s="99" t="s">
        <v>504</v>
      </c>
      <c r="P113" s="99" t="s">
        <v>61</v>
      </c>
      <c r="Q113" s="16">
        <v>2286747270</v>
      </c>
      <c r="R113" s="99" t="s">
        <v>505</v>
      </c>
      <c r="S113" s="99">
        <v>22</v>
      </c>
      <c r="T113" s="98"/>
      <c r="U113" s="4" t="s">
        <v>114</v>
      </c>
      <c r="V113" s="99" t="s">
        <v>115</v>
      </c>
      <c r="W113" s="99" t="s">
        <v>506</v>
      </c>
      <c r="X113" s="98">
        <v>-8.7952010000000005</v>
      </c>
      <c r="Y113" s="98">
        <v>-71.163238000000007</v>
      </c>
      <c r="AA113">
        <v>246999</v>
      </c>
      <c r="AB113" s="100">
        <v>45236</v>
      </c>
      <c r="AC113" s="22">
        <v>45250</v>
      </c>
      <c r="AD113" s="168" t="s">
        <v>66</v>
      </c>
      <c r="AE113" s="36">
        <v>45252</v>
      </c>
      <c r="AF113" s="98"/>
      <c r="AG113" s="12">
        <v>11</v>
      </c>
      <c r="AH113" s="12" t="s">
        <v>128</v>
      </c>
      <c r="AI113" s="98"/>
      <c r="AJ113" s="81">
        <v>34073</v>
      </c>
      <c r="AK113" s="98"/>
      <c r="AL113" s="98"/>
      <c r="AM113" s="98"/>
    </row>
    <row r="114" spans="1:39" ht="25.2" customHeight="1" x14ac:dyDescent="0.3">
      <c r="A114" s="5">
        <v>1084</v>
      </c>
      <c r="B114" s="4" t="s">
        <v>507</v>
      </c>
      <c r="C114" s="171">
        <v>42608</v>
      </c>
      <c r="D114" s="16" t="s">
        <v>508</v>
      </c>
      <c r="E114" s="99" t="str">
        <f ca="1">IFERROR(VLOOKUP(F114,'Banco de Dados'!AE:AF,2,FALSE),"")</f>
        <v/>
      </c>
      <c r="F114" s="4">
        <f ca="1">IFERROR(VLOOKUP(Q114,'Banco de Dados'!A:B,2,FALSE),"")</f>
        <v>212301835</v>
      </c>
      <c r="G114" s="99" t="s">
        <v>58</v>
      </c>
      <c r="H114" s="12" t="s">
        <v>59</v>
      </c>
      <c r="I114" s="98"/>
      <c r="J114" s="16">
        <v>80</v>
      </c>
      <c r="K114" s="111">
        <v>45247</v>
      </c>
      <c r="L114" s="12" t="s">
        <v>59</v>
      </c>
      <c r="M114" s="12" t="s">
        <v>59</v>
      </c>
      <c r="N114" s="98"/>
      <c r="O114" s="99" t="s">
        <v>509</v>
      </c>
      <c r="P114" s="99" t="s">
        <v>61</v>
      </c>
      <c r="Q114" s="16">
        <v>3588986251</v>
      </c>
      <c r="R114" s="99" t="s">
        <v>510</v>
      </c>
      <c r="S114" s="99">
        <v>22</v>
      </c>
      <c r="T114" s="98"/>
      <c r="U114" s="4" t="s">
        <v>114</v>
      </c>
      <c r="V114" s="99" t="s">
        <v>115</v>
      </c>
      <c r="W114" s="99" t="s">
        <v>506</v>
      </c>
      <c r="X114" s="98">
        <v>-8.7938200000000002</v>
      </c>
      <c r="Y114" s="98">
        <v>-71.160087000000004</v>
      </c>
      <c r="AA114">
        <v>246999</v>
      </c>
      <c r="AB114" s="111">
        <v>45236</v>
      </c>
      <c r="AC114" s="22">
        <v>45250</v>
      </c>
      <c r="AD114" s="168" t="s">
        <v>66</v>
      </c>
      <c r="AE114" s="36">
        <v>45252</v>
      </c>
      <c r="AF114" s="98"/>
      <c r="AG114" s="12">
        <v>11</v>
      </c>
      <c r="AH114" s="12" t="s">
        <v>128</v>
      </c>
      <c r="AI114" s="98"/>
      <c r="AJ114" s="81">
        <v>35120</v>
      </c>
      <c r="AK114" s="98"/>
      <c r="AL114" s="98"/>
      <c r="AM114" s="98"/>
    </row>
    <row r="115" spans="1:39" ht="25.2" customHeight="1" x14ac:dyDescent="0.3">
      <c r="A115" s="5">
        <v>1085</v>
      </c>
      <c r="B115" s="4" t="s">
        <v>511</v>
      </c>
      <c r="C115" s="171">
        <v>42610</v>
      </c>
      <c r="D115" s="16" t="s">
        <v>512</v>
      </c>
      <c r="E115" s="99" t="str">
        <f ca="1">IFERROR(VLOOKUP(F115,'Banco de Dados'!AE:AF,2,FALSE),"")</f>
        <v/>
      </c>
      <c r="F115" s="4">
        <f ca="1">IFERROR(VLOOKUP(Q115,'Banco de Dados'!A:B,2,FALSE),"")</f>
        <v>212301836</v>
      </c>
      <c r="G115" s="99" t="s">
        <v>58</v>
      </c>
      <c r="H115" s="12" t="s">
        <v>59</v>
      </c>
      <c r="I115" s="98"/>
      <c r="J115" s="16">
        <v>80</v>
      </c>
      <c r="K115" s="111">
        <v>45247</v>
      </c>
      <c r="L115" s="12" t="s">
        <v>59</v>
      </c>
      <c r="M115" s="12" t="s">
        <v>59</v>
      </c>
      <c r="N115" s="98"/>
      <c r="O115" s="99" t="s">
        <v>513</v>
      </c>
      <c r="P115" s="99" t="s">
        <v>61</v>
      </c>
      <c r="Q115" s="16">
        <v>6250164243</v>
      </c>
      <c r="R115" s="99" t="s">
        <v>514</v>
      </c>
      <c r="S115" s="99">
        <v>22</v>
      </c>
      <c r="T115" s="98"/>
      <c r="U115" s="4" t="s">
        <v>114</v>
      </c>
      <c r="V115" s="99" t="s">
        <v>115</v>
      </c>
      <c r="W115" s="99" t="s">
        <v>462</v>
      </c>
      <c r="X115" s="98">
        <v>-8.7987939999999991</v>
      </c>
      <c r="Y115" s="98">
        <v>-71.160572999999999</v>
      </c>
      <c r="AA115">
        <v>246999</v>
      </c>
      <c r="AB115" s="111">
        <v>45236</v>
      </c>
      <c r="AC115" s="22">
        <v>45250</v>
      </c>
      <c r="AD115" s="168" t="s">
        <v>66</v>
      </c>
      <c r="AE115" s="36">
        <v>45252</v>
      </c>
      <c r="AF115" s="98"/>
      <c r="AG115" s="12">
        <v>11</v>
      </c>
      <c r="AH115" s="12" t="s">
        <v>128</v>
      </c>
      <c r="AI115" s="98"/>
      <c r="AJ115" s="81">
        <v>35302</v>
      </c>
      <c r="AK115" s="98"/>
      <c r="AL115" s="98"/>
      <c r="AM115" s="98"/>
    </row>
    <row r="116" spans="1:39" ht="25.2" customHeight="1" x14ac:dyDescent="0.3">
      <c r="A116" s="5">
        <v>1086</v>
      </c>
      <c r="B116" s="4" t="s">
        <v>515</v>
      </c>
      <c r="C116" s="171">
        <v>42630</v>
      </c>
      <c r="D116" s="11" t="s">
        <v>516</v>
      </c>
      <c r="E116" s="99" t="str">
        <f>IFERROR(VLOOKUP(F116,'Banco de Dados'!AE:AF,2,FALSE),"")</f>
        <v/>
      </c>
      <c r="F116" s="4"/>
      <c r="G116" s="4" t="s">
        <v>58</v>
      </c>
      <c r="H116" s="12" t="s">
        <v>59</v>
      </c>
      <c r="I116" s="4"/>
      <c r="J116" s="11">
        <v>45</v>
      </c>
      <c r="K116" s="111"/>
      <c r="L116" s="4"/>
      <c r="M116" s="4"/>
      <c r="N116" s="4"/>
      <c r="O116" s="4" t="s">
        <v>517</v>
      </c>
      <c r="P116" s="4" t="s">
        <v>61</v>
      </c>
      <c r="Q116" s="11">
        <v>96613793272</v>
      </c>
      <c r="R116" s="4" t="s">
        <v>518</v>
      </c>
      <c r="S116" s="4">
        <v>23</v>
      </c>
      <c r="T116" s="98"/>
      <c r="U116" s="4" t="s">
        <v>114</v>
      </c>
      <c r="V116" s="4" t="s">
        <v>519</v>
      </c>
      <c r="W116" s="4" t="s">
        <v>520</v>
      </c>
      <c r="X116" s="4">
        <v>-7.938523</v>
      </c>
      <c r="Y116" s="4">
        <v>-70.641878000000005</v>
      </c>
      <c r="AA116" s="98"/>
      <c r="AB116" s="111">
        <v>45240</v>
      </c>
      <c r="AC116" s="22">
        <v>45250</v>
      </c>
      <c r="AD116" s="98"/>
      <c r="AE116" s="36"/>
      <c r="AF116" s="98"/>
      <c r="AG116" s="98"/>
      <c r="AH116" s="98"/>
      <c r="AI116" s="98"/>
      <c r="AJ116" s="81">
        <v>32424</v>
      </c>
      <c r="AK116" s="98"/>
      <c r="AL116" s="98"/>
      <c r="AM116" s="81"/>
    </row>
    <row r="117" spans="1:39" ht="25.2" customHeight="1" x14ac:dyDescent="0.3">
      <c r="A117" s="5">
        <v>1087</v>
      </c>
      <c r="B117" s="4" t="s">
        <v>521</v>
      </c>
      <c r="C117" s="171">
        <v>42632</v>
      </c>
      <c r="D117" s="11" t="s">
        <v>522</v>
      </c>
      <c r="E117" s="99" t="str">
        <f>IFERROR(VLOOKUP(F117,'Banco de Dados'!AE:AF,2,FALSE),"")</f>
        <v/>
      </c>
      <c r="F117" s="4"/>
      <c r="G117" s="4" t="s">
        <v>58</v>
      </c>
      <c r="H117" s="12" t="s">
        <v>59</v>
      </c>
      <c r="I117" s="4"/>
      <c r="J117" s="11">
        <v>45</v>
      </c>
      <c r="K117" s="111">
        <v>45277</v>
      </c>
      <c r="L117" s="16" t="s">
        <v>59</v>
      </c>
      <c r="M117" s="4"/>
      <c r="N117" s="4"/>
      <c r="O117" s="4" t="s">
        <v>523</v>
      </c>
      <c r="P117" s="4" t="s">
        <v>61</v>
      </c>
      <c r="Q117" s="11">
        <v>67359850282</v>
      </c>
      <c r="R117" s="4" t="s">
        <v>524</v>
      </c>
      <c r="S117" s="4">
        <v>23</v>
      </c>
      <c r="T117" s="98"/>
      <c r="U117" s="4" t="s">
        <v>114</v>
      </c>
      <c r="V117" s="4" t="s">
        <v>519</v>
      </c>
      <c r="W117" s="4" t="s">
        <v>520</v>
      </c>
      <c r="X117" s="4">
        <v>-7.9467790000000003</v>
      </c>
      <c r="Y117" s="4">
        <v>-70.653565</v>
      </c>
      <c r="AA117" s="98"/>
      <c r="AB117" s="111">
        <v>45240</v>
      </c>
      <c r="AC117" s="22">
        <v>45250</v>
      </c>
      <c r="AD117" s="168" t="s">
        <v>66</v>
      </c>
      <c r="AE117" s="36">
        <v>45280</v>
      </c>
      <c r="AF117" s="98"/>
      <c r="AG117" s="4">
        <v>12</v>
      </c>
      <c r="AH117" s="12" t="s">
        <v>122</v>
      </c>
      <c r="AI117" s="98"/>
      <c r="AJ117" s="81">
        <v>27230</v>
      </c>
      <c r="AK117" s="98"/>
      <c r="AL117" s="98"/>
      <c r="AM117" s="81"/>
    </row>
    <row r="118" spans="1:39" ht="25.2" customHeight="1" x14ac:dyDescent="0.3">
      <c r="A118" s="5">
        <v>1088</v>
      </c>
      <c r="B118" s="4" t="s">
        <v>525</v>
      </c>
      <c r="C118" s="171">
        <v>42634</v>
      </c>
      <c r="D118" s="11" t="s">
        <v>526</v>
      </c>
      <c r="E118" s="99" t="str">
        <f>IFERROR(VLOOKUP(F118,'Banco de Dados'!AE:AF,2,FALSE),"")</f>
        <v/>
      </c>
      <c r="F118" s="4"/>
      <c r="G118" s="4" t="s">
        <v>58</v>
      </c>
      <c r="H118" s="12" t="s">
        <v>59</v>
      </c>
      <c r="I118" s="4"/>
      <c r="J118" s="11">
        <v>45</v>
      </c>
      <c r="K118" s="111">
        <v>45277</v>
      </c>
      <c r="L118" s="4"/>
      <c r="M118" s="4"/>
      <c r="N118" s="4"/>
      <c r="O118" s="4" t="s">
        <v>527</v>
      </c>
      <c r="P118" s="4" t="s">
        <v>61</v>
      </c>
      <c r="Q118" s="11">
        <v>75821010225</v>
      </c>
      <c r="R118" s="4" t="s">
        <v>528</v>
      </c>
      <c r="S118" s="4">
        <v>23</v>
      </c>
      <c r="T118" s="98"/>
      <c r="U118" s="4" t="s">
        <v>114</v>
      </c>
      <c r="V118" s="4" t="s">
        <v>519</v>
      </c>
      <c r="W118" s="4" t="s">
        <v>520</v>
      </c>
      <c r="X118" s="4">
        <v>-7.9467280000000002</v>
      </c>
      <c r="Y118" s="4">
        <v>-70.653060999999994</v>
      </c>
      <c r="AA118" s="98"/>
      <c r="AB118" s="111">
        <v>45240</v>
      </c>
      <c r="AC118" s="22">
        <v>45250</v>
      </c>
      <c r="AD118" s="168" t="s">
        <v>66</v>
      </c>
      <c r="AE118" s="36">
        <v>45280</v>
      </c>
      <c r="AF118" s="98"/>
      <c r="AG118" s="4">
        <v>12</v>
      </c>
      <c r="AH118" s="12" t="s">
        <v>122</v>
      </c>
      <c r="AI118" s="98"/>
      <c r="AJ118" s="81">
        <v>28829</v>
      </c>
      <c r="AK118" s="98"/>
      <c r="AL118" s="98"/>
      <c r="AM118" s="81"/>
    </row>
    <row r="119" spans="1:39" ht="25.2" customHeight="1" x14ac:dyDescent="0.3">
      <c r="A119" s="5">
        <v>1089</v>
      </c>
      <c r="B119" s="4" t="s">
        <v>529</v>
      </c>
      <c r="C119" s="171">
        <v>42636</v>
      </c>
      <c r="D119" s="11" t="s">
        <v>530</v>
      </c>
      <c r="E119" s="99" t="str">
        <f>IFERROR(VLOOKUP(F119,'Banco de Dados'!AE:AF,2,FALSE),"")</f>
        <v/>
      </c>
      <c r="F119" s="4"/>
      <c r="G119" s="4" t="s">
        <v>58</v>
      </c>
      <c r="H119" s="12" t="s">
        <v>59</v>
      </c>
      <c r="I119" s="4"/>
      <c r="J119" s="11">
        <v>45</v>
      </c>
      <c r="K119" s="111">
        <v>45279</v>
      </c>
      <c r="L119" s="4"/>
      <c r="M119" s="4"/>
      <c r="N119" s="4"/>
      <c r="O119" s="4" t="s">
        <v>531</v>
      </c>
      <c r="P119" s="4" t="s">
        <v>61</v>
      </c>
      <c r="Q119" s="11">
        <v>1450284299</v>
      </c>
      <c r="R119" s="4" t="s">
        <v>532</v>
      </c>
      <c r="S119" s="4">
        <v>23</v>
      </c>
      <c r="T119" s="98"/>
      <c r="U119" s="4" t="s">
        <v>114</v>
      </c>
      <c r="V119" s="4" t="s">
        <v>519</v>
      </c>
      <c r="W119" s="4" t="s">
        <v>520</v>
      </c>
      <c r="X119" s="4">
        <v>-7.9465389999999996</v>
      </c>
      <c r="Y119" s="4">
        <v>-70.653032999999994</v>
      </c>
      <c r="AA119" s="98"/>
      <c r="AB119" s="111">
        <v>45240</v>
      </c>
      <c r="AC119" s="22">
        <v>45250</v>
      </c>
      <c r="AD119" s="98"/>
      <c r="AE119" s="36">
        <v>45288</v>
      </c>
      <c r="AF119" s="98"/>
      <c r="AG119" s="98"/>
      <c r="AH119" s="98"/>
      <c r="AI119" s="98"/>
      <c r="AJ119" s="81">
        <v>31746</v>
      </c>
      <c r="AK119" s="98"/>
      <c r="AL119" s="98"/>
      <c r="AM119" s="81"/>
    </row>
    <row r="120" spans="1:39" ht="25.2" customHeight="1" x14ac:dyDescent="0.3">
      <c r="A120" s="5">
        <v>109</v>
      </c>
      <c r="B120" s="4" t="s">
        <v>533</v>
      </c>
      <c r="C120" s="169">
        <v>17186</v>
      </c>
      <c r="D120" s="11" t="s">
        <v>106</v>
      </c>
      <c r="E120" s="99">
        <f>IFERROR(VLOOKUP(F120,'Banco de Dados'!AE:AF,2,FALSE),"")</f>
        <v>714369</v>
      </c>
      <c r="F120" s="4">
        <f>IFERROR(VLOOKUP(Q120,'Banco de Dados'!A:B,2,FALSE),"")</f>
        <v>212301014</v>
      </c>
      <c r="G120" s="4" t="s">
        <v>58</v>
      </c>
      <c r="H120" s="12" t="s">
        <v>59</v>
      </c>
      <c r="I120" s="4"/>
      <c r="J120" s="11">
        <v>80</v>
      </c>
      <c r="K120" s="111">
        <v>45185</v>
      </c>
      <c r="L120" s="12" t="s">
        <v>59</v>
      </c>
      <c r="M120" s="12" t="s">
        <v>59</v>
      </c>
      <c r="N120" s="4"/>
      <c r="O120" s="4" t="s">
        <v>534</v>
      </c>
      <c r="P120" s="4" t="s">
        <v>61</v>
      </c>
      <c r="Q120" s="11">
        <v>85519332215</v>
      </c>
      <c r="R120" s="4" t="s">
        <v>535</v>
      </c>
      <c r="S120" s="4">
        <v>16</v>
      </c>
      <c r="T120" s="4"/>
      <c r="U120" s="4" t="s">
        <v>63</v>
      </c>
      <c r="V120" s="4" t="s">
        <v>64</v>
      </c>
      <c r="W120" s="4" t="s">
        <v>65</v>
      </c>
      <c r="X120" s="4">
        <v>-8.1787229999999997</v>
      </c>
      <c r="Y120" s="4">
        <v>-72.571737999999996</v>
      </c>
      <c r="Z120">
        <v>2216241</v>
      </c>
      <c r="AA120" s="123">
        <v>239823</v>
      </c>
      <c r="AB120" s="22">
        <v>45154</v>
      </c>
      <c r="AC120" s="22">
        <v>45154</v>
      </c>
      <c r="AD120" s="168" t="s">
        <v>66</v>
      </c>
      <c r="AE120" s="36">
        <v>45194</v>
      </c>
      <c r="AF120" s="36">
        <v>45195</v>
      </c>
      <c r="AG120" s="12">
        <v>9</v>
      </c>
      <c r="AH120" s="12" t="s">
        <v>67</v>
      </c>
      <c r="AI120" t="s">
        <v>68</v>
      </c>
      <c r="AJ120" s="81">
        <v>29276</v>
      </c>
    </row>
    <row r="121" spans="1:39" ht="25.2" customHeight="1" x14ac:dyDescent="0.3">
      <c r="A121" s="5">
        <v>1090</v>
      </c>
      <c r="B121" s="4" t="s">
        <v>536</v>
      </c>
      <c r="C121" s="171">
        <v>42638</v>
      </c>
      <c r="D121" s="11" t="s">
        <v>537</v>
      </c>
      <c r="E121" s="99" t="str">
        <f>IFERROR(VLOOKUP(F121,'Banco de Dados'!AE:AF,2,FALSE),"")</f>
        <v/>
      </c>
      <c r="F121" s="4"/>
      <c r="G121" s="4" t="s">
        <v>58</v>
      </c>
      <c r="H121" s="12" t="s">
        <v>59</v>
      </c>
      <c r="I121" s="4"/>
      <c r="J121" s="11">
        <v>45</v>
      </c>
      <c r="K121" s="111">
        <v>45277</v>
      </c>
      <c r="L121" s="4"/>
      <c r="M121" s="4"/>
      <c r="N121" s="4"/>
      <c r="O121" s="4" t="s">
        <v>538</v>
      </c>
      <c r="P121" s="4" t="s">
        <v>61</v>
      </c>
      <c r="Q121" s="11">
        <v>91300720263</v>
      </c>
      <c r="R121" s="4" t="s">
        <v>539</v>
      </c>
      <c r="S121" s="4">
        <v>23</v>
      </c>
      <c r="T121" s="98"/>
      <c r="U121" s="4" t="s">
        <v>114</v>
      </c>
      <c r="V121" s="4" t="s">
        <v>519</v>
      </c>
      <c r="W121" s="4" t="s">
        <v>520</v>
      </c>
      <c r="X121" s="4">
        <v>-7.9465050000000002</v>
      </c>
      <c r="Y121" s="4">
        <v>-70.652717999999993</v>
      </c>
      <c r="AA121" s="98"/>
      <c r="AB121" s="111">
        <v>45240</v>
      </c>
      <c r="AC121" s="22">
        <v>45250</v>
      </c>
      <c r="AD121" s="168" t="s">
        <v>66</v>
      </c>
      <c r="AE121" s="36">
        <v>45280</v>
      </c>
      <c r="AF121" s="98"/>
      <c r="AG121" s="4">
        <v>12</v>
      </c>
      <c r="AH121" s="12" t="s">
        <v>122</v>
      </c>
      <c r="AI121" s="98"/>
      <c r="AJ121" s="81">
        <v>29672</v>
      </c>
      <c r="AK121" s="98"/>
      <c r="AL121" s="98"/>
      <c r="AM121" s="81"/>
    </row>
    <row r="122" spans="1:39" ht="25.2" customHeight="1" x14ac:dyDescent="0.3">
      <c r="A122" s="5">
        <v>1091</v>
      </c>
      <c r="B122" s="4" t="s">
        <v>540</v>
      </c>
      <c r="C122" s="171">
        <v>42640</v>
      </c>
      <c r="D122" s="11" t="s">
        <v>541</v>
      </c>
      <c r="E122" s="99" t="str">
        <f>IFERROR(VLOOKUP(F122,'Banco de Dados'!AE:AF,2,FALSE),"")</f>
        <v/>
      </c>
      <c r="F122" s="4"/>
      <c r="G122" s="4" t="s">
        <v>58</v>
      </c>
      <c r="H122" s="12" t="s">
        <v>59</v>
      </c>
      <c r="I122" s="4"/>
      <c r="J122" s="11">
        <v>45</v>
      </c>
      <c r="K122" s="111">
        <v>45278</v>
      </c>
      <c r="L122" s="4"/>
      <c r="M122" s="4"/>
      <c r="N122" s="4"/>
      <c r="O122" s="4" t="s">
        <v>542</v>
      </c>
      <c r="P122" s="4" t="s">
        <v>61</v>
      </c>
      <c r="Q122" s="11">
        <v>69365970253</v>
      </c>
      <c r="R122" s="4" t="s">
        <v>543</v>
      </c>
      <c r="S122" s="4">
        <v>23</v>
      </c>
      <c r="T122" s="98"/>
      <c r="U122" s="4" t="s">
        <v>114</v>
      </c>
      <c r="V122" s="4" t="s">
        <v>519</v>
      </c>
      <c r="W122" s="4" t="s">
        <v>544</v>
      </c>
      <c r="X122" s="4">
        <v>-7.9475100000000003</v>
      </c>
      <c r="Y122" s="4">
        <v>-70.650435000000002</v>
      </c>
      <c r="AA122" s="98"/>
      <c r="AB122" s="111">
        <v>45240</v>
      </c>
      <c r="AC122" s="22">
        <v>45250</v>
      </c>
      <c r="AD122" s="168" t="s">
        <v>66</v>
      </c>
      <c r="AE122" s="36">
        <v>45280</v>
      </c>
      <c r="AF122" s="98"/>
      <c r="AG122" s="4">
        <v>12</v>
      </c>
      <c r="AH122" s="12" t="s">
        <v>122</v>
      </c>
      <c r="AI122" s="98"/>
      <c r="AJ122" s="81">
        <v>18943</v>
      </c>
      <c r="AK122" s="98"/>
      <c r="AL122" s="98"/>
      <c r="AM122" s="81"/>
    </row>
    <row r="123" spans="1:39" ht="25.2" customHeight="1" x14ac:dyDescent="0.3">
      <c r="A123" s="5">
        <v>1092</v>
      </c>
      <c r="B123" s="4" t="s">
        <v>545</v>
      </c>
      <c r="C123" s="171">
        <v>42642</v>
      </c>
      <c r="D123" s="61" t="s">
        <v>546</v>
      </c>
      <c r="E123" s="99" t="str">
        <f>IFERROR(VLOOKUP(F123,'Banco de Dados'!AE:AF,2,FALSE),"")</f>
        <v/>
      </c>
      <c r="F123" s="4"/>
      <c r="G123" s="4" t="s">
        <v>58</v>
      </c>
      <c r="H123" s="12" t="s">
        <v>59</v>
      </c>
      <c r="I123" s="4"/>
      <c r="J123" s="11">
        <v>45</v>
      </c>
      <c r="K123" s="111">
        <v>45278</v>
      </c>
      <c r="L123" s="4"/>
      <c r="M123" s="4"/>
      <c r="N123" s="4"/>
      <c r="O123" s="4" t="s">
        <v>547</v>
      </c>
      <c r="P123" s="4" t="s">
        <v>61</v>
      </c>
      <c r="Q123" s="61">
        <v>91675120200</v>
      </c>
      <c r="R123" s="4" t="s">
        <v>548</v>
      </c>
      <c r="S123" s="4">
        <v>23</v>
      </c>
      <c r="T123" s="98"/>
      <c r="U123" s="4" t="s">
        <v>114</v>
      </c>
      <c r="V123" s="4" t="s">
        <v>519</v>
      </c>
      <c r="W123" s="4" t="s">
        <v>544</v>
      </c>
      <c r="X123" s="4">
        <v>-7.9476050000000003</v>
      </c>
      <c r="Y123" s="4">
        <v>-70.651161000000002</v>
      </c>
      <c r="AA123" s="98"/>
      <c r="AB123" s="111">
        <v>45240</v>
      </c>
      <c r="AC123" s="22">
        <v>45250</v>
      </c>
      <c r="AD123" s="168" t="s">
        <v>66</v>
      </c>
      <c r="AE123" s="36">
        <v>45280</v>
      </c>
      <c r="AF123" s="98"/>
      <c r="AG123" s="4">
        <v>12</v>
      </c>
      <c r="AH123" s="12" t="s">
        <v>122</v>
      </c>
      <c r="AI123" s="98"/>
      <c r="AJ123" s="81">
        <v>20536</v>
      </c>
      <c r="AK123" s="98"/>
      <c r="AL123" s="98"/>
      <c r="AM123" s="81"/>
    </row>
    <row r="124" spans="1:39" ht="25.2" customHeight="1" x14ac:dyDescent="0.3">
      <c r="A124" s="5">
        <v>1093</v>
      </c>
      <c r="B124" s="4" t="s">
        <v>549</v>
      </c>
      <c r="C124" s="171">
        <v>42644</v>
      </c>
      <c r="D124" s="61" t="s">
        <v>550</v>
      </c>
      <c r="E124" s="99" t="str">
        <f>IFERROR(VLOOKUP(F124,'Banco de Dados'!AE:AF,2,FALSE),"")</f>
        <v/>
      </c>
      <c r="F124" s="4"/>
      <c r="G124" s="4" t="s">
        <v>58</v>
      </c>
      <c r="H124" s="12" t="s">
        <v>59</v>
      </c>
      <c r="I124" s="4"/>
      <c r="J124" s="11">
        <v>45</v>
      </c>
      <c r="K124" s="111">
        <v>45277</v>
      </c>
      <c r="L124" s="4"/>
      <c r="M124" s="4"/>
      <c r="N124" s="4"/>
      <c r="O124" s="4" t="s">
        <v>551</v>
      </c>
      <c r="P124" s="4" t="s">
        <v>61</v>
      </c>
      <c r="Q124" s="61">
        <v>88089444253</v>
      </c>
      <c r="R124" s="4" t="s">
        <v>552</v>
      </c>
      <c r="S124" s="4">
        <v>23</v>
      </c>
      <c r="T124" s="98"/>
      <c r="U124" s="4" t="s">
        <v>114</v>
      </c>
      <c r="V124" s="4" t="s">
        <v>519</v>
      </c>
      <c r="W124" s="4" t="s">
        <v>544</v>
      </c>
      <c r="X124" s="4">
        <v>-7.9484450000000004</v>
      </c>
      <c r="Y124" s="4">
        <v>-70.651893999999999</v>
      </c>
      <c r="AA124" s="98"/>
      <c r="AB124" s="111">
        <v>45240</v>
      </c>
      <c r="AC124" s="22">
        <v>45250</v>
      </c>
      <c r="AD124" s="168" t="s">
        <v>66</v>
      </c>
      <c r="AE124" s="36">
        <v>45280</v>
      </c>
      <c r="AF124" s="98"/>
      <c r="AG124" s="4">
        <v>12</v>
      </c>
      <c r="AH124" s="12" t="s">
        <v>122</v>
      </c>
      <c r="AI124" s="98"/>
      <c r="AJ124" s="81">
        <v>28060</v>
      </c>
      <c r="AK124" s="98"/>
      <c r="AL124" s="98"/>
      <c r="AM124" s="81"/>
    </row>
    <row r="125" spans="1:39" ht="25.2" customHeight="1" x14ac:dyDescent="0.3">
      <c r="A125" s="5">
        <v>1094</v>
      </c>
      <c r="B125" s="4" t="s">
        <v>553</v>
      </c>
      <c r="C125" s="171">
        <v>42646</v>
      </c>
      <c r="D125" s="11" t="s">
        <v>554</v>
      </c>
      <c r="E125" s="99" t="str">
        <f>IFERROR(VLOOKUP(F125,'Banco de Dados'!AE:AF,2,FALSE),"")</f>
        <v/>
      </c>
      <c r="F125" s="4"/>
      <c r="G125" s="4" t="s">
        <v>58</v>
      </c>
      <c r="H125" s="12" t="s">
        <v>59</v>
      </c>
      <c r="I125" s="4"/>
      <c r="J125" s="11">
        <v>45</v>
      </c>
      <c r="K125" s="111">
        <v>45278</v>
      </c>
      <c r="L125" s="4"/>
      <c r="M125" s="4"/>
      <c r="N125" s="4"/>
      <c r="O125" s="4" t="s">
        <v>555</v>
      </c>
      <c r="P125" s="4" t="s">
        <v>61</v>
      </c>
      <c r="Q125" s="11">
        <v>4103873205</v>
      </c>
      <c r="R125" s="4" t="s">
        <v>556</v>
      </c>
      <c r="S125" s="4">
        <v>23</v>
      </c>
      <c r="T125" s="98"/>
      <c r="U125" s="4" t="s">
        <v>114</v>
      </c>
      <c r="V125" s="4" t="s">
        <v>519</v>
      </c>
      <c r="W125" s="4" t="s">
        <v>544</v>
      </c>
      <c r="X125" s="4">
        <v>-7.9484409999999999</v>
      </c>
      <c r="Y125" s="4">
        <v>-70.651527000000002</v>
      </c>
      <c r="AA125" s="98"/>
      <c r="AB125" s="111">
        <v>45240</v>
      </c>
      <c r="AC125" s="22">
        <v>45250</v>
      </c>
      <c r="AD125" s="168" t="s">
        <v>66</v>
      </c>
      <c r="AE125" s="36">
        <v>45280</v>
      </c>
      <c r="AF125" s="98"/>
      <c r="AG125" s="4">
        <v>12</v>
      </c>
      <c r="AH125" s="12" t="s">
        <v>122</v>
      </c>
      <c r="AI125" s="98"/>
      <c r="AJ125" s="81">
        <v>35471</v>
      </c>
      <c r="AK125" s="98"/>
      <c r="AL125" s="98"/>
      <c r="AM125" s="81"/>
    </row>
    <row r="126" spans="1:39" ht="25.2" customHeight="1" x14ac:dyDescent="0.3">
      <c r="A126" s="5">
        <v>1095</v>
      </c>
      <c r="B126" s="4" t="s">
        <v>557</v>
      </c>
      <c r="C126" s="171">
        <v>42648</v>
      </c>
      <c r="D126" s="11" t="s">
        <v>558</v>
      </c>
      <c r="E126" s="99" t="str">
        <f>IFERROR(VLOOKUP(F126,'Banco de Dados'!AE:AF,2,FALSE),"")</f>
        <v/>
      </c>
      <c r="F126" s="4"/>
      <c r="G126" s="4" t="s">
        <v>58</v>
      </c>
      <c r="H126" s="12" t="s">
        <v>59</v>
      </c>
      <c r="I126" s="4"/>
      <c r="J126" s="11">
        <v>45</v>
      </c>
      <c r="K126" s="111">
        <v>45277</v>
      </c>
      <c r="L126" s="4"/>
      <c r="M126" s="4"/>
      <c r="N126" s="4"/>
      <c r="O126" s="4" t="s">
        <v>559</v>
      </c>
      <c r="P126" s="4" t="s">
        <v>61</v>
      </c>
      <c r="Q126" s="11">
        <v>3645802240</v>
      </c>
      <c r="R126" s="4" t="s">
        <v>560</v>
      </c>
      <c r="S126" s="4">
        <v>23</v>
      </c>
      <c r="T126" s="98"/>
      <c r="U126" s="4" t="s">
        <v>114</v>
      </c>
      <c r="V126" s="4" t="s">
        <v>519</v>
      </c>
      <c r="W126" s="4" t="s">
        <v>544</v>
      </c>
      <c r="X126" s="4">
        <v>-7.949306</v>
      </c>
      <c r="Y126" s="4">
        <v>-70.651745000000005</v>
      </c>
      <c r="AA126" s="98"/>
      <c r="AB126" s="111">
        <v>45240</v>
      </c>
      <c r="AC126" s="22">
        <v>45250</v>
      </c>
      <c r="AD126" s="168" t="s">
        <v>66</v>
      </c>
      <c r="AE126" s="36">
        <v>45280</v>
      </c>
      <c r="AF126" s="98"/>
      <c r="AG126" s="4">
        <v>12</v>
      </c>
      <c r="AH126" s="12" t="s">
        <v>122</v>
      </c>
      <c r="AI126" s="98"/>
      <c r="AJ126" s="81">
        <v>34530</v>
      </c>
      <c r="AK126" s="98"/>
      <c r="AL126" s="98"/>
      <c r="AM126" s="81"/>
    </row>
    <row r="127" spans="1:39" ht="25.2" customHeight="1" x14ac:dyDescent="0.3">
      <c r="A127" s="5">
        <v>1096</v>
      </c>
      <c r="B127" s="4" t="s">
        <v>561</v>
      </c>
      <c r="C127" s="171">
        <v>42650</v>
      </c>
      <c r="D127" s="61" t="s">
        <v>562</v>
      </c>
      <c r="E127" s="99" t="str">
        <f>IFERROR(VLOOKUP(F127,'Banco de Dados'!AE:AF,2,FALSE),"")</f>
        <v/>
      </c>
      <c r="F127" s="4"/>
      <c r="G127" s="4" t="s">
        <v>58</v>
      </c>
      <c r="H127" s="12" t="s">
        <v>59</v>
      </c>
      <c r="I127" s="4"/>
      <c r="J127" s="11">
        <v>45</v>
      </c>
      <c r="K127" s="111">
        <v>45277</v>
      </c>
      <c r="L127" s="4"/>
      <c r="M127" s="4"/>
      <c r="N127" s="4"/>
      <c r="O127" s="4" t="s">
        <v>563</v>
      </c>
      <c r="P127" s="4" t="s">
        <v>61</v>
      </c>
      <c r="Q127" s="61">
        <v>136406238</v>
      </c>
      <c r="R127" s="4" t="s">
        <v>564</v>
      </c>
      <c r="S127" s="4">
        <v>23</v>
      </c>
      <c r="T127" s="98"/>
      <c r="U127" s="4" t="s">
        <v>114</v>
      </c>
      <c r="V127" s="4" t="s">
        <v>519</v>
      </c>
      <c r="W127" s="4" t="s">
        <v>544</v>
      </c>
      <c r="X127" s="4">
        <v>-7.9492380000000002</v>
      </c>
      <c r="Y127" s="4">
        <v>-70.651955000000001</v>
      </c>
      <c r="AA127" s="98"/>
      <c r="AB127" s="111">
        <v>45240</v>
      </c>
      <c r="AC127" s="22">
        <v>45250</v>
      </c>
      <c r="AD127" s="168" t="s">
        <v>66</v>
      </c>
      <c r="AE127" s="36">
        <v>45280</v>
      </c>
      <c r="AF127" s="98"/>
      <c r="AG127" s="4">
        <v>12</v>
      </c>
      <c r="AH127" s="12" t="s">
        <v>122</v>
      </c>
      <c r="AI127" s="98"/>
      <c r="AJ127" s="81">
        <v>30900</v>
      </c>
      <c r="AK127" s="98"/>
      <c r="AL127" s="98"/>
      <c r="AM127" s="81"/>
    </row>
    <row r="128" spans="1:39" ht="25.2" customHeight="1" x14ac:dyDescent="0.3">
      <c r="A128" s="5">
        <v>1097</v>
      </c>
      <c r="B128" s="4" t="s">
        <v>565</v>
      </c>
      <c r="C128" s="171">
        <v>42652</v>
      </c>
      <c r="D128" s="61" t="s">
        <v>566</v>
      </c>
      <c r="E128" s="99" t="str">
        <f>IFERROR(VLOOKUP(F128,'Banco de Dados'!AE:AF,2,FALSE),"")</f>
        <v/>
      </c>
      <c r="F128" s="4"/>
      <c r="G128" s="4" t="s">
        <v>58</v>
      </c>
      <c r="H128" s="12" t="s">
        <v>59</v>
      </c>
      <c r="I128" s="4"/>
      <c r="J128" s="11">
        <v>45</v>
      </c>
      <c r="K128" s="111">
        <v>45277</v>
      </c>
      <c r="L128" s="4"/>
      <c r="M128" s="4"/>
      <c r="N128" s="4"/>
      <c r="O128" s="4" t="s">
        <v>567</v>
      </c>
      <c r="P128" s="4" t="s">
        <v>292</v>
      </c>
      <c r="Q128" s="61">
        <v>95707980253</v>
      </c>
      <c r="R128" s="4" t="s">
        <v>568</v>
      </c>
      <c r="S128" s="4">
        <v>23</v>
      </c>
      <c r="U128" s="4" t="s">
        <v>114</v>
      </c>
      <c r="V128" s="4" t="s">
        <v>519</v>
      </c>
      <c r="W128" s="4" t="s">
        <v>544</v>
      </c>
      <c r="X128" s="4">
        <v>-7.9493479999999996</v>
      </c>
      <c r="Y128" s="4">
        <v>-70.652179000000004</v>
      </c>
      <c r="AB128" s="111">
        <v>45240</v>
      </c>
      <c r="AC128" s="22">
        <v>45250</v>
      </c>
      <c r="AD128" s="168" t="s">
        <v>66</v>
      </c>
      <c r="AE128" s="36">
        <v>45280</v>
      </c>
      <c r="AG128" s="4">
        <v>12</v>
      </c>
      <c r="AH128" s="12" t="s">
        <v>122</v>
      </c>
      <c r="AI128" s="17"/>
      <c r="AJ128" s="81">
        <v>26686</v>
      </c>
      <c r="AK128" s="12"/>
      <c r="AM128" s="81"/>
    </row>
    <row r="129" spans="1:39" ht="25.2" customHeight="1" x14ac:dyDescent="0.3">
      <c r="A129" s="5">
        <v>1098</v>
      </c>
      <c r="B129" s="4" t="s">
        <v>569</v>
      </c>
      <c r="C129" s="171">
        <v>42654</v>
      </c>
      <c r="D129" s="61" t="s">
        <v>570</v>
      </c>
      <c r="E129" s="99" t="str">
        <f>IFERROR(VLOOKUP(F129,'Banco de Dados'!AE:AF,2,FALSE),"")</f>
        <v/>
      </c>
      <c r="F129" s="4"/>
      <c r="G129" s="4" t="s">
        <v>58</v>
      </c>
      <c r="H129" s="12" t="s">
        <v>59</v>
      </c>
      <c r="I129" s="4"/>
      <c r="J129" s="11">
        <v>45</v>
      </c>
      <c r="K129" s="111">
        <v>45277</v>
      </c>
      <c r="L129" s="4"/>
      <c r="M129" s="4"/>
      <c r="N129" s="4"/>
      <c r="O129" s="4" t="s">
        <v>571</v>
      </c>
      <c r="P129" s="4" t="s">
        <v>61</v>
      </c>
      <c r="Q129" s="61">
        <v>87834138200</v>
      </c>
      <c r="R129" s="4" t="s">
        <v>572</v>
      </c>
      <c r="S129" s="4">
        <v>23</v>
      </c>
      <c r="U129" s="4" t="s">
        <v>114</v>
      </c>
      <c r="V129" s="4" t="s">
        <v>519</v>
      </c>
      <c r="W129" s="4" t="s">
        <v>544</v>
      </c>
      <c r="X129" s="4">
        <v>-7.9493999999999998</v>
      </c>
      <c r="Y129" s="4">
        <v>-70.652567000000005</v>
      </c>
      <c r="AB129" s="111">
        <v>45240</v>
      </c>
      <c r="AC129" s="22">
        <v>45250</v>
      </c>
      <c r="AD129" s="168" t="s">
        <v>66</v>
      </c>
      <c r="AE129" s="36">
        <v>45280</v>
      </c>
      <c r="AG129" s="4">
        <v>12</v>
      </c>
      <c r="AH129" s="12" t="s">
        <v>122</v>
      </c>
      <c r="AI129" s="17"/>
      <c r="AJ129" s="81">
        <v>24058</v>
      </c>
      <c r="AK129" s="12"/>
      <c r="AM129" s="81"/>
    </row>
    <row r="130" spans="1:39" ht="25.2" customHeight="1" x14ac:dyDescent="0.3">
      <c r="A130" s="5">
        <v>1099</v>
      </c>
      <c r="B130" s="4" t="s">
        <v>573</v>
      </c>
      <c r="C130" s="171">
        <v>42656</v>
      </c>
      <c r="D130" s="11" t="s">
        <v>574</v>
      </c>
      <c r="E130" s="99" t="str">
        <f>IFERROR(VLOOKUP(F130,'Banco de Dados'!AE:AF,2,FALSE),"")</f>
        <v/>
      </c>
      <c r="F130" s="4"/>
      <c r="G130" s="4" t="s">
        <v>58</v>
      </c>
      <c r="H130" s="12" t="s">
        <v>59</v>
      </c>
      <c r="I130" s="4"/>
      <c r="J130" s="11">
        <v>45</v>
      </c>
      <c r="K130" s="111">
        <v>45277</v>
      </c>
      <c r="L130" s="4"/>
      <c r="M130" s="4"/>
      <c r="N130" s="4"/>
      <c r="O130" s="4" t="s">
        <v>575</v>
      </c>
      <c r="P130" s="4" t="s">
        <v>61</v>
      </c>
      <c r="Q130" s="11">
        <v>97425362287</v>
      </c>
      <c r="R130" s="4" t="s">
        <v>576</v>
      </c>
      <c r="S130" s="4">
        <v>23</v>
      </c>
      <c r="U130" s="4" t="s">
        <v>114</v>
      </c>
      <c r="V130" s="4" t="s">
        <v>519</v>
      </c>
      <c r="W130" s="4" t="s">
        <v>544</v>
      </c>
      <c r="X130" s="4">
        <v>-7.9494090000000002</v>
      </c>
      <c r="Y130" s="4">
        <v>-70.652773999999994</v>
      </c>
      <c r="AB130" s="111">
        <v>45240</v>
      </c>
      <c r="AC130" s="22">
        <v>45250</v>
      </c>
      <c r="AD130" s="168" t="s">
        <v>66</v>
      </c>
      <c r="AE130" s="36">
        <v>45280</v>
      </c>
      <c r="AG130" s="4">
        <v>12</v>
      </c>
      <c r="AH130" s="12" t="s">
        <v>122</v>
      </c>
      <c r="AI130" s="17"/>
      <c r="AJ130" s="81">
        <v>31572</v>
      </c>
      <c r="AK130" s="12"/>
      <c r="AM130" s="81"/>
    </row>
    <row r="131" spans="1:39" ht="25.2" customHeight="1" x14ac:dyDescent="0.3">
      <c r="A131" s="5">
        <v>11</v>
      </c>
      <c r="B131" s="4" t="s">
        <v>577</v>
      </c>
      <c r="C131" s="169">
        <v>16703</v>
      </c>
      <c r="D131" s="11" t="s">
        <v>578</v>
      </c>
      <c r="E131" s="99">
        <f>IFERROR(VLOOKUP(F131,'Banco de Dados'!AE:AF,2,FALSE),"")</f>
        <v>714088</v>
      </c>
      <c r="F131" s="4">
        <f>IFERROR(VLOOKUP(Q131,'Banco de Dados'!A:B,2,FALSE),"")</f>
        <v>212300967</v>
      </c>
      <c r="G131" s="4" t="s">
        <v>58</v>
      </c>
      <c r="H131" s="12" t="s">
        <v>59</v>
      </c>
      <c r="I131" s="4"/>
      <c r="J131" s="11">
        <v>80</v>
      </c>
      <c r="K131" s="111">
        <v>45182</v>
      </c>
      <c r="L131" s="12" t="s">
        <v>59</v>
      </c>
      <c r="M131" s="12" t="s">
        <v>59</v>
      </c>
      <c r="N131" s="4"/>
      <c r="O131" s="4" t="s">
        <v>579</v>
      </c>
      <c r="P131" s="4" t="s">
        <v>61</v>
      </c>
      <c r="Q131" s="11">
        <v>5104898261</v>
      </c>
      <c r="R131" s="4" t="s">
        <v>580</v>
      </c>
      <c r="S131" s="4">
        <v>16</v>
      </c>
      <c r="T131" s="4"/>
      <c r="U131" s="4" t="s">
        <v>63</v>
      </c>
      <c r="V131" s="4" t="s">
        <v>64</v>
      </c>
      <c r="W131" s="4" t="s">
        <v>65</v>
      </c>
      <c r="X131" s="4">
        <v>-8.1592719999999996</v>
      </c>
      <c r="Y131" s="4">
        <v>-72.554477000000006</v>
      </c>
      <c r="Z131" s="4">
        <v>2216146</v>
      </c>
      <c r="AA131" s="123">
        <v>239823</v>
      </c>
      <c r="AB131" s="22">
        <v>45154</v>
      </c>
      <c r="AC131" s="22">
        <v>45154</v>
      </c>
      <c r="AD131" s="168" t="s">
        <v>66</v>
      </c>
      <c r="AE131" s="36">
        <v>45188</v>
      </c>
      <c r="AF131" s="22">
        <v>45191</v>
      </c>
      <c r="AG131" s="17">
        <v>9</v>
      </c>
      <c r="AH131" s="12" t="s">
        <v>67</v>
      </c>
      <c r="AI131" t="s">
        <v>68</v>
      </c>
      <c r="AJ131" s="81">
        <v>37081</v>
      </c>
    </row>
    <row r="132" spans="1:39" ht="25.2" customHeight="1" x14ac:dyDescent="0.3">
      <c r="A132" s="5">
        <v>110</v>
      </c>
      <c r="B132" s="4" t="s">
        <v>581</v>
      </c>
      <c r="C132" s="169">
        <v>17222</v>
      </c>
      <c r="D132" s="11" t="s">
        <v>106</v>
      </c>
      <c r="E132" s="99">
        <f ca="1">IFERROR(VLOOKUP(F132,'Banco de Dados'!AE:AF,2,FALSE),"")</f>
        <v>716202</v>
      </c>
      <c r="F132" s="4">
        <f ca="1">IFERROR(VLOOKUP(Q132,'Banco de Dados'!A:B,2,FALSE),"")</f>
        <v>212301429</v>
      </c>
      <c r="G132" s="4" t="s">
        <v>58</v>
      </c>
      <c r="H132" s="12" t="s">
        <v>59</v>
      </c>
      <c r="I132" s="4"/>
      <c r="J132" s="11">
        <v>80</v>
      </c>
      <c r="K132" s="111">
        <v>45201</v>
      </c>
      <c r="L132" s="12" t="s">
        <v>59</v>
      </c>
      <c r="M132" s="12" t="s">
        <v>59</v>
      </c>
      <c r="N132" s="4" t="s">
        <v>582</v>
      </c>
      <c r="O132" s="4" t="s">
        <v>583</v>
      </c>
      <c r="P132" s="4" t="s">
        <v>61</v>
      </c>
      <c r="Q132" s="11">
        <v>8581539203</v>
      </c>
      <c r="R132" s="4" t="s">
        <v>584</v>
      </c>
      <c r="S132" s="4">
        <v>16</v>
      </c>
      <c r="T132" s="4"/>
      <c r="U132" s="4" t="s">
        <v>63</v>
      </c>
      <c r="V132" s="4" t="s">
        <v>64</v>
      </c>
      <c r="W132" s="4" t="s">
        <v>65</v>
      </c>
      <c r="X132" s="4">
        <v>-8.2157199999999992</v>
      </c>
      <c r="Y132" s="4">
        <v>-72.522912000000005</v>
      </c>
      <c r="Z132">
        <v>2236629</v>
      </c>
      <c r="AA132" s="123">
        <v>243467</v>
      </c>
      <c r="AB132" s="22">
        <v>45154</v>
      </c>
      <c r="AC132" s="22">
        <v>45154</v>
      </c>
      <c r="AD132" s="168" t="s">
        <v>66</v>
      </c>
      <c r="AE132" s="36">
        <v>45208</v>
      </c>
      <c r="AF132"/>
      <c r="AG132" s="12">
        <v>10</v>
      </c>
      <c r="AH132" s="12" t="s">
        <v>224</v>
      </c>
      <c r="AI132" t="s">
        <v>225</v>
      </c>
      <c r="AJ132" s="81">
        <v>37709</v>
      </c>
    </row>
    <row r="133" spans="1:39" ht="25.2" customHeight="1" x14ac:dyDescent="0.3">
      <c r="A133" s="5">
        <v>1100</v>
      </c>
      <c r="B133" s="4" t="s">
        <v>585</v>
      </c>
      <c r="C133" s="171">
        <v>42658</v>
      </c>
      <c r="D133" s="11" t="s">
        <v>586</v>
      </c>
      <c r="E133" s="99" t="str">
        <f>IFERROR(VLOOKUP(F133,'Banco de Dados'!AE:AF,2,FALSE),"")</f>
        <v/>
      </c>
      <c r="F133" s="4"/>
      <c r="G133" s="4" t="s">
        <v>58</v>
      </c>
      <c r="H133" s="12" t="s">
        <v>59</v>
      </c>
      <c r="I133" s="4"/>
      <c r="J133" s="11">
        <v>45</v>
      </c>
      <c r="K133" s="111">
        <v>45278</v>
      </c>
      <c r="L133" s="4"/>
      <c r="M133" s="4"/>
      <c r="N133" s="4"/>
      <c r="O133" s="4" t="s">
        <v>587</v>
      </c>
      <c r="P133" s="4" t="s">
        <v>61</v>
      </c>
      <c r="Q133" s="11">
        <v>2945268205</v>
      </c>
      <c r="R133" s="4" t="s">
        <v>588</v>
      </c>
      <c r="S133" s="4">
        <v>23</v>
      </c>
      <c r="U133" s="4" t="s">
        <v>114</v>
      </c>
      <c r="V133" s="4" t="s">
        <v>519</v>
      </c>
      <c r="W133" s="4" t="s">
        <v>544</v>
      </c>
      <c r="X133" s="4">
        <v>-7.9513049999999996</v>
      </c>
      <c r="Y133" s="4">
        <v>-70.652579000000003</v>
      </c>
      <c r="AB133" s="111">
        <v>45240</v>
      </c>
      <c r="AC133" s="22">
        <v>45250</v>
      </c>
      <c r="AD133"/>
      <c r="AE133" s="36">
        <v>45321</v>
      </c>
      <c r="AI133" s="17"/>
      <c r="AJ133" s="81">
        <v>34661</v>
      </c>
      <c r="AK133" s="12"/>
      <c r="AM133" s="81"/>
    </row>
    <row r="134" spans="1:39" ht="25.2" customHeight="1" x14ac:dyDescent="0.3">
      <c r="A134" s="5">
        <v>1101</v>
      </c>
      <c r="B134" s="4" t="s">
        <v>589</v>
      </c>
      <c r="C134" s="171">
        <v>42660</v>
      </c>
      <c r="D134" s="11" t="s">
        <v>590</v>
      </c>
      <c r="E134" s="99" t="str">
        <f>IFERROR(VLOOKUP(F134,'Banco de Dados'!AE:AF,2,FALSE),"")</f>
        <v/>
      </c>
      <c r="F134" s="4"/>
      <c r="G134" s="4" t="s">
        <v>58</v>
      </c>
      <c r="H134" s="12" t="s">
        <v>59</v>
      </c>
      <c r="I134" s="4"/>
      <c r="J134" s="11">
        <v>45</v>
      </c>
      <c r="K134" s="111">
        <v>45315</v>
      </c>
      <c r="L134" s="4"/>
      <c r="M134" s="4"/>
      <c r="N134" s="4"/>
      <c r="O134" s="4" t="s">
        <v>591</v>
      </c>
      <c r="P134" s="4" t="s">
        <v>61</v>
      </c>
      <c r="Q134" s="11">
        <v>4191142208</v>
      </c>
      <c r="R134" s="4" t="s">
        <v>592</v>
      </c>
      <c r="S134" s="4">
        <v>23</v>
      </c>
      <c r="U134" s="4" t="s">
        <v>114</v>
      </c>
      <c r="V134" s="4" t="s">
        <v>519</v>
      </c>
      <c r="W134" s="4" t="s">
        <v>544</v>
      </c>
      <c r="X134" s="4">
        <v>-7.949751</v>
      </c>
      <c r="Y134" s="4">
        <v>-70.652956000000003</v>
      </c>
      <c r="AB134" s="111">
        <v>45240</v>
      </c>
      <c r="AC134" s="22">
        <v>45250</v>
      </c>
      <c r="AD134"/>
      <c r="AE134" s="36">
        <v>45321</v>
      </c>
      <c r="AI134" s="17"/>
      <c r="AJ134" s="81">
        <v>35552</v>
      </c>
      <c r="AK134" s="12"/>
      <c r="AM134" s="81"/>
    </row>
    <row r="135" spans="1:39" ht="25.2" customHeight="1" x14ac:dyDescent="0.3">
      <c r="A135" s="5">
        <v>1102</v>
      </c>
      <c r="B135" s="4" t="s">
        <v>593</v>
      </c>
      <c r="C135" s="171">
        <v>42662</v>
      </c>
      <c r="D135" s="11" t="s">
        <v>594</v>
      </c>
      <c r="E135" s="99" t="str">
        <f>IFERROR(VLOOKUP(F135,'Banco de Dados'!AE:AF,2,FALSE),"")</f>
        <v/>
      </c>
      <c r="F135" s="4"/>
      <c r="G135" s="4" t="s">
        <v>58</v>
      </c>
      <c r="H135" s="12" t="s">
        <v>59</v>
      </c>
      <c r="I135" s="4"/>
      <c r="J135" s="11">
        <v>45</v>
      </c>
      <c r="K135" s="111">
        <v>45277</v>
      </c>
      <c r="L135" s="4"/>
      <c r="M135" s="4"/>
      <c r="N135" s="4"/>
      <c r="O135" s="4" t="s">
        <v>595</v>
      </c>
      <c r="P135" s="4" t="s">
        <v>61</v>
      </c>
      <c r="Q135" s="11">
        <v>69216282215</v>
      </c>
      <c r="R135" s="4" t="s">
        <v>596</v>
      </c>
      <c r="S135" s="4">
        <v>23</v>
      </c>
      <c r="U135" s="4" t="s">
        <v>114</v>
      </c>
      <c r="V135" s="4" t="s">
        <v>519</v>
      </c>
      <c r="W135" s="4" t="s">
        <v>544</v>
      </c>
      <c r="X135" s="4">
        <v>-7.9494639999999999</v>
      </c>
      <c r="Y135" s="4">
        <v>-70.653783000000004</v>
      </c>
      <c r="AB135" s="111">
        <v>45240</v>
      </c>
      <c r="AC135" s="22">
        <v>45250</v>
      </c>
      <c r="AD135" s="168" t="s">
        <v>66</v>
      </c>
      <c r="AE135" s="36">
        <v>45280</v>
      </c>
      <c r="AG135" s="4">
        <v>12</v>
      </c>
      <c r="AH135" s="12" t="s">
        <v>122</v>
      </c>
      <c r="AI135" s="17"/>
      <c r="AJ135" s="81">
        <v>29348</v>
      </c>
      <c r="AK135" s="12"/>
      <c r="AM135" s="81"/>
    </row>
    <row r="136" spans="1:39" ht="25.2" customHeight="1" x14ac:dyDescent="0.3">
      <c r="A136" s="5">
        <v>1103</v>
      </c>
      <c r="B136" s="4" t="s">
        <v>597</v>
      </c>
      <c r="C136" s="171">
        <v>42664</v>
      </c>
      <c r="D136" s="11" t="s">
        <v>598</v>
      </c>
      <c r="E136" s="99" t="str">
        <f>IFERROR(VLOOKUP(F136,'Banco de Dados'!AE:AF,2,FALSE),"")</f>
        <v/>
      </c>
      <c r="F136" s="4"/>
      <c r="G136" s="4" t="s">
        <v>58</v>
      </c>
      <c r="H136" s="12" t="s">
        <v>59</v>
      </c>
      <c r="I136" s="4"/>
      <c r="J136" s="11">
        <v>45</v>
      </c>
      <c r="K136" s="111">
        <v>45277</v>
      </c>
      <c r="L136" s="4"/>
      <c r="M136" s="4"/>
      <c r="N136" s="4"/>
      <c r="O136" s="4" t="s">
        <v>599</v>
      </c>
      <c r="P136" s="4" t="s">
        <v>61</v>
      </c>
      <c r="Q136" s="11">
        <v>787285250</v>
      </c>
      <c r="R136" s="4" t="s">
        <v>600</v>
      </c>
      <c r="S136" s="4">
        <v>23</v>
      </c>
      <c r="U136" s="4" t="s">
        <v>114</v>
      </c>
      <c r="V136" s="4" t="s">
        <v>519</v>
      </c>
      <c r="W136" s="4" t="s">
        <v>544</v>
      </c>
      <c r="X136" s="4">
        <v>-7.9480009999999996</v>
      </c>
      <c r="Y136" s="4">
        <v>-70.651571000000004</v>
      </c>
      <c r="AB136" s="111">
        <v>45240</v>
      </c>
      <c r="AC136" s="22">
        <v>45250</v>
      </c>
      <c r="AD136" s="168" t="s">
        <v>66</v>
      </c>
      <c r="AE136" s="36">
        <v>45280</v>
      </c>
      <c r="AG136" s="4">
        <v>12</v>
      </c>
      <c r="AH136" s="12" t="s">
        <v>122</v>
      </c>
      <c r="AI136" s="17"/>
      <c r="AJ136" s="81">
        <v>33185</v>
      </c>
      <c r="AK136" s="12"/>
      <c r="AM136" s="81"/>
    </row>
    <row r="137" spans="1:39" ht="25.2" customHeight="1" x14ac:dyDescent="0.3">
      <c r="A137" s="5">
        <v>1104</v>
      </c>
      <c r="B137" s="4" t="s">
        <v>601</v>
      </c>
      <c r="C137" s="171">
        <v>42666</v>
      </c>
      <c r="D137" s="11" t="s">
        <v>602</v>
      </c>
      <c r="E137" s="99" t="str">
        <f>IFERROR(VLOOKUP(F137,'Banco de Dados'!AE:AF,2,FALSE),"")</f>
        <v/>
      </c>
      <c r="F137" s="4"/>
      <c r="G137" s="4" t="s">
        <v>58</v>
      </c>
      <c r="H137" s="12" t="s">
        <v>59</v>
      </c>
      <c r="I137" s="4"/>
      <c r="J137" s="11">
        <v>45</v>
      </c>
      <c r="K137" s="111">
        <v>45278</v>
      </c>
      <c r="L137" s="4"/>
      <c r="M137" s="4"/>
      <c r="N137" s="4"/>
      <c r="O137" s="4" t="s">
        <v>603</v>
      </c>
      <c r="P137" s="4" t="s">
        <v>292</v>
      </c>
      <c r="Q137" s="11">
        <v>58125469249</v>
      </c>
      <c r="R137" s="4" t="s">
        <v>604</v>
      </c>
      <c r="S137" s="4">
        <v>23</v>
      </c>
      <c r="U137" s="4" t="s">
        <v>114</v>
      </c>
      <c r="V137" s="4" t="s">
        <v>519</v>
      </c>
      <c r="W137" s="4" t="s">
        <v>544</v>
      </c>
      <c r="X137" s="4">
        <v>-7.9479420000000003</v>
      </c>
      <c r="Y137" s="4">
        <v>-70.651438999999996</v>
      </c>
      <c r="AB137" s="111">
        <v>45240</v>
      </c>
      <c r="AC137" s="22">
        <v>45250</v>
      </c>
      <c r="AD137" s="168" t="s">
        <v>66</v>
      </c>
      <c r="AE137" s="36">
        <v>45280</v>
      </c>
      <c r="AG137" s="4">
        <v>12</v>
      </c>
      <c r="AH137" s="12" t="s">
        <v>122</v>
      </c>
      <c r="AI137" s="17"/>
      <c r="AJ137" s="81">
        <v>17535</v>
      </c>
      <c r="AK137" s="12"/>
      <c r="AM137" s="81"/>
    </row>
    <row r="138" spans="1:39" ht="25.2" customHeight="1" x14ac:dyDescent="0.3">
      <c r="A138" s="5">
        <v>1105</v>
      </c>
      <c r="B138" s="4" t="s">
        <v>605</v>
      </c>
      <c r="C138" s="171">
        <v>42668</v>
      </c>
      <c r="D138" s="11" t="s">
        <v>606</v>
      </c>
      <c r="E138" s="99" t="str">
        <f>IFERROR(VLOOKUP(F138,'Banco de Dados'!AE:AF,2,FALSE),"")</f>
        <v/>
      </c>
      <c r="F138" s="4"/>
      <c r="G138" s="4" t="s">
        <v>58</v>
      </c>
      <c r="H138" s="12" t="s">
        <v>59</v>
      </c>
      <c r="I138" s="4"/>
      <c r="J138" s="11">
        <v>45</v>
      </c>
      <c r="K138" s="111">
        <v>45278</v>
      </c>
      <c r="L138" s="4"/>
      <c r="M138" s="4"/>
      <c r="N138" s="4"/>
      <c r="O138" s="4" t="s">
        <v>607</v>
      </c>
      <c r="P138" s="4" t="s">
        <v>61</v>
      </c>
      <c r="Q138" s="11">
        <v>72348798204</v>
      </c>
      <c r="R138" s="4" t="s">
        <v>608</v>
      </c>
      <c r="S138" s="4">
        <v>23</v>
      </c>
      <c r="U138" s="4" t="s">
        <v>114</v>
      </c>
      <c r="V138" s="4" t="s">
        <v>519</v>
      </c>
      <c r="W138" s="4" t="s">
        <v>544</v>
      </c>
      <c r="X138" s="4">
        <v>-7.946771</v>
      </c>
      <c r="Y138" s="4">
        <v>-70.663454999999999</v>
      </c>
      <c r="AB138" s="111">
        <v>45240</v>
      </c>
      <c r="AC138" s="22">
        <v>45250</v>
      </c>
      <c r="AD138"/>
      <c r="AE138" s="36">
        <v>45330</v>
      </c>
      <c r="AI138" s="17"/>
      <c r="AJ138" s="81">
        <v>27571</v>
      </c>
      <c r="AK138" s="12"/>
      <c r="AM138" s="81"/>
    </row>
    <row r="139" spans="1:39" ht="25.2" customHeight="1" x14ac:dyDescent="0.3">
      <c r="A139" s="5">
        <v>1106</v>
      </c>
      <c r="B139" s="4" t="s">
        <v>609</v>
      </c>
      <c r="C139" s="171">
        <v>42670</v>
      </c>
      <c r="D139" s="11" t="s">
        <v>610</v>
      </c>
      <c r="E139" s="99" t="str">
        <f>IFERROR(VLOOKUP(F139,'Banco de Dados'!AE:AF,2,FALSE),"")</f>
        <v/>
      </c>
      <c r="F139" s="4"/>
      <c r="G139" s="4" t="s">
        <v>58</v>
      </c>
      <c r="H139" s="12" t="s">
        <v>59</v>
      </c>
      <c r="I139" s="4"/>
      <c r="J139" s="11">
        <v>45</v>
      </c>
      <c r="K139" s="111">
        <v>45278</v>
      </c>
      <c r="L139" s="4"/>
      <c r="M139" s="4"/>
      <c r="N139" s="4"/>
      <c r="O139" s="4" t="s">
        <v>611</v>
      </c>
      <c r="P139" s="4" t="s">
        <v>61</v>
      </c>
      <c r="Q139" s="11">
        <v>70338509216</v>
      </c>
      <c r="R139" s="4" t="s">
        <v>612</v>
      </c>
      <c r="S139" s="4">
        <v>23</v>
      </c>
      <c r="U139" s="4" t="s">
        <v>114</v>
      </c>
      <c r="V139" s="4" t="s">
        <v>519</v>
      </c>
      <c r="W139" s="4" t="s">
        <v>544</v>
      </c>
      <c r="X139" s="4">
        <v>-7.9467679999999996</v>
      </c>
      <c r="Y139" s="4">
        <v>-70.663302999999999</v>
      </c>
      <c r="AB139" s="111">
        <v>45240</v>
      </c>
      <c r="AC139" s="22">
        <v>45250</v>
      </c>
      <c r="AD139" s="168" t="s">
        <v>66</v>
      </c>
      <c r="AE139" s="36">
        <v>45280</v>
      </c>
      <c r="AG139" s="4">
        <v>12</v>
      </c>
      <c r="AH139" s="12" t="s">
        <v>122</v>
      </c>
      <c r="AI139" s="17"/>
      <c r="AJ139" s="81">
        <v>34071</v>
      </c>
      <c r="AK139" s="12"/>
      <c r="AM139" s="81"/>
    </row>
    <row r="140" spans="1:39" ht="25.2" customHeight="1" x14ac:dyDescent="0.3">
      <c r="A140" s="5">
        <v>1107</v>
      </c>
      <c r="B140" s="4" t="s">
        <v>613</v>
      </c>
      <c r="C140" s="171">
        <v>42672</v>
      </c>
      <c r="D140" s="11" t="s">
        <v>614</v>
      </c>
      <c r="E140" s="99" t="str">
        <f>IFERROR(VLOOKUP(F140,'Banco de Dados'!AE:AF,2,FALSE),"")</f>
        <v/>
      </c>
      <c r="F140" s="4"/>
      <c r="G140" s="4" t="s">
        <v>58</v>
      </c>
      <c r="H140" s="12" t="s">
        <v>365</v>
      </c>
      <c r="I140" s="4" t="s">
        <v>615</v>
      </c>
      <c r="J140" s="11" t="s">
        <v>365</v>
      </c>
      <c r="K140" s="111"/>
      <c r="L140" s="4"/>
      <c r="M140" s="4"/>
      <c r="N140" s="4"/>
      <c r="O140" s="4" t="s">
        <v>616</v>
      </c>
      <c r="P140" s="4" t="s">
        <v>61</v>
      </c>
      <c r="Q140" s="11">
        <v>70338539204</v>
      </c>
      <c r="R140" s="4" t="s">
        <v>617</v>
      </c>
      <c r="S140" s="4">
        <v>23</v>
      </c>
      <c r="U140" s="4" t="s">
        <v>114</v>
      </c>
      <c r="V140" s="4" t="s">
        <v>519</v>
      </c>
      <c r="W140" s="4" t="s">
        <v>618</v>
      </c>
      <c r="X140" s="4">
        <v>-7.9710640000000001</v>
      </c>
      <c r="Y140" s="4">
        <v>-70.674733000000003</v>
      </c>
      <c r="AB140" s="111">
        <v>45240</v>
      </c>
      <c r="AC140" s="22">
        <v>45250</v>
      </c>
      <c r="AD140"/>
      <c r="AE140" s="36"/>
      <c r="AI140" s="17"/>
      <c r="AJ140" s="81">
        <v>34190</v>
      </c>
      <c r="AK140" s="12"/>
      <c r="AM140" s="81"/>
    </row>
    <row r="141" spans="1:39" ht="25.2" customHeight="1" x14ac:dyDescent="0.3">
      <c r="A141" s="5">
        <v>1108</v>
      </c>
      <c r="B141" s="4" t="s">
        <v>619</v>
      </c>
      <c r="C141" s="171">
        <v>42674</v>
      </c>
      <c r="D141" s="11" t="s">
        <v>620</v>
      </c>
      <c r="E141" s="99" t="str">
        <f>IFERROR(VLOOKUP(F141,'Banco de Dados'!AE:AF,2,FALSE),"")</f>
        <v/>
      </c>
      <c r="F141" s="4"/>
      <c r="G141" s="4" t="s">
        <v>58</v>
      </c>
      <c r="H141" s="12" t="s">
        <v>365</v>
      </c>
      <c r="I141" s="4" t="s">
        <v>621</v>
      </c>
      <c r="J141" s="11" t="s">
        <v>365</v>
      </c>
      <c r="K141" s="111"/>
      <c r="L141" s="4"/>
      <c r="M141" s="4"/>
      <c r="N141" s="4"/>
      <c r="O141" s="4" t="s">
        <v>622</v>
      </c>
      <c r="P141" s="4" t="s">
        <v>61</v>
      </c>
      <c r="Q141" s="11">
        <v>71965874215</v>
      </c>
      <c r="R141" s="4" t="s">
        <v>623</v>
      </c>
      <c r="S141" s="4">
        <v>23</v>
      </c>
      <c r="U141" s="4" t="s">
        <v>114</v>
      </c>
      <c r="V141" s="4" t="s">
        <v>519</v>
      </c>
      <c r="W141" s="4" t="s">
        <v>618</v>
      </c>
      <c r="X141" s="4">
        <v>-7.9697810000000002</v>
      </c>
      <c r="Y141" s="4">
        <v>-70.677025999999998</v>
      </c>
      <c r="AB141" s="111">
        <v>45240</v>
      </c>
      <c r="AC141" s="22">
        <v>45250</v>
      </c>
      <c r="AD141"/>
      <c r="AE141" s="36"/>
      <c r="AI141" s="17"/>
      <c r="AJ141" s="81">
        <v>26321</v>
      </c>
      <c r="AK141" s="12"/>
      <c r="AM141" s="81"/>
    </row>
    <row r="142" spans="1:39" ht="25.2" customHeight="1" x14ac:dyDescent="0.3">
      <c r="A142" s="5">
        <v>1109</v>
      </c>
      <c r="B142" s="4" t="s">
        <v>624</v>
      </c>
      <c r="C142" s="171">
        <v>42676</v>
      </c>
      <c r="D142" s="11" t="s">
        <v>625</v>
      </c>
      <c r="E142" s="99" t="str">
        <f>IFERROR(VLOOKUP(F142,'Banco de Dados'!AE:AF,2,FALSE),"")</f>
        <v/>
      </c>
      <c r="F142" s="4"/>
      <c r="G142" s="4" t="s">
        <v>58</v>
      </c>
      <c r="H142" s="12" t="s">
        <v>365</v>
      </c>
      <c r="I142" s="4" t="s">
        <v>615</v>
      </c>
      <c r="J142" s="11" t="s">
        <v>365</v>
      </c>
      <c r="K142" s="111"/>
      <c r="L142" s="4"/>
      <c r="M142" s="4"/>
      <c r="N142" s="4"/>
      <c r="O142" s="4" t="s">
        <v>626</v>
      </c>
      <c r="P142" s="4" t="s">
        <v>61</v>
      </c>
      <c r="Q142" s="11">
        <v>1534848290</v>
      </c>
      <c r="R142" s="4" t="s">
        <v>627</v>
      </c>
      <c r="S142" s="4">
        <v>23</v>
      </c>
      <c r="U142" s="4" t="s">
        <v>114</v>
      </c>
      <c r="V142" s="4" t="s">
        <v>519</v>
      </c>
      <c r="W142" s="4" t="s">
        <v>628</v>
      </c>
      <c r="X142" s="4">
        <v>-7.9739779999999998</v>
      </c>
      <c r="Y142" s="4">
        <v>-70.675470000000004</v>
      </c>
      <c r="AB142" s="111">
        <v>45240</v>
      </c>
      <c r="AC142" s="22">
        <v>45250</v>
      </c>
      <c r="AD142"/>
      <c r="AE142" s="36"/>
      <c r="AI142" s="17"/>
      <c r="AJ142" s="81">
        <v>31467</v>
      </c>
      <c r="AK142" s="12"/>
      <c r="AM142" s="81"/>
    </row>
    <row r="143" spans="1:39" ht="25.2" customHeight="1" x14ac:dyDescent="0.3">
      <c r="A143" s="5">
        <v>111</v>
      </c>
      <c r="B143" s="4" t="s">
        <v>629</v>
      </c>
      <c r="C143" s="169">
        <v>17176</v>
      </c>
      <c r="D143" s="11" t="s">
        <v>106</v>
      </c>
      <c r="E143" s="99">
        <f>IFERROR(VLOOKUP(F143,'Banco de Dados'!AE:AF,2,FALSE),"")</f>
        <v>714374</v>
      </c>
      <c r="F143" s="4">
        <f>IFERROR(VLOOKUP(Q143,'Banco de Dados'!A:B,2,FALSE),"")</f>
        <v>212301016</v>
      </c>
      <c r="G143" s="4" t="s">
        <v>58</v>
      </c>
      <c r="H143" s="12" t="s">
        <v>59</v>
      </c>
      <c r="I143" s="4"/>
      <c r="J143" s="11">
        <v>80</v>
      </c>
      <c r="K143" s="111">
        <v>45183</v>
      </c>
      <c r="L143" s="12" t="s">
        <v>59</v>
      </c>
      <c r="M143" s="12" t="s">
        <v>59</v>
      </c>
      <c r="N143" s="4"/>
      <c r="O143" s="4" t="s">
        <v>630</v>
      </c>
      <c r="P143" s="4" t="s">
        <v>61</v>
      </c>
      <c r="Q143" s="11">
        <v>5206756229</v>
      </c>
      <c r="R143" s="4" t="s">
        <v>631</v>
      </c>
      <c r="S143" s="4">
        <v>16</v>
      </c>
      <c r="T143" s="4"/>
      <c r="U143" s="4" t="s">
        <v>63</v>
      </c>
      <c r="V143" s="4" t="s">
        <v>64</v>
      </c>
      <c r="W143" s="4" t="s">
        <v>65</v>
      </c>
      <c r="X143" s="4">
        <v>-8.1585280000000004</v>
      </c>
      <c r="Y143" s="4">
        <v>-72.553647999999995</v>
      </c>
      <c r="Z143">
        <v>2216242</v>
      </c>
      <c r="AA143" s="123">
        <v>239823</v>
      </c>
      <c r="AB143" s="22">
        <v>45154</v>
      </c>
      <c r="AC143" s="22">
        <v>45154</v>
      </c>
      <c r="AD143" s="168" t="s">
        <v>66</v>
      </c>
      <c r="AE143" s="36">
        <v>45188</v>
      </c>
      <c r="AF143" s="22">
        <v>45191</v>
      </c>
      <c r="AG143" s="17">
        <v>9</v>
      </c>
      <c r="AH143" s="12" t="s">
        <v>67</v>
      </c>
      <c r="AI143" t="s">
        <v>68</v>
      </c>
      <c r="AJ143" s="81">
        <v>38260</v>
      </c>
    </row>
    <row r="144" spans="1:39" ht="25.2" customHeight="1" x14ac:dyDescent="0.3">
      <c r="A144" s="5">
        <v>1110</v>
      </c>
      <c r="B144" s="4" t="s">
        <v>632</v>
      </c>
      <c r="C144" s="171">
        <v>42678</v>
      </c>
      <c r="D144" s="11" t="s">
        <v>633</v>
      </c>
      <c r="E144" s="99" t="str">
        <f>IFERROR(VLOOKUP(F144,'Banco de Dados'!AE:AF,2,FALSE),"")</f>
        <v/>
      </c>
      <c r="F144" s="4"/>
      <c r="G144" s="4" t="s">
        <v>58</v>
      </c>
      <c r="H144" s="12" t="s">
        <v>59</v>
      </c>
      <c r="I144" s="4"/>
      <c r="J144" s="11">
        <v>45</v>
      </c>
      <c r="K144" s="111">
        <v>45278</v>
      </c>
      <c r="L144" s="4"/>
      <c r="M144" s="4"/>
      <c r="N144" s="4"/>
      <c r="O144" s="4" t="s">
        <v>634</v>
      </c>
      <c r="P144" s="4" t="s">
        <v>61</v>
      </c>
      <c r="Q144" s="11">
        <v>1486737242</v>
      </c>
      <c r="R144" s="4" t="s">
        <v>635</v>
      </c>
      <c r="S144" s="4">
        <v>23</v>
      </c>
      <c r="U144" s="4" t="s">
        <v>114</v>
      </c>
      <c r="V144" s="4" t="s">
        <v>519</v>
      </c>
      <c r="W144" s="4" t="s">
        <v>544</v>
      </c>
      <c r="X144" s="4">
        <v>-7.9475879999999997</v>
      </c>
      <c r="Y144" s="4">
        <v>-70.650935000000004</v>
      </c>
      <c r="AB144" s="111">
        <v>45240</v>
      </c>
      <c r="AC144" s="22">
        <v>45250</v>
      </c>
      <c r="AD144" s="168" t="s">
        <v>66</v>
      </c>
      <c r="AE144" s="36">
        <v>45280</v>
      </c>
      <c r="AG144" s="4">
        <v>12</v>
      </c>
      <c r="AH144" s="12" t="s">
        <v>122</v>
      </c>
      <c r="AI144" s="17"/>
      <c r="AJ144" s="81">
        <v>29447</v>
      </c>
      <c r="AK144" s="12"/>
      <c r="AM144" s="81"/>
    </row>
    <row r="145" spans="1:39" ht="25.2" customHeight="1" x14ac:dyDescent="0.3">
      <c r="A145" s="5">
        <v>1111</v>
      </c>
      <c r="B145" s="4" t="s">
        <v>636</v>
      </c>
      <c r="C145" s="171">
        <v>42680</v>
      </c>
      <c r="D145" s="11" t="s">
        <v>637</v>
      </c>
      <c r="E145" s="99" t="str">
        <f>IFERROR(VLOOKUP(F145,'Banco de Dados'!AE:AF,2,FALSE),"")</f>
        <v/>
      </c>
      <c r="F145" s="4"/>
      <c r="G145" s="4" t="s">
        <v>58</v>
      </c>
      <c r="H145" s="12" t="s">
        <v>59</v>
      </c>
      <c r="I145" s="4"/>
      <c r="J145" s="11">
        <v>45</v>
      </c>
      <c r="K145" s="111">
        <v>45278</v>
      </c>
      <c r="L145" s="4"/>
      <c r="M145" s="4"/>
      <c r="N145" s="4"/>
      <c r="O145" s="4" t="s">
        <v>638</v>
      </c>
      <c r="P145" s="4" t="s">
        <v>61</v>
      </c>
      <c r="Q145" s="11">
        <v>666931283</v>
      </c>
      <c r="R145" s="4" t="s">
        <v>639</v>
      </c>
      <c r="S145" s="4">
        <v>23</v>
      </c>
      <c r="U145" s="4" t="s">
        <v>114</v>
      </c>
      <c r="V145" s="4" t="s">
        <v>519</v>
      </c>
      <c r="W145" s="4" t="s">
        <v>544</v>
      </c>
      <c r="X145" s="4">
        <v>-7.9484050000000002</v>
      </c>
      <c r="Y145" s="4">
        <v>-70.651155000000003</v>
      </c>
      <c r="AB145" s="111">
        <v>45240</v>
      </c>
      <c r="AC145" s="22">
        <v>45250</v>
      </c>
      <c r="AD145" s="168" t="s">
        <v>66</v>
      </c>
      <c r="AE145" s="36">
        <v>45280</v>
      </c>
      <c r="AG145" s="4">
        <v>12</v>
      </c>
      <c r="AH145" s="12" t="s">
        <v>122</v>
      </c>
      <c r="AI145" s="17"/>
      <c r="AJ145" s="81">
        <v>32857</v>
      </c>
      <c r="AK145" s="12"/>
      <c r="AM145" s="81"/>
    </row>
    <row r="146" spans="1:39" ht="25.2" customHeight="1" x14ac:dyDescent="0.3">
      <c r="A146" s="5">
        <v>1112</v>
      </c>
      <c r="B146" s="4" t="s">
        <v>640</v>
      </c>
      <c r="C146" s="171">
        <v>42682</v>
      </c>
      <c r="D146" s="11" t="s">
        <v>641</v>
      </c>
      <c r="E146" s="99" t="str">
        <f>IFERROR(VLOOKUP(F146,'Banco de Dados'!AE:AF,2,FALSE),"")</f>
        <v/>
      </c>
      <c r="F146" s="4"/>
      <c r="G146" s="4" t="s">
        <v>58</v>
      </c>
      <c r="H146" s="12" t="s">
        <v>365</v>
      </c>
      <c r="I146" s="4" t="s">
        <v>615</v>
      </c>
      <c r="J146" s="11" t="s">
        <v>365</v>
      </c>
      <c r="K146" s="111"/>
      <c r="L146" s="4"/>
      <c r="M146" s="4"/>
      <c r="N146" s="4"/>
      <c r="O146" s="4" t="s">
        <v>642</v>
      </c>
      <c r="P146" s="4" t="s">
        <v>61</v>
      </c>
      <c r="Q146" s="11">
        <v>69492433249</v>
      </c>
      <c r="R146" s="4" t="s">
        <v>643</v>
      </c>
      <c r="S146" s="4">
        <v>23</v>
      </c>
      <c r="U146" s="4" t="s">
        <v>114</v>
      </c>
      <c r="V146" s="4" t="s">
        <v>519</v>
      </c>
      <c r="W146" s="4" t="s">
        <v>628</v>
      </c>
      <c r="X146" s="4">
        <v>-7.9729219999999996</v>
      </c>
      <c r="Y146" s="4">
        <v>-70.673946000000001</v>
      </c>
      <c r="AB146" s="111">
        <v>45240</v>
      </c>
      <c r="AC146" s="22">
        <v>45250</v>
      </c>
      <c r="AD146"/>
      <c r="AE146" s="36"/>
      <c r="AI146" s="17"/>
      <c r="AJ146" s="81">
        <v>30445</v>
      </c>
      <c r="AK146" s="12"/>
      <c r="AM146" s="81"/>
    </row>
    <row r="147" spans="1:39" ht="25.2" customHeight="1" x14ac:dyDescent="0.3">
      <c r="A147" s="5">
        <v>1113</v>
      </c>
      <c r="B147" s="4" t="s">
        <v>644</v>
      </c>
      <c r="C147" s="171">
        <v>42684</v>
      </c>
      <c r="D147" s="11" t="s">
        <v>645</v>
      </c>
      <c r="E147" s="99" t="str">
        <f>IFERROR(VLOOKUP(F147,'Banco de Dados'!AE:AF,2,FALSE),"")</f>
        <v/>
      </c>
      <c r="F147" s="4"/>
      <c r="G147" s="4" t="s">
        <v>58</v>
      </c>
      <c r="H147" s="12" t="s">
        <v>59</v>
      </c>
      <c r="I147" s="4"/>
      <c r="J147" s="11">
        <v>45</v>
      </c>
      <c r="K147" s="111">
        <v>45279</v>
      </c>
      <c r="L147" s="4"/>
      <c r="M147" s="4"/>
      <c r="N147" s="4"/>
      <c r="O147" s="4" t="s">
        <v>646</v>
      </c>
      <c r="P147" s="4" t="s">
        <v>61</v>
      </c>
      <c r="Q147" s="11">
        <v>69984670287</v>
      </c>
      <c r="R147" s="4" t="s">
        <v>647</v>
      </c>
      <c r="S147" s="4">
        <v>23</v>
      </c>
      <c r="U147" s="4" t="s">
        <v>114</v>
      </c>
      <c r="V147" s="4" t="s">
        <v>519</v>
      </c>
      <c r="W147" s="4" t="s">
        <v>648</v>
      </c>
      <c r="X147" s="4">
        <v>-7.9751669999999999</v>
      </c>
      <c r="Y147" s="4">
        <v>-70.660794999999993</v>
      </c>
      <c r="AB147" s="111">
        <v>45240</v>
      </c>
      <c r="AC147" s="22">
        <v>45250</v>
      </c>
      <c r="AD147"/>
      <c r="AE147" s="36">
        <v>45288</v>
      </c>
      <c r="AI147" s="17"/>
      <c r="AJ147" s="81">
        <v>25833</v>
      </c>
      <c r="AK147" s="12"/>
      <c r="AM147" s="81"/>
    </row>
    <row r="148" spans="1:39" ht="25.2" customHeight="1" x14ac:dyDescent="0.3">
      <c r="A148" s="5">
        <v>1114</v>
      </c>
      <c r="B148" s="4" t="s">
        <v>649</v>
      </c>
      <c r="C148" s="171">
        <v>42686</v>
      </c>
      <c r="D148" s="11" t="s">
        <v>650</v>
      </c>
      <c r="E148" s="99" t="str">
        <f>IFERROR(VLOOKUP(F148,'Banco de Dados'!AE:AF,2,FALSE),"")</f>
        <v/>
      </c>
      <c r="F148" s="4"/>
      <c r="G148" s="4" t="s">
        <v>58</v>
      </c>
      <c r="H148" s="12" t="s">
        <v>59</v>
      </c>
      <c r="I148" s="4"/>
      <c r="J148" s="11">
        <v>45</v>
      </c>
      <c r="K148" s="111">
        <v>45279</v>
      </c>
      <c r="L148" s="4"/>
      <c r="M148" s="4"/>
      <c r="N148" s="4"/>
      <c r="O148" s="4" t="s">
        <v>651</v>
      </c>
      <c r="P148" s="4" t="s">
        <v>61</v>
      </c>
      <c r="Q148" s="11">
        <v>70328127248</v>
      </c>
      <c r="R148" s="4" t="s">
        <v>652</v>
      </c>
      <c r="S148" s="4">
        <v>23</v>
      </c>
      <c r="U148" s="4" t="s">
        <v>114</v>
      </c>
      <c r="V148" s="4" t="s">
        <v>519</v>
      </c>
      <c r="W148" s="4" t="s">
        <v>648</v>
      </c>
      <c r="X148" s="4">
        <v>-7.9750620000000003</v>
      </c>
      <c r="Y148" s="4">
        <v>-70.660612</v>
      </c>
      <c r="AB148" s="111">
        <v>45240</v>
      </c>
      <c r="AC148" s="22">
        <v>45250</v>
      </c>
      <c r="AD148"/>
      <c r="AE148" s="36">
        <v>45303</v>
      </c>
      <c r="AI148" s="17"/>
      <c r="AJ148" s="81">
        <v>35894</v>
      </c>
      <c r="AK148" s="12"/>
      <c r="AM148" s="81"/>
    </row>
    <row r="149" spans="1:39" ht="25.2" customHeight="1" x14ac:dyDescent="0.3">
      <c r="A149" s="5">
        <v>1115</v>
      </c>
      <c r="B149" s="4" t="s">
        <v>653</v>
      </c>
      <c r="C149" s="171">
        <v>42688</v>
      </c>
      <c r="D149" s="11" t="s">
        <v>654</v>
      </c>
      <c r="E149" s="99" t="str">
        <f>IFERROR(VLOOKUP(F149,'Banco de Dados'!AE:AF,2,FALSE),"")</f>
        <v/>
      </c>
      <c r="F149" s="4"/>
      <c r="G149" s="4" t="s">
        <v>58</v>
      </c>
      <c r="H149" s="12" t="s">
        <v>59</v>
      </c>
      <c r="I149" s="4"/>
      <c r="J149" s="11">
        <v>45</v>
      </c>
      <c r="K149" s="111">
        <v>45279</v>
      </c>
      <c r="L149" s="4"/>
      <c r="M149" s="4"/>
      <c r="N149" s="4"/>
      <c r="O149" s="4" t="s">
        <v>655</v>
      </c>
      <c r="P149" s="4" t="s">
        <v>61</v>
      </c>
      <c r="Q149" s="11">
        <v>4226142209</v>
      </c>
      <c r="R149" s="4" t="s">
        <v>656</v>
      </c>
      <c r="S149" s="4">
        <v>23</v>
      </c>
      <c r="U149" s="4" t="s">
        <v>114</v>
      </c>
      <c r="V149" s="4" t="s">
        <v>519</v>
      </c>
      <c r="W149" s="4" t="s">
        <v>648</v>
      </c>
      <c r="X149" s="4">
        <v>-7.9750829999999997</v>
      </c>
      <c r="Y149" s="4">
        <v>-70.660622000000004</v>
      </c>
      <c r="AB149" s="111">
        <v>45240</v>
      </c>
      <c r="AC149" s="22">
        <v>45250</v>
      </c>
      <c r="AD149"/>
      <c r="AE149" s="36">
        <v>45288</v>
      </c>
      <c r="AI149" s="17"/>
      <c r="AJ149" s="81">
        <v>35625</v>
      </c>
      <c r="AK149" s="12"/>
      <c r="AM149" s="81"/>
    </row>
    <row r="150" spans="1:39" ht="25.2" customHeight="1" x14ac:dyDescent="0.3">
      <c r="A150" s="5">
        <v>1116</v>
      </c>
      <c r="B150" s="4" t="s">
        <v>657</v>
      </c>
      <c r="C150" s="171">
        <v>42690</v>
      </c>
      <c r="D150" s="11" t="s">
        <v>658</v>
      </c>
      <c r="E150" s="99" t="str">
        <f>IFERROR(VLOOKUP(F150,'Banco de Dados'!AE:AF,2,FALSE),"")</f>
        <v/>
      </c>
      <c r="F150" s="4"/>
      <c r="G150" s="4" t="s">
        <v>58</v>
      </c>
      <c r="H150" s="12" t="s">
        <v>59</v>
      </c>
      <c r="I150" s="4"/>
      <c r="J150" s="11">
        <v>45</v>
      </c>
      <c r="K150" s="111">
        <v>45279</v>
      </c>
      <c r="L150" s="4"/>
      <c r="M150" s="4"/>
      <c r="N150" s="4"/>
      <c r="O150" s="4" t="s">
        <v>659</v>
      </c>
      <c r="P150" s="4" t="s">
        <v>61</v>
      </c>
      <c r="Q150" s="11">
        <v>69491755234</v>
      </c>
      <c r="R150" s="4" t="s">
        <v>660</v>
      </c>
      <c r="S150" s="4">
        <v>23</v>
      </c>
      <c r="U150" s="4" t="s">
        <v>114</v>
      </c>
      <c r="V150" s="4" t="s">
        <v>519</v>
      </c>
      <c r="W150" s="4" t="s">
        <v>648</v>
      </c>
      <c r="X150" s="4">
        <v>-7.9666430000000004</v>
      </c>
      <c r="Y150" s="4">
        <v>-70.660707000000002</v>
      </c>
      <c r="AB150" s="111">
        <v>45240</v>
      </c>
      <c r="AC150" s="22">
        <v>45250</v>
      </c>
      <c r="AD150"/>
      <c r="AE150" s="36">
        <v>45288</v>
      </c>
      <c r="AI150" s="17"/>
      <c r="AJ150" s="81">
        <v>28060</v>
      </c>
      <c r="AK150" s="12"/>
      <c r="AM150" s="81"/>
    </row>
    <row r="151" spans="1:39" ht="25.2" customHeight="1" x14ac:dyDescent="0.3">
      <c r="A151" s="5">
        <v>1117</v>
      </c>
      <c r="B151" s="4" t="s">
        <v>661</v>
      </c>
      <c r="C151" s="171">
        <v>42692</v>
      </c>
      <c r="D151" s="11" t="s">
        <v>662</v>
      </c>
      <c r="E151" s="99" t="str">
        <f>IFERROR(VLOOKUP(F151,'Banco de Dados'!AE:AF,2,FALSE),"")</f>
        <v/>
      </c>
      <c r="F151" s="4"/>
      <c r="G151" s="4" t="s">
        <v>58</v>
      </c>
      <c r="H151" s="12" t="s">
        <v>59</v>
      </c>
      <c r="I151" s="4"/>
      <c r="J151" s="11">
        <v>45</v>
      </c>
      <c r="K151" s="111">
        <v>45279</v>
      </c>
      <c r="L151" s="4"/>
      <c r="M151" s="4"/>
      <c r="N151" s="4"/>
      <c r="O151" s="4" t="s">
        <v>663</v>
      </c>
      <c r="P151" s="4" t="s">
        <v>61</v>
      </c>
      <c r="Q151" s="11">
        <v>8590143201</v>
      </c>
      <c r="R151" s="4" t="s">
        <v>664</v>
      </c>
      <c r="S151" s="4">
        <v>23</v>
      </c>
      <c r="U151" s="4" t="s">
        <v>114</v>
      </c>
      <c r="V151" s="4" t="s">
        <v>519</v>
      </c>
      <c r="W151" s="4" t="s">
        <v>648</v>
      </c>
      <c r="X151" s="4">
        <v>-7.9660739999999999</v>
      </c>
      <c r="Y151" s="4">
        <v>-70.661068</v>
      </c>
      <c r="AB151" s="111">
        <v>45240</v>
      </c>
      <c r="AC151" s="22">
        <v>45250</v>
      </c>
      <c r="AD151"/>
      <c r="AE151" s="36">
        <v>45288</v>
      </c>
      <c r="AI151" s="17"/>
      <c r="AJ151" s="81">
        <v>36616</v>
      </c>
      <c r="AK151" s="12"/>
      <c r="AM151" s="81"/>
    </row>
    <row r="152" spans="1:39" ht="25.2" customHeight="1" x14ac:dyDescent="0.3">
      <c r="A152" s="5">
        <v>1118</v>
      </c>
      <c r="B152" s="4" t="s">
        <v>665</v>
      </c>
      <c r="C152" s="171">
        <v>42694</v>
      </c>
      <c r="D152" s="11" t="s">
        <v>666</v>
      </c>
      <c r="E152" s="99" t="str">
        <f>IFERROR(VLOOKUP(F152,'Banco de Dados'!AE:AF,2,FALSE),"")</f>
        <v/>
      </c>
      <c r="F152" s="4"/>
      <c r="G152" s="4" t="s">
        <v>58</v>
      </c>
      <c r="H152" s="12" t="s">
        <v>59</v>
      </c>
      <c r="I152" s="4"/>
      <c r="J152" s="11">
        <v>45</v>
      </c>
      <c r="K152" s="111">
        <v>45279</v>
      </c>
      <c r="L152" s="4"/>
      <c r="M152" s="4"/>
      <c r="N152" s="4"/>
      <c r="O152" s="4" t="s">
        <v>667</v>
      </c>
      <c r="P152" s="4" t="s">
        <v>61</v>
      </c>
      <c r="Q152" s="11">
        <v>71715150287</v>
      </c>
      <c r="R152" s="4" t="s">
        <v>668</v>
      </c>
      <c r="S152" s="4">
        <v>23</v>
      </c>
      <c r="U152" s="4" t="s">
        <v>114</v>
      </c>
      <c r="V152" s="4" t="s">
        <v>519</v>
      </c>
      <c r="W152" s="4" t="s">
        <v>648</v>
      </c>
      <c r="X152" s="4">
        <v>-7.9762750000000002</v>
      </c>
      <c r="Y152" s="4">
        <v>-70.665090000000006</v>
      </c>
      <c r="AB152" s="111">
        <v>45240</v>
      </c>
      <c r="AC152" s="22">
        <v>45250</v>
      </c>
      <c r="AD152"/>
      <c r="AE152" s="36">
        <v>45288</v>
      </c>
      <c r="AI152" s="17"/>
      <c r="AJ152" s="81">
        <v>30230</v>
      </c>
      <c r="AK152" s="12"/>
      <c r="AM152" s="81"/>
    </row>
    <row r="153" spans="1:39" ht="25.2" customHeight="1" x14ac:dyDescent="0.3">
      <c r="A153" s="5">
        <v>1119</v>
      </c>
      <c r="B153" s="4" t="s">
        <v>669</v>
      </c>
      <c r="C153" s="171">
        <v>42696</v>
      </c>
      <c r="D153" s="11" t="s">
        <v>670</v>
      </c>
      <c r="E153" s="99" t="str">
        <f>IFERROR(VLOOKUP(F153,'Banco de Dados'!AE:AF,2,FALSE),"")</f>
        <v/>
      </c>
      <c r="F153" s="4"/>
      <c r="G153" s="4" t="s">
        <v>58</v>
      </c>
      <c r="H153" s="12" t="s">
        <v>59</v>
      </c>
      <c r="I153" s="4"/>
      <c r="J153" s="11">
        <v>45</v>
      </c>
      <c r="K153" s="111">
        <v>45279</v>
      </c>
      <c r="L153" s="4"/>
      <c r="M153" s="4"/>
      <c r="N153" s="4"/>
      <c r="O153" s="4" t="s">
        <v>671</v>
      </c>
      <c r="P153" s="4" t="s">
        <v>61</v>
      </c>
      <c r="Q153" s="11">
        <v>97839515115</v>
      </c>
      <c r="R153" s="4" t="s">
        <v>672</v>
      </c>
      <c r="S153" s="4">
        <v>23</v>
      </c>
      <c r="U153" s="4" t="s">
        <v>114</v>
      </c>
      <c r="V153" s="4" t="s">
        <v>519</v>
      </c>
      <c r="W153" s="4" t="s">
        <v>648</v>
      </c>
      <c r="X153" s="4">
        <v>-7.9635179999999997</v>
      </c>
      <c r="Y153" s="4">
        <v>-70.663774000000004</v>
      </c>
      <c r="AB153" s="111">
        <v>45240</v>
      </c>
      <c r="AC153" s="22">
        <v>45250</v>
      </c>
      <c r="AD153"/>
      <c r="AE153" s="36">
        <v>45288</v>
      </c>
      <c r="AI153" s="17"/>
      <c r="AJ153" s="81">
        <v>32644</v>
      </c>
      <c r="AK153" s="12"/>
      <c r="AM153" s="81"/>
    </row>
    <row r="154" spans="1:39" ht="25.2" customHeight="1" x14ac:dyDescent="0.3">
      <c r="A154" s="5">
        <v>112</v>
      </c>
      <c r="B154" s="4" t="s">
        <v>673</v>
      </c>
      <c r="C154" s="169">
        <v>17262</v>
      </c>
      <c r="D154" s="11" t="s">
        <v>106</v>
      </c>
      <c r="E154" s="99">
        <f>IFERROR(VLOOKUP(F154,'Banco de Dados'!AE:AF,2,FALSE),"")</f>
        <v>714381</v>
      </c>
      <c r="F154" s="4">
        <f>IFERROR(VLOOKUP(Q154,'Banco de Dados'!A:B,2,FALSE),"")</f>
        <v>212301018</v>
      </c>
      <c r="G154" s="4" t="s">
        <v>58</v>
      </c>
      <c r="H154" s="12" t="s">
        <v>59</v>
      </c>
      <c r="I154" s="4"/>
      <c r="J154" s="11">
        <v>80</v>
      </c>
      <c r="K154" s="111">
        <v>45190</v>
      </c>
      <c r="L154" s="12" t="s">
        <v>59</v>
      </c>
      <c r="M154" s="12" t="s">
        <v>59</v>
      </c>
      <c r="N154" s="4"/>
      <c r="O154" s="4" t="s">
        <v>674</v>
      </c>
      <c r="P154" s="4" t="s">
        <v>61</v>
      </c>
      <c r="Q154" s="11">
        <v>307021270</v>
      </c>
      <c r="R154" s="4" t="s">
        <v>675</v>
      </c>
      <c r="S154" s="4">
        <v>16</v>
      </c>
      <c r="T154" s="4"/>
      <c r="U154" s="4" t="s">
        <v>63</v>
      </c>
      <c r="V154" s="4" t="s">
        <v>64</v>
      </c>
      <c r="W154" s="4" t="s">
        <v>65</v>
      </c>
      <c r="X154" s="4">
        <v>-8.2159019999999998</v>
      </c>
      <c r="Y154" s="4">
        <v>-72.528392999999994</v>
      </c>
      <c r="Z154">
        <v>2216243</v>
      </c>
      <c r="AA154" s="123">
        <v>239823</v>
      </c>
      <c r="AB154" s="22">
        <v>45154</v>
      </c>
      <c r="AC154" s="22">
        <v>45154</v>
      </c>
      <c r="AD154" s="168" t="s">
        <v>66</v>
      </c>
      <c r="AE154" s="36">
        <v>45194</v>
      </c>
      <c r="AF154" s="36">
        <v>45195</v>
      </c>
      <c r="AG154" s="12">
        <v>9</v>
      </c>
      <c r="AH154" s="12" t="s">
        <v>67</v>
      </c>
      <c r="AI154" t="s">
        <v>68</v>
      </c>
      <c r="AJ154" s="81">
        <v>32198</v>
      </c>
    </row>
    <row r="155" spans="1:39" ht="25.2" customHeight="1" x14ac:dyDescent="0.3">
      <c r="A155" s="5">
        <v>1120</v>
      </c>
      <c r="B155" s="4" t="s">
        <v>676</v>
      </c>
      <c r="C155" s="171">
        <v>42698</v>
      </c>
      <c r="D155" s="11" t="s">
        <v>677</v>
      </c>
      <c r="E155" s="99" t="str">
        <f>IFERROR(VLOOKUP(F155,'Banco de Dados'!AE:AF,2,FALSE),"")</f>
        <v/>
      </c>
      <c r="F155" s="4"/>
      <c r="G155" s="4" t="s">
        <v>58</v>
      </c>
      <c r="H155" s="12" t="s">
        <v>59</v>
      </c>
      <c r="I155" s="4"/>
      <c r="J155" s="11">
        <v>45</v>
      </c>
      <c r="K155" s="111">
        <v>45279</v>
      </c>
      <c r="L155" s="4"/>
      <c r="M155" s="4"/>
      <c r="N155" s="4"/>
      <c r="O155" s="4" t="s">
        <v>678</v>
      </c>
      <c r="P155" s="4" t="s">
        <v>61</v>
      </c>
      <c r="Q155" s="11">
        <v>69969876287</v>
      </c>
      <c r="R155" s="4" t="s">
        <v>679</v>
      </c>
      <c r="S155" s="4">
        <v>23</v>
      </c>
      <c r="U155" s="4" t="s">
        <v>114</v>
      </c>
      <c r="V155" s="4" t="s">
        <v>519</v>
      </c>
      <c r="W155" s="4" t="s">
        <v>680</v>
      </c>
      <c r="X155" s="4">
        <v>-7.9525560000000004</v>
      </c>
      <c r="Y155" s="4">
        <v>-70.680695999999998</v>
      </c>
      <c r="AB155" s="111">
        <v>45240</v>
      </c>
      <c r="AC155" s="22">
        <v>45250</v>
      </c>
      <c r="AD155"/>
      <c r="AE155" s="36">
        <v>45288</v>
      </c>
      <c r="AI155" s="17"/>
      <c r="AJ155" s="81">
        <v>29440</v>
      </c>
      <c r="AK155" s="12"/>
      <c r="AM155" s="81"/>
    </row>
    <row r="156" spans="1:39" ht="25.2" customHeight="1" x14ac:dyDescent="0.3">
      <c r="A156" s="5">
        <v>1121</v>
      </c>
      <c r="B156" s="4" t="s">
        <v>681</v>
      </c>
      <c r="C156" s="171">
        <v>42700</v>
      </c>
      <c r="D156" s="11" t="s">
        <v>682</v>
      </c>
      <c r="E156" s="99" t="str">
        <f>IFERROR(VLOOKUP(F156,'Banco de Dados'!AE:AF,2,FALSE),"")</f>
        <v/>
      </c>
      <c r="F156" s="4"/>
      <c r="G156" s="4" t="s">
        <v>58</v>
      </c>
      <c r="H156" s="12" t="s">
        <v>59</v>
      </c>
      <c r="I156" s="4"/>
      <c r="J156" s="11">
        <v>45</v>
      </c>
      <c r="K156" s="111">
        <v>45279</v>
      </c>
      <c r="L156" s="4"/>
      <c r="M156" s="4"/>
      <c r="N156" s="4"/>
      <c r="O156" s="4" t="s">
        <v>683</v>
      </c>
      <c r="P156" s="4" t="s">
        <v>61</v>
      </c>
      <c r="Q156" s="11">
        <v>69986193249</v>
      </c>
      <c r="R156" s="4" t="s">
        <v>684</v>
      </c>
      <c r="S156" s="4">
        <v>23</v>
      </c>
      <c r="U156" s="4" t="s">
        <v>114</v>
      </c>
      <c r="V156" s="4" t="s">
        <v>519</v>
      </c>
      <c r="W156" s="4" t="s">
        <v>680</v>
      </c>
      <c r="X156" s="4">
        <v>-7.9437090000000001</v>
      </c>
      <c r="Y156" s="4">
        <v>-70.679339999999996</v>
      </c>
      <c r="AB156" s="111">
        <v>45240</v>
      </c>
      <c r="AC156" s="22">
        <v>45250</v>
      </c>
      <c r="AD156"/>
      <c r="AE156" s="36">
        <v>45288</v>
      </c>
      <c r="AI156" s="17"/>
      <c r="AJ156" s="81">
        <v>28930</v>
      </c>
      <c r="AK156" s="12"/>
      <c r="AM156" s="81"/>
    </row>
    <row r="157" spans="1:39" ht="25.2" customHeight="1" x14ac:dyDescent="0.3">
      <c r="A157" s="5">
        <v>1122</v>
      </c>
      <c r="B157" s="4" t="s">
        <v>685</v>
      </c>
      <c r="C157" s="171">
        <v>42702</v>
      </c>
      <c r="D157" s="11" t="s">
        <v>686</v>
      </c>
      <c r="E157" s="99" t="str">
        <f>IFERROR(VLOOKUP(F157,'Banco de Dados'!AE:AF,2,FALSE),"")</f>
        <v/>
      </c>
      <c r="F157" s="4"/>
      <c r="G157" s="4" t="s">
        <v>58</v>
      </c>
      <c r="H157" s="12" t="s">
        <v>59</v>
      </c>
      <c r="I157" s="4"/>
      <c r="J157" s="11">
        <v>45</v>
      </c>
      <c r="K157" s="111">
        <v>45279</v>
      </c>
      <c r="L157" s="4"/>
      <c r="M157" s="4"/>
      <c r="N157" s="4"/>
      <c r="O157" s="4" t="s">
        <v>687</v>
      </c>
      <c r="P157" s="4" t="s">
        <v>61</v>
      </c>
      <c r="Q157" s="11">
        <v>69961603249</v>
      </c>
      <c r="R157" s="4" t="s">
        <v>688</v>
      </c>
      <c r="S157" s="4">
        <v>23</v>
      </c>
      <c r="U157" s="4" t="s">
        <v>114</v>
      </c>
      <c r="V157" s="4" t="s">
        <v>519</v>
      </c>
      <c r="W157" s="4" t="s">
        <v>680</v>
      </c>
      <c r="X157" s="4">
        <v>-7.9408289999999999</v>
      </c>
      <c r="Y157" s="4">
        <v>-70.678039999999996</v>
      </c>
      <c r="AB157" s="111">
        <v>45240</v>
      </c>
      <c r="AC157" s="22">
        <v>45250</v>
      </c>
      <c r="AD157"/>
      <c r="AE157" s="36">
        <v>45288</v>
      </c>
      <c r="AI157" s="17"/>
      <c r="AJ157" s="81">
        <v>27900</v>
      </c>
      <c r="AK157" s="12"/>
      <c r="AM157" s="81"/>
    </row>
    <row r="158" spans="1:39" ht="25.2" customHeight="1" x14ac:dyDescent="0.3">
      <c r="A158" s="5">
        <v>1123</v>
      </c>
      <c r="B158" s="4" t="s">
        <v>689</v>
      </c>
      <c r="C158" s="171">
        <v>42704</v>
      </c>
      <c r="D158" s="11" t="s">
        <v>690</v>
      </c>
      <c r="E158" s="99" t="str">
        <f>IFERROR(VLOOKUP(F158,'Banco de Dados'!AE:AF,2,FALSE),"")</f>
        <v/>
      </c>
      <c r="F158" s="4"/>
      <c r="G158" s="4" t="s">
        <v>58</v>
      </c>
      <c r="H158" s="12" t="s">
        <v>59</v>
      </c>
      <c r="I158" s="4"/>
      <c r="J158" s="11">
        <v>45</v>
      </c>
      <c r="K158" s="111">
        <v>45279</v>
      </c>
      <c r="L158" s="4"/>
      <c r="M158" s="4"/>
      <c r="N158" s="4"/>
      <c r="O158" s="4" t="s">
        <v>691</v>
      </c>
      <c r="P158" s="4" t="s">
        <v>61</v>
      </c>
      <c r="Q158" s="11">
        <v>58266771200</v>
      </c>
      <c r="R158" s="4" t="s">
        <v>692</v>
      </c>
      <c r="S158" s="4">
        <v>23</v>
      </c>
      <c r="U158" s="4" t="s">
        <v>114</v>
      </c>
      <c r="V158" s="4" t="s">
        <v>519</v>
      </c>
      <c r="W158" s="4" t="s">
        <v>680</v>
      </c>
      <c r="X158" s="4">
        <v>-7.9401710000000003</v>
      </c>
      <c r="Y158" s="4">
        <v>-70.678179</v>
      </c>
      <c r="AB158" s="111">
        <v>45240</v>
      </c>
      <c r="AC158" s="22">
        <v>45250</v>
      </c>
      <c r="AD158"/>
      <c r="AE158" s="36">
        <v>45288</v>
      </c>
      <c r="AI158" s="17"/>
      <c r="AJ158" s="81">
        <v>19454</v>
      </c>
      <c r="AK158" s="12"/>
      <c r="AM158" s="81"/>
    </row>
    <row r="159" spans="1:39" ht="25.2" customHeight="1" x14ac:dyDescent="0.3">
      <c r="A159" s="5">
        <v>1124</v>
      </c>
      <c r="B159" s="4" t="s">
        <v>693</v>
      </c>
      <c r="C159" s="171">
        <v>42706</v>
      </c>
      <c r="D159" s="11" t="s">
        <v>694</v>
      </c>
      <c r="E159" s="99" t="str">
        <f>IFERROR(VLOOKUP(F159,'Banco de Dados'!AE:AF,2,FALSE),"")</f>
        <v/>
      </c>
      <c r="F159" s="4"/>
      <c r="G159" s="4" t="s">
        <v>58</v>
      </c>
      <c r="H159" s="12" t="s">
        <v>59</v>
      </c>
      <c r="I159" s="4"/>
      <c r="J159" s="11">
        <v>45</v>
      </c>
      <c r="K159" s="111">
        <v>45279</v>
      </c>
      <c r="L159" s="4"/>
      <c r="M159" s="4"/>
      <c r="N159" s="4"/>
      <c r="O159" s="4" t="s">
        <v>695</v>
      </c>
      <c r="P159" s="4" t="s">
        <v>61</v>
      </c>
      <c r="Q159" s="11">
        <v>4466334293</v>
      </c>
      <c r="R159" s="4" t="s">
        <v>696</v>
      </c>
      <c r="S159" s="4">
        <v>23</v>
      </c>
      <c r="U159" s="4" t="s">
        <v>114</v>
      </c>
      <c r="V159" s="4" t="s">
        <v>519</v>
      </c>
      <c r="W159" s="4" t="s">
        <v>680</v>
      </c>
      <c r="X159" s="4">
        <v>-7.9402109999999997</v>
      </c>
      <c r="Y159" s="4">
        <v>-70.677727000000004</v>
      </c>
      <c r="AB159" s="111">
        <v>45240</v>
      </c>
      <c r="AC159" s="22">
        <v>45250</v>
      </c>
      <c r="AD159"/>
      <c r="AE159" s="36">
        <v>45288</v>
      </c>
      <c r="AI159" s="17"/>
      <c r="AJ159" s="81">
        <v>32957</v>
      </c>
      <c r="AK159" s="12"/>
      <c r="AM159" s="81"/>
    </row>
    <row r="160" spans="1:39" ht="25.2" customHeight="1" x14ac:dyDescent="0.3">
      <c r="A160" s="5">
        <v>1125</v>
      </c>
      <c r="B160" s="4" t="s">
        <v>697</v>
      </c>
      <c r="C160" s="171">
        <v>42708</v>
      </c>
      <c r="D160" s="11" t="s">
        <v>698</v>
      </c>
      <c r="E160" s="99" t="str">
        <f>IFERROR(VLOOKUP(F160,'Banco de Dados'!AE:AF,2,FALSE),"")</f>
        <v/>
      </c>
      <c r="F160" s="4"/>
      <c r="G160" s="4" t="s">
        <v>58</v>
      </c>
      <c r="H160" s="12" t="s">
        <v>59</v>
      </c>
      <c r="I160" s="4"/>
      <c r="J160" s="11">
        <v>45</v>
      </c>
      <c r="K160" s="111">
        <v>45279</v>
      </c>
      <c r="L160" s="4"/>
      <c r="M160" s="4"/>
      <c r="N160" s="4"/>
      <c r="O160" s="4" t="s">
        <v>699</v>
      </c>
      <c r="P160" s="4" t="s">
        <v>61</v>
      </c>
      <c r="Q160" s="11">
        <v>92281290263</v>
      </c>
      <c r="R160" s="4" t="s">
        <v>700</v>
      </c>
      <c r="S160" s="4">
        <v>23</v>
      </c>
      <c r="U160" s="4" t="s">
        <v>114</v>
      </c>
      <c r="V160" s="4" t="s">
        <v>519</v>
      </c>
      <c r="W160" s="4" t="s">
        <v>680</v>
      </c>
      <c r="X160" s="4">
        <v>-7.9315040000000003</v>
      </c>
      <c r="Y160" s="4">
        <v>-70.682552000000001</v>
      </c>
      <c r="AB160" s="111">
        <v>45240</v>
      </c>
      <c r="AC160" s="22">
        <v>45250</v>
      </c>
      <c r="AD160"/>
      <c r="AE160" s="36">
        <v>45288</v>
      </c>
      <c r="AI160" s="17"/>
      <c r="AJ160" s="81">
        <v>33595</v>
      </c>
      <c r="AK160" s="12"/>
      <c r="AM160" s="81"/>
    </row>
    <row r="161" spans="1:39" ht="25.2" customHeight="1" x14ac:dyDescent="0.3">
      <c r="A161" s="5">
        <v>1126</v>
      </c>
      <c r="B161" s="4" t="s">
        <v>701</v>
      </c>
      <c r="C161" s="171">
        <v>42710</v>
      </c>
      <c r="D161" s="11" t="s">
        <v>702</v>
      </c>
      <c r="E161" s="99" t="str">
        <f>IFERROR(VLOOKUP(F161,'Banco de Dados'!AE:AF,2,FALSE),"")</f>
        <v/>
      </c>
      <c r="F161" s="4"/>
      <c r="G161" s="4" t="s">
        <v>58</v>
      </c>
      <c r="H161" s="12" t="s">
        <v>59</v>
      </c>
      <c r="I161" s="4"/>
      <c r="J161" s="11">
        <v>45</v>
      </c>
      <c r="K161" s="111">
        <v>45279</v>
      </c>
      <c r="L161" s="4"/>
      <c r="M161" s="4"/>
      <c r="N161" s="4"/>
      <c r="O161" s="4" t="s">
        <v>703</v>
      </c>
      <c r="P161" s="4" t="s">
        <v>61</v>
      </c>
      <c r="Q161" s="11">
        <v>5475078289</v>
      </c>
      <c r="R161" s="4" t="s">
        <v>704</v>
      </c>
      <c r="S161" s="4">
        <v>23</v>
      </c>
      <c r="U161" s="4" t="s">
        <v>114</v>
      </c>
      <c r="V161" s="4" t="s">
        <v>519</v>
      </c>
      <c r="W161" s="4" t="s">
        <v>680</v>
      </c>
      <c r="X161" s="4">
        <v>-7.9293610000000001</v>
      </c>
      <c r="Y161" s="4">
        <v>-70.676891999999995</v>
      </c>
      <c r="AB161" s="111">
        <v>45240</v>
      </c>
      <c r="AC161" s="22">
        <v>45250</v>
      </c>
      <c r="AD161"/>
      <c r="AE161" s="36">
        <v>45288</v>
      </c>
      <c r="AI161" s="17"/>
      <c r="AJ161" s="81">
        <v>36531</v>
      </c>
      <c r="AK161" s="12"/>
      <c r="AM161" s="81"/>
    </row>
    <row r="162" spans="1:39" ht="25.2" customHeight="1" x14ac:dyDescent="0.3">
      <c r="A162" s="5">
        <v>1127</v>
      </c>
      <c r="B162" s="4" t="s">
        <v>705</v>
      </c>
      <c r="C162" s="171">
        <v>42712</v>
      </c>
      <c r="D162" s="11" t="s">
        <v>706</v>
      </c>
      <c r="E162" s="99" t="str">
        <f>IFERROR(VLOOKUP(F162,'Banco de Dados'!AE:AF,2,FALSE),"")</f>
        <v/>
      </c>
      <c r="F162" s="4"/>
      <c r="G162" s="4" t="s">
        <v>58</v>
      </c>
      <c r="H162" s="12" t="s">
        <v>59</v>
      </c>
      <c r="I162" s="4"/>
      <c r="J162" s="11">
        <v>45</v>
      </c>
      <c r="K162" s="111">
        <v>45278</v>
      </c>
      <c r="L162" s="4"/>
      <c r="M162" s="4"/>
      <c r="N162" s="4"/>
      <c r="O162" s="4" t="s">
        <v>707</v>
      </c>
      <c r="P162" s="4" t="s">
        <v>61</v>
      </c>
      <c r="Q162" s="11">
        <v>65470095215</v>
      </c>
      <c r="R162" s="4" t="s">
        <v>708</v>
      </c>
      <c r="S162" s="4">
        <v>23</v>
      </c>
      <c r="U162" s="4" t="s">
        <v>114</v>
      </c>
      <c r="V162" s="4" t="s">
        <v>519</v>
      </c>
      <c r="W162" s="4" t="s">
        <v>680</v>
      </c>
      <c r="X162" s="4">
        <v>-7.9341080000000002</v>
      </c>
      <c r="Y162" s="4">
        <v>-70.674374999999998</v>
      </c>
      <c r="AB162" s="111">
        <v>45240</v>
      </c>
      <c r="AC162" s="22">
        <v>45250</v>
      </c>
      <c r="AD162" s="168" t="s">
        <v>66</v>
      </c>
      <c r="AE162" s="36">
        <v>45280</v>
      </c>
      <c r="AG162" s="4">
        <v>12</v>
      </c>
      <c r="AH162" s="12" t="s">
        <v>122</v>
      </c>
      <c r="AI162" s="17"/>
      <c r="AJ162" s="81">
        <v>23034</v>
      </c>
      <c r="AK162" s="12"/>
      <c r="AM162" s="81"/>
    </row>
    <row r="163" spans="1:39" ht="25.2" customHeight="1" x14ac:dyDescent="0.3">
      <c r="A163" s="5">
        <v>1128</v>
      </c>
      <c r="B163" s="4" t="s">
        <v>709</v>
      </c>
      <c r="C163" s="171">
        <v>42714</v>
      </c>
      <c r="D163" s="11" t="s">
        <v>710</v>
      </c>
      <c r="E163" s="99" t="str">
        <f>IFERROR(VLOOKUP(F163,'Banco de Dados'!AE:AF,2,FALSE),"")</f>
        <v/>
      </c>
      <c r="F163" s="4"/>
      <c r="G163" s="4" t="s">
        <v>58</v>
      </c>
      <c r="H163" s="12" t="s">
        <v>59</v>
      </c>
      <c r="I163" s="4"/>
      <c r="J163" s="11">
        <v>45</v>
      </c>
      <c r="K163" s="111">
        <v>45278</v>
      </c>
      <c r="L163" s="4"/>
      <c r="M163" s="4"/>
      <c r="N163" s="4"/>
      <c r="O163" s="4" t="s">
        <v>711</v>
      </c>
      <c r="P163" s="4" t="s">
        <v>61</v>
      </c>
      <c r="Q163" s="11">
        <v>84552530291</v>
      </c>
      <c r="R163" s="4" t="s">
        <v>712</v>
      </c>
      <c r="S163" s="4">
        <v>23</v>
      </c>
      <c r="U163" s="4" t="s">
        <v>114</v>
      </c>
      <c r="V163" s="4" t="s">
        <v>519</v>
      </c>
      <c r="W163" s="4" t="s">
        <v>680</v>
      </c>
      <c r="X163" s="4">
        <v>-7.9351310000000002</v>
      </c>
      <c r="Y163" s="4">
        <v>-70.671127999999996</v>
      </c>
      <c r="AB163" s="111">
        <v>45240</v>
      </c>
      <c r="AC163" s="22">
        <v>45250</v>
      </c>
      <c r="AD163" s="168" t="s">
        <v>66</v>
      </c>
      <c r="AE163" s="36">
        <v>45280</v>
      </c>
      <c r="AG163" s="4">
        <v>12</v>
      </c>
      <c r="AH163" s="12" t="s">
        <v>122</v>
      </c>
      <c r="AI163" s="17"/>
      <c r="AJ163" s="81">
        <v>17755</v>
      </c>
      <c r="AK163" s="12"/>
      <c r="AM163" s="81"/>
    </row>
    <row r="164" spans="1:39" ht="25.2" customHeight="1" x14ac:dyDescent="0.3">
      <c r="A164" s="5">
        <v>1129</v>
      </c>
      <c r="B164" s="4" t="s">
        <v>713</v>
      </c>
      <c r="C164" s="171">
        <v>42716</v>
      </c>
      <c r="D164" s="11" t="s">
        <v>714</v>
      </c>
      <c r="E164" s="99" t="str">
        <f>IFERROR(VLOOKUP(F164,'Banco de Dados'!AE:AF,2,FALSE),"")</f>
        <v/>
      </c>
      <c r="F164" s="4"/>
      <c r="G164" s="4" t="s">
        <v>58</v>
      </c>
      <c r="H164" s="12" t="s">
        <v>59</v>
      </c>
      <c r="I164" s="4"/>
      <c r="J164" s="11">
        <v>45</v>
      </c>
      <c r="K164" s="111">
        <v>45278</v>
      </c>
      <c r="L164" s="4"/>
      <c r="M164" s="4"/>
      <c r="N164" s="4"/>
      <c r="O164" s="4" t="s">
        <v>715</v>
      </c>
      <c r="P164" s="4" t="s">
        <v>61</v>
      </c>
      <c r="Q164" s="11">
        <v>60740795287</v>
      </c>
      <c r="R164" s="4" t="s">
        <v>716</v>
      </c>
      <c r="S164" s="4">
        <v>23</v>
      </c>
      <c r="U164" s="4" t="s">
        <v>114</v>
      </c>
      <c r="V164" s="4" t="s">
        <v>519</v>
      </c>
      <c r="W164" s="4" t="s">
        <v>680</v>
      </c>
      <c r="X164" s="4">
        <v>-7.9373699999999996</v>
      </c>
      <c r="Y164" s="4">
        <v>-70.668143999999998</v>
      </c>
      <c r="AB164" s="111">
        <v>45240</v>
      </c>
      <c r="AC164" s="22">
        <v>45250</v>
      </c>
      <c r="AD164" s="168" t="s">
        <v>66</v>
      </c>
      <c r="AE164" s="36">
        <v>45280</v>
      </c>
      <c r="AG164" s="4">
        <v>12</v>
      </c>
      <c r="AH164" s="12" t="s">
        <v>122</v>
      </c>
      <c r="AI164" s="17"/>
      <c r="AJ164" s="81">
        <v>22702</v>
      </c>
      <c r="AK164" s="12"/>
      <c r="AM164" s="81"/>
    </row>
    <row r="165" spans="1:39" ht="25.2" customHeight="1" x14ac:dyDescent="0.3">
      <c r="A165" s="5">
        <v>113</v>
      </c>
      <c r="B165" s="4" t="s">
        <v>717</v>
      </c>
      <c r="C165" s="169">
        <v>17188</v>
      </c>
      <c r="D165" s="11" t="s">
        <v>106</v>
      </c>
      <c r="E165" s="99" t="str">
        <f ca="1">IFERROR(VLOOKUP(F165,'Banco de Dados'!AE:AF,2,FALSE),"")</f>
        <v/>
      </c>
      <c r="F165" s="4">
        <f ca="1">IFERROR(VLOOKUP(Q165,'Banco de Dados'!A:B,2,FALSE),"")</f>
        <v>212301680</v>
      </c>
      <c r="G165" s="4" t="s">
        <v>58</v>
      </c>
      <c r="H165" s="12" t="s">
        <v>59</v>
      </c>
      <c r="I165" s="4"/>
      <c r="J165" s="11">
        <v>80</v>
      </c>
      <c r="K165" s="111">
        <v>45186</v>
      </c>
      <c r="L165" s="12" t="s">
        <v>59</v>
      </c>
      <c r="M165" s="147">
        <v>0.95</v>
      </c>
      <c r="N165" s="4"/>
      <c r="O165" s="4" t="s">
        <v>718</v>
      </c>
      <c r="P165" s="4" t="s">
        <v>61</v>
      </c>
      <c r="Q165" s="11">
        <v>1057192260</v>
      </c>
      <c r="R165" s="4" t="s">
        <v>719</v>
      </c>
      <c r="S165" s="4">
        <v>16</v>
      </c>
      <c r="T165" s="4"/>
      <c r="U165" s="4" t="s">
        <v>63</v>
      </c>
      <c r="V165" s="4" t="s">
        <v>64</v>
      </c>
      <c r="W165" s="4" t="s">
        <v>65</v>
      </c>
      <c r="X165" s="4">
        <v>-8.1793969999999998</v>
      </c>
      <c r="Y165" s="4">
        <v>-72.571195000000003</v>
      </c>
      <c r="Z165">
        <v>2244960</v>
      </c>
      <c r="AA165" s="123">
        <v>243472</v>
      </c>
      <c r="AB165" s="22">
        <v>45154</v>
      </c>
      <c r="AC165" s="22">
        <v>45154</v>
      </c>
      <c r="AD165" s="168" t="s">
        <v>66</v>
      </c>
      <c r="AE165" s="36">
        <v>45240</v>
      </c>
      <c r="AF165"/>
      <c r="AG165" s="12">
        <v>11</v>
      </c>
      <c r="AH165" s="12" t="s">
        <v>224</v>
      </c>
      <c r="AI165" t="s">
        <v>225</v>
      </c>
      <c r="AJ165" s="81">
        <v>33321</v>
      </c>
    </row>
    <row r="166" spans="1:39" ht="25.2" customHeight="1" x14ac:dyDescent="0.3">
      <c r="A166" s="5">
        <v>1130</v>
      </c>
      <c r="B166" s="4" t="s">
        <v>720</v>
      </c>
      <c r="C166" s="171">
        <v>42718</v>
      </c>
      <c r="D166" s="11" t="s">
        <v>721</v>
      </c>
      <c r="E166" s="99" t="str">
        <f>IFERROR(VLOOKUP(F166,'Banco de Dados'!AE:AF,2,FALSE),"")</f>
        <v/>
      </c>
      <c r="F166" s="4"/>
      <c r="G166" s="4" t="s">
        <v>58</v>
      </c>
      <c r="H166" s="12" t="s">
        <v>59</v>
      </c>
      <c r="I166" s="4"/>
      <c r="J166" s="11">
        <v>45</v>
      </c>
      <c r="K166" s="111">
        <v>45277</v>
      </c>
      <c r="L166" s="4"/>
      <c r="M166" s="4"/>
      <c r="N166" s="4"/>
      <c r="O166" s="4" t="s">
        <v>722</v>
      </c>
      <c r="P166" s="4" t="s">
        <v>61</v>
      </c>
      <c r="Q166" s="11">
        <v>2406945200</v>
      </c>
      <c r="R166" s="4" t="s">
        <v>723</v>
      </c>
      <c r="S166" s="4">
        <v>23</v>
      </c>
      <c r="U166" s="4" t="s">
        <v>114</v>
      </c>
      <c r="V166" s="4" t="s">
        <v>519</v>
      </c>
      <c r="W166" s="4" t="s">
        <v>544</v>
      </c>
      <c r="X166" s="4">
        <v>-7.9494150000000001</v>
      </c>
      <c r="Y166" s="4">
        <v>-70.652618000000004</v>
      </c>
      <c r="AB166" s="111">
        <v>45240</v>
      </c>
      <c r="AC166" s="22">
        <v>45250</v>
      </c>
      <c r="AD166" s="168" t="s">
        <v>66</v>
      </c>
      <c r="AE166" s="36">
        <v>45280</v>
      </c>
      <c r="AG166" s="4">
        <v>12</v>
      </c>
      <c r="AH166" s="12" t="s">
        <v>122</v>
      </c>
      <c r="AI166" s="17"/>
      <c r="AJ166" s="81">
        <v>22233</v>
      </c>
      <c r="AK166" s="12"/>
      <c r="AM166" s="81"/>
    </row>
    <row r="167" spans="1:39" ht="25.2" customHeight="1" x14ac:dyDescent="0.3">
      <c r="A167" s="5">
        <v>1131</v>
      </c>
      <c r="B167" s="4" t="s">
        <v>724</v>
      </c>
      <c r="C167" s="171">
        <v>42720</v>
      </c>
      <c r="D167" s="11" t="s">
        <v>725</v>
      </c>
      <c r="E167" s="99" t="str">
        <f>IFERROR(VLOOKUP(F167,'Banco de Dados'!AE:AF,2,FALSE),"")</f>
        <v/>
      </c>
      <c r="F167" s="4"/>
      <c r="G167" s="4" t="s">
        <v>58</v>
      </c>
      <c r="H167" s="12" t="s">
        <v>59</v>
      </c>
      <c r="I167" s="4"/>
      <c r="J167" s="11">
        <v>45</v>
      </c>
      <c r="K167" s="111">
        <v>45280</v>
      </c>
      <c r="L167" s="4"/>
      <c r="M167" s="4"/>
      <c r="N167" s="4"/>
      <c r="O167" s="4" t="s">
        <v>726</v>
      </c>
      <c r="P167" s="4" t="s">
        <v>61</v>
      </c>
      <c r="Q167" s="11">
        <v>69504873200</v>
      </c>
      <c r="R167" s="4" t="s">
        <v>727</v>
      </c>
      <c r="S167" s="4">
        <v>23</v>
      </c>
      <c r="U167" s="4" t="s">
        <v>114</v>
      </c>
      <c r="V167" s="4" t="s">
        <v>519</v>
      </c>
      <c r="W167" s="4" t="s">
        <v>728</v>
      </c>
      <c r="X167" s="4">
        <v>-7.9258920000000002</v>
      </c>
      <c r="Y167" s="4">
        <v>-70.642919000000006</v>
      </c>
      <c r="AB167" s="111">
        <v>45240</v>
      </c>
      <c r="AC167" s="22">
        <v>45250</v>
      </c>
      <c r="AD167"/>
      <c r="AE167" s="36">
        <v>45288</v>
      </c>
      <c r="AI167" s="17"/>
      <c r="AJ167" s="81">
        <v>27804</v>
      </c>
      <c r="AK167" s="12"/>
      <c r="AM167" s="81"/>
    </row>
    <row r="168" spans="1:39" ht="25.2" customHeight="1" x14ac:dyDescent="0.3">
      <c r="A168" s="5">
        <v>1132</v>
      </c>
      <c r="B168" s="4" t="s">
        <v>729</v>
      </c>
      <c r="C168" s="171">
        <v>42722</v>
      </c>
      <c r="D168" s="11" t="s">
        <v>730</v>
      </c>
      <c r="E168" s="99" t="str">
        <f>IFERROR(VLOOKUP(F168,'Banco de Dados'!AE:AF,2,FALSE),"")</f>
        <v/>
      </c>
      <c r="F168" s="4"/>
      <c r="G168" s="4" t="s">
        <v>58</v>
      </c>
      <c r="H168" s="12" t="s">
        <v>59</v>
      </c>
      <c r="I168" s="4"/>
      <c r="J168" s="11">
        <v>45</v>
      </c>
      <c r="K168" s="111">
        <v>45280</v>
      </c>
      <c r="L168" s="4"/>
      <c r="M168" s="4"/>
      <c r="N168" s="4"/>
      <c r="O168" s="4" t="s">
        <v>731</v>
      </c>
      <c r="P168" s="4" t="s">
        <v>61</v>
      </c>
      <c r="Q168" s="11">
        <v>66942713287</v>
      </c>
      <c r="R168" s="4" t="s">
        <v>732</v>
      </c>
      <c r="S168" s="4">
        <v>23</v>
      </c>
      <c r="U168" s="4" t="s">
        <v>114</v>
      </c>
      <c r="V168" s="4" t="s">
        <v>519</v>
      </c>
      <c r="W168" s="4" t="s">
        <v>733</v>
      </c>
      <c r="X168" s="4">
        <v>-7.9295309999999999</v>
      </c>
      <c r="Y168" s="4">
        <v>-70.629867000000004</v>
      </c>
      <c r="AB168" s="111">
        <v>45240</v>
      </c>
      <c r="AC168" s="22">
        <v>45250</v>
      </c>
      <c r="AD168"/>
      <c r="AE168" s="36">
        <v>45288</v>
      </c>
      <c r="AI168" s="17"/>
      <c r="AJ168" s="81">
        <v>29747</v>
      </c>
      <c r="AK168" s="12"/>
      <c r="AM168" s="81"/>
    </row>
    <row r="169" spans="1:39" ht="25.2" customHeight="1" x14ac:dyDescent="0.3">
      <c r="A169" s="5">
        <v>1133</v>
      </c>
      <c r="B169" s="4" t="s">
        <v>734</v>
      </c>
      <c r="C169" s="171">
        <v>42724</v>
      </c>
      <c r="D169" s="11" t="s">
        <v>735</v>
      </c>
      <c r="E169" s="99" t="str">
        <f>IFERROR(VLOOKUP(F169,'Banco de Dados'!AE:AF,2,FALSE),"")</f>
        <v/>
      </c>
      <c r="F169" s="4"/>
      <c r="G169" s="4" t="s">
        <v>58</v>
      </c>
      <c r="H169" s="12" t="s">
        <v>59</v>
      </c>
      <c r="I169" s="4"/>
      <c r="J169" s="11">
        <v>45</v>
      </c>
      <c r="K169" s="111">
        <v>45280</v>
      </c>
      <c r="L169" s="4"/>
      <c r="M169" s="4"/>
      <c r="N169" s="4"/>
      <c r="O169" s="4" t="s">
        <v>736</v>
      </c>
      <c r="P169" s="4" t="s">
        <v>61</v>
      </c>
      <c r="Q169" s="11">
        <v>87722011268</v>
      </c>
      <c r="R169" s="4" t="s">
        <v>737</v>
      </c>
      <c r="S169" s="4">
        <v>23</v>
      </c>
      <c r="U169" s="4" t="s">
        <v>114</v>
      </c>
      <c r="V169" s="4" t="s">
        <v>519</v>
      </c>
      <c r="W169" s="4" t="s">
        <v>733</v>
      </c>
      <c r="X169" s="4">
        <v>-7.9239620000000004</v>
      </c>
      <c r="Y169" s="4">
        <v>-70.636634999999998</v>
      </c>
      <c r="AB169" s="111">
        <v>45240</v>
      </c>
      <c r="AC169" s="22">
        <v>45250</v>
      </c>
      <c r="AD169"/>
      <c r="AE169" s="36">
        <v>45288</v>
      </c>
      <c r="AI169" s="17"/>
      <c r="AJ169" s="81">
        <v>18593</v>
      </c>
      <c r="AK169" s="12"/>
      <c r="AM169" s="81"/>
    </row>
    <row r="170" spans="1:39" ht="25.2" customHeight="1" x14ac:dyDescent="0.3">
      <c r="A170" s="5">
        <v>1134</v>
      </c>
      <c r="B170" s="4" t="s">
        <v>738</v>
      </c>
      <c r="C170" s="171">
        <v>42726</v>
      </c>
      <c r="D170" s="11" t="s">
        <v>739</v>
      </c>
      <c r="E170" s="99" t="str">
        <f>IFERROR(VLOOKUP(F170,'Banco de Dados'!AE:AF,2,FALSE),"")</f>
        <v/>
      </c>
      <c r="F170" s="4"/>
      <c r="G170" s="4" t="s">
        <v>58</v>
      </c>
      <c r="H170" s="12" t="s">
        <v>59</v>
      </c>
      <c r="I170" s="4"/>
      <c r="J170" s="11">
        <v>45</v>
      </c>
      <c r="K170" s="111">
        <v>45280</v>
      </c>
      <c r="L170" s="4"/>
      <c r="M170" s="4"/>
      <c r="N170" s="4"/>
      <c r="O170" s="4" t="s">
        <v>740</v>
      </c>
      <c r="P170" s="4" t="s">
        <v>61</v>
      </c>
      <c r="Q170" s="11">
        <v>76743497215</v>
      </c>
      <c r="R170" s="4" t="s">
        <v>741</v>
      </c>
      <c r="S170" s="4">
        <v>23</v>
      </c>
      <c r="U170" s="4" t="s">
        <v>114</v>
      </c>
      <c r="V170" s="4" t="s">
        <v>519</v>
      </c>
      <c r="W170" s="4" t="s">
        <v>733</v>
      </c>
      <c r="X170" s="4">
        <v>-7.9238819999999999</v>
      </c>
      <c r="Y170" s="4">
        <v>-70.636182000000005</v>
      </c>
      <c r="AB170" s="111">
        <v>45240</v>
      </c>
      <c r="AC170" s="22">
        <v>45250</v>
      </c>
      <c r="AD170"/>
      <c r="AE170" s="36">
        <v>45288</v>
      </c>
      <c r="AI170" s="17"/>
      <c r="AJ170" s="81">
        <v>27035</v>
      </c>
      <c r="AK170" s="12"/>
      <c r="AM170" s="81"/>
    </row>
    <row r="171" spans="1:39" ht="25.2" customHeight="1" x14ac:dyDescent="0.3">
      <c r="A171" s="5">
        <v>1135</v>
      </c>
      <c r="B171" s="4" t="s">
        <v>742</v>
      </c>
      <c r="C171" s="171">
        <v>42728</v>
      </c>
      <c r="D171" s="11" t="s">
        <v>743</v>
      </c>
      <c r="E171" s="99" t="str">
        <f>IFERROR(VLOOKUP(F171,'Banco de Dados'!AE:AF,2,FALSE),"")</f>
        <v/>
      </c>
      <c r="F171" s="4"/>
      <c r="G171" s="4" t="s">
        <v>58</v>
      </c>
      <c r="H171" s="12" t="s">
        <v>59</v>
      </c>
      <c r="I171" s="4"/>
      <c r="J171" s="11">
        <v>45</v>
      </c>
      <c r="K171" s="111">
        <v>45280</v>
      </c>
      <c r="L171" s="4"/>
      <c r="M171" s="4"/>
      <c r="N171" s="4"/>
      <c r="O171" s="4" t="s">
        <v>744</v>
      </c>
      <c r="P171" s="4" t="s">
        <v>61</v>
      </c>
      <c r="Q171" s="11">
        <v>317660217</v>
      </c>
      <c r="R171" s="4" t="s">
        <v>745</v>
      </c>
      <c r="S171" s="4">
        <v>23</v>
      </c>
      <c r="U171" s="4" t="s">
        <v>114</v>
      </c>
      <c r="V171" s="4" t="s">
        <v>519</v>
      </c>
      <c r="W171" s="4" t="s">
        <v>728</v>
      </c>
      <c r="X171" s="4">
        <v>-7.9240640000000004</v>
      </c>
      <c r="Y171" s="4">
        <v>-70.642337999999995</v>
      </c>
      <c r="AB171" s="111">
        <v>45240</v>
      </c>
      <c r="AC171" s="22">
        <v>45250</v>
      </c>
      <c r="AD171"/>
      <c r="AE171" s="36">
        <v>45288</v>
      </c>
      <c r="AI171" s="17"/>
      <c r="AJ171" s="81">
        <v>18901</v>
      </c>
      <c r="AK171" s="12"/>
      <c r="AM171" s="81"/>
    </row>
    <row r="172" spans="1:39" ht="25.2" customHeight="1" x14ac:dyDescent="0.3">
      <c r="A172" s="5">
        <v>1136</v>
      </c>
      <c r="B172" s="4" t="s">
        <v>746</v>
      </c>
      <c r="C172" s="171">
        <v>42730</v>
      </c>
      <c r="D172" s="11" t="s">
        <v>747</v>
      </c>
      <c r="E172" s="99" t="str">
        <f>IFERROR(VLOOKUP(F172,'Banco de Dados'!AE:AF,2,FALSE),"")</f>
        <v/>
      </c>
      <c r="F172" s="4"/>
      <c r="G172" s="4" t="s">
        <v>58</v>
      </c>
      <c r="H172" s="12" t="s">
        <v>59</v>
      </c>
      <c r="I172" s="4"/>
      <c r="J172" s="11">
        <v>45</v>
      </c>
      <c r="K172" s="111">
        <v>45280</v>
      </c>
      <c r="L172" s="4"/>
      <c r="M172" s="4"/>
      <c r="N172" s="4"/>
      <c r="O172" s="4" t="s">
        <v>748</v>
      </c>
      <c r="P172" s="4" t="s">
        <v>61</v>
      </c>
      <c r="Q172" s="11">
        <v>70331355213</v>
      </c>
      <c r="R172" s="4" t="s">
        <v>749</v>
      </c>
      <c r="S172" s="4">
        <v>23</v>
      </c>
      <c r="U172" s="4" t="s">
        <v>114</v>
      </c>
      <c r="V172" s="4" t="s">
        <v>519</v>
      </c>
      <c r="W172" s="4" t="s">
        <v>728</v>
      </c>
      <c r="X172" s="4">
        <v>-7.9237460000000004</v>
      </c>
      <c r="Y172" s="4">
        <v>-70.642651999999998</v>
      </c>
      <c r="AB172" s="111">
        <v>45240</v>
      </c>
      <c r="AC172" s="22">
        <v>45250</v>
      </c>
      <c r="AD172"/>
      <c r="AE172" s="36">
        <v>45288</v>
      </c>
      <c r="AI172" s="17"/>
      <c r="AJ172" s="81">
        <v>37090</v>
      </c>
      <c r="AK172" s="12"/>
      <c r="AM172" s="81"/>
    </row>
    <row r="173" spans="1:39" ht="25.2" customHeight="1" x14ac:dyDescent="0.3">
      <c r="A173" s="5">
        <v>1137</v>
      </c>
      <c r="B173" s="4" t="s">
        <v>750</v>
      </c>
      <c r="C173" s="171">
        <v>42732</v>
      </c>
      <c r="D173" s="11" t="s">
        <v>751</v>
      </c>
      <c r="E173" s="99" t="str">
        <f>IFERROR(VLOOKUP(F173,'Banco de Dados'!AE:AF,2,FALSE),"")</f>
        <v/>
      </c>
      <c r="F173" s="4"/>
      <c r="G173" s="4" t="s">
        <v>58</v>
      </c>
      <c r="H173" s="12" t="s">
        <v>59</v>
      </c>
      <c r="I173" s="4"/>
      <c r="J173" s="11">
        <v>45</v>
      </c>
      <c r="K173" s="111">
        <v>45280</v>
      </c>
      <c r="L173" s="4"/>
      <c r="M173" s="4"/>
      <c r="N173" s="4"/>
      <c r="O173" s="4" t="s">
        <v>752</v>
      </c>
      <c r="P173" s="4" t="s">
        <v>61</v>
      </c>
      <c r="Q173" s="11">
        <v>69493340287</v>
      </c>
      <c r="R173" s="4" t="s">
        <v>753</v>
      </c>
      <c r="S173" s="4">
        <v>23</v>
      </c>
      <c r="U173" s="4" t="s">
        <v>114</v>
      </c>
      <c r="V173" s="4" t="s">
        <v>519</v>
      </c>
      <c r="W173" s="4" t="s">
        <v>728</v>
      </c>
      <c r="X173" s="4">
        <v>-7.9223150000000002</v>
      </c>
      <c r="Y173" s="4">
        <v>-70.644991000000005</v>
      </c>
      <c r="AB173" s="111">
        <v>45240</v>
      </c>
      <c r="AC173" s="22">
        <v>45250</v>
      </c>
      <c r="AD173"/>
      <c r="AE173" s="36">
        <v>45288</v>
      </c>
      <c r="AI173" s="17"/>
      <c r="AJ173" s="81">
        <v>28972</v>
      </c>
      <c r="AK173" s="12"/>
      <c r="AM173" s="81"/>
    </row>
    <row r="174" spans="1:39" ht="25.2" customHeight="1" x14ac:dyDescent="0.3">
      <c r="A174" s="5">
        <v>1138</v>
      </c>
      <c r="B174" s="4" t="s">
        <v>754</v>
      </c>
      <c r="C174" s="171">
        <v>42734</v>
      </c>
      <c r="D174" s="11" t="s">
        <v>755</v>
      </c>
      <c r="E174" s="99" t="str">
        <f>IFERROR(VLOOKUP(F174,'Banco de Dados'!AE:AF,2,FALSE),"")</f>
        <v/>
      </c>
      <c r="F174" s="4"/>
      <c r="G174" s="4" t="s">
        <v>58</v>
      </c>
      <c r="H174" s="12" t="s">
        <v>59</v>
      </c>
      <c r="I174" s="4"/>
      <c r="J174" s="11">
        <v>45</v>
      </c>
      <c r="K174" s="111">
        <v>45299</v>
      </c>
      <c r="L174" s="4"/>
      <c r="M174" s="4"/>
      <c r="N174" s="4"/>
      <c r="O174" s="4" t="s">
        <v>756</v>
      </c>
      <c r="P174" s="4" t="s">
        <v>61</v>
      </c>
      <c r="Q174" s="11">
        <v>70328349224</v>
      </c>
      <c r="R174" s="4" t="s">
        <v>757</v>
      </c>
      <c r="S174" s="4">
        <v>23</v>
      </c>
      <c r="U174" s="4" t="s">
        <v>114</v>
      </c>
      <c r="V174" s="4" t="s">
        <v>519</v>
      </c>
      <c r="W174" s="4" t="s">
        <v>728</v>
      </c>
      <c r="X174" s="4">
        <v>-7.9226429999999999</v>
      </c>
      <c r="Y174" s="4">
        <v>-70.644750000000002</v>
      </c>
      <c r="AB174" s="111">
        <v>45240</v>
      </c>
      <c r="AC174" s="22">
        <v>45250</v>
      </c>
      <c r="AD174"/>
      <c r="AE174" s="36">
        <v>45303</v>
      </c>
      <c r="AI174" s="17"/>
      <c r="AJ174" s="81">
        <v>37711</v>
      </c>
      <c r="AK174" s="12"/>
      <c r="AM174" s="81"/>
    </row>
    <row r="175" spans="1:39" ht="25.2" customHeight="1" x14ac:dyDescent="0.3">
      <c r="A175" s="5">
        <v>1139</v>
      </c>
      <c r="B175" s="4" t="s">
        <v>758</v>
      </c>
      <c r="C175" s="171">
        <v>42736</v>
      </c>
      <c r="D175" s="11" t="s">
        <v>759</v>
      </c>
      <c r="E175" s="99" t="str">
        <f>IFERROR(VLOOKUP(F175,'Banco de Dados'!AE:AF,2,FALSE),"")</f>
        <v/>
      </c>
      <c r="F175" s="4"/>
      <c r="G175" s="4" t="s">
        <v>58</v>
      </c>
      <c r="H175" s="12" t="s">
        <v>59</v>
      </c>
      <c r="I175" s="4"/>
      <c r="J175" s="11">
        <v>45</v>
      </c>
      <c r="K175" s="111">
        <v>45299</v>
      </c>
      <c r="L175" s="4"/>
      <c r="M175" s="4"/>
      <c r="N175" s="4"/>
      <c r="O175" s="4" t="s">
        <v>760</v>
      </c>
      <c r="P175" s="4" t="s">
        <v>61</v>
      </c>
      <c r="Q175" s="11">
        <v>51903440297</v>
      </c>
      <c r="R175" s="4" t="s">
        <v>761</v>
      </c>
      <c r="S175" s="4">
        <v>23</v>
      </c>
      <c r="U175" s="4" t="s">
        <v>114</v>
      </c>
      <c r="V175" s="4" t="s">
        <v>519</v>
      </c>
      <c r="W175" s="4" t="s">
        <v>728</v>
      </c>
      <c r="X175" s="4">
        <v>-7.9182589999999999</v>
      </c>
      <c r="Y175" s="4">
        <v>-70.644766000000004</v>
      </c>
      <c r="AB175" s="111">
        <v>45240</v>
      </c>
      <c r="AC175" s="22">
        <v>45250</v>
      </c>
      <c r="AD175"/>
      <c r="AE175" s="36">
        <v>45303</v>
      </c>
      <c r="AI175" s="17"/>
      <c r="AJ175" s="81">
        <v>28736</v>
      </c>
      <c r="AK175" s="12"/>
      <c r="AM175" s="81"/>
    </row>
    <row r="176" spans="1:39" ht="25.2" customHeight="1" x14ac:dyDescent="0.3">
      <c r="A176" s="5">
        <v>114</v>
      </c>
      <c r="B176" s="4" t="s">
        <v>762</v>
      </c>
      <c r="C176" s="169">
        <v>17300</v>
      </c>
      <c r="D176" s="11" t="s">
        <v>106</v>
      </c>
      <c r="E176" s="99">
        <f>IFERROR(VLOOKUP(F176,'Banco de Dados'!AE:AF,2,FALSE),"")</f>
        <v>713850</v>
      </c>
      <c r="F176" s="4">
        <f>IFERROR(VLOOKUP(Q176,'Banco de Dados'!A:B,2,FALSE),"")</f>
        <v>212300927</v>
      </c>
      <c r="G176" s="4" t="s">
        <v>58</v>
      </c>
      <c r="H176" s="12" t="s">
        <v>59</v>
      </c>
      <c r="I176" s="4"/>
      <c r="J176" s="11">
        <v>80</v>
      </c>
      <c r="K176" s="111">
        <v>45173</v>
      </c>
      <c r="L176" s="12" t="s">
        <v>59</v>
      </c>
      <c r="M176" s="12" t="s">
        <v>59</v>
      </c>
      <c r="N176" s="4"/>
      <c r="O176" s="4" t="s">
        <v>763</v>
      </c>
      <c r="P176" s="4" t="s">
        <v>61</v>
      </c>
      <c r="Q176" s="11">
        <v>79231209</v>
      </c>
      <c r="R176" s="4" t="s">
        <v>764</v>
      </c>
      <c r="S176" s="4">
        <v>16</v>
      </c>
      <c r="T176" s="4"/>
      <c r="U176" s="4" t="s">
        <v>63</v>
      </c>
      <c r="V176" s="4" t="s">
        <v>64</v>
      </c>
      <c r="W176" s="4" t="s">
        <v>65</v>
      </c>
      <c r="X176" s="4">
        <v>-8.0909650000000006</v>
      </c>
      <c r="Y176" s="4">
        <v>-72.607062999999997</v>
      </c>
      <c r="Z176">
        <v>2216244</v>
      </c>
      <c r="AA176" s="123">
        <v>239823</v>
      </c>
      <c r="AB176" s="22">
        <v>45154</v>
      </c>
      <c r="AC176" s="22">
        <v>45154</v>
      </c>
      <c r="AD176" s="168" t="s">
        <v>66</v>
      </c>
      <c r="AE176" s="36">
        <v>45175</v>
      </c>
      <c r="AF176" s="22">
        <v>45183</v>
      </c>
      <c r="AG176" s="12">
        <v>9</v>
      </c>
      <c r="AH176" s="12" t="s">
        <v>67</v>
      </c>
      <c r="AI176" t="s">
        <v>68</v>
      </c>
      <c r="AJ176" s="81">
        <v>31418</v>
      </c>
    </row>
    <row r="177" spans="1:39" ht="25.2" customHeight="1" x14ac:dyDescent="0.3">
      <c r="A177" s="5">
        <v>1140</v>
      </c>
      <c r="B177" s="4" t="s">
        <v>765</v>
      </c>
      <c r="C177" s="171">
        <v>42738</v>
      </c>
      <c r="D177" s="11" t="s">
        <v>766</v>
      </c>
      <c r="E177" s="99" t="str">
        <f>IFERROR(VLOOKUP(F177,'Banco de Dados'!AE:AF,2,FALSE),"")</f>
        <v/>
      </c>
      <c r="F177" s="4"/>
      <c r="G177" s="4" t="s">
        <v>58</v>
      </c>
      <c r="H177" s="12" t="s">
        <v>59</v>
      </c>
      <c r="I177" s="4"/>
      <c r="J177" s="11">
        <v>45</v>
      </c>
      <c r="K177" s="111">
        <v>45299</v>
      </c>
      <c r="L177" s="4"/>
      <c r="M177" s="4"/>
      <c r="N177" s="4"/>
      <c r="O177" s="4" t="s">
        <v>767</v>
      </c>
      <c r="P177" s="4" t="s">
        <v>61</v>
      </c>
      <c r="Q177" s="11">
        <v>70329595202</v>
      </c>
      <c r="R177" s="4" t="s">
        <v>768</v>
      </c>
      <c r="S177" s="4">
        <v>23</v>
      </c>
      <c r="U177" s="4" t="s">
        <v>114</v>
      </c>
      <c r="V177" s="4" t="s">
        <v>519</v>
      </c>
      <c r="W177" s="4" t="s">
        <v>728</v>
      </c>
      <c r="X177" s="4">
        <v>-7.9178519999999999</v>
      </c>
      <c r="Y177" s="4">
        <v>-70.645041000000006</v>
      </c>
      <c r="AB177" s="111">
        <v>45240</v>
      </c>
      <c r="AC177" s="22">
        <v>45250</v>
      </c>
      <c r="AD177"/>
      <c r="AE177" s="36">
        <v>45303</v>
      </c>
      <c r="AI177" s="17"/>
      <c r="AJ177" s="81">
        <v>36368</v>
      </c>
      <c r="AK177" s="12"/>
      <c r="AM177" s="81"/>
    </row>
    <row r="178" spans="1:39" ht="25.2" customHeight="1" x14ac:dyDescent="0.3">
      <c r="A178" s="5">
        <v>1141</v>
      </c>
      <c r="B178" s="4" t="s">
        <v>769</v>
      </c>
      <c r="C178" s="171">
        <v>42740</v>
      </c>
      <c r="D178" s="11" t="s">
        <v>770</v>
      </c>
      <c r="E178" s="99" t="str">
        <f>IFERROR(VLOOKUP(F178,'Banco de Dados'!AE:AF,2,FALSE),"")</f>
        <v/>
      </c>
      <c r="F178" s="4"/>
      <c r="G178" s="4" t="s">
        <v>58</v>
      </c>
      <c r="H178" s="12" t="s">
        <v>59</v>
      </c>
      <c r="I178" s="4"/>
      <c r="J178" s="11">
        <v>45</v>
      </c>
      <c r="K178" s="111">
        <v>45299</v>
      </c>
      <c r="L178" s="4"/>
      <c r="M178" s="4"/>
      <c r="N178" s="4"/>
      <c r="O178" s="4" t="s">
        <v>771</v>
      </c>
      <c r="P178" s="4" t="s">
        <v>61</v>
      </c>
      <c r="Q178" s="11">
        <v>95097406249</v>
      </c>
      <c r="R178" s="4" t="s">
        <v>772</v>
      </c>
      <c r="S178" s="4">
        <v>23</v>
      </c>
      <c r="U178" s="4" t="s">
        <v>114</v>
      </c>
      <c r="V178" s="4" t="s">
        <v>519</v>
      </c>
      <c r="W178" s="4" t="s">
        <v>733</v>
      </c>
      <c r="X178" s="4">
        <v>-7.9187149999999997</v>
      </c>
      <c r="Y178" s="4">
        <v>-70.639703999999995</v>
      </c>
      <c r="AB178" s="111">
        <v>45240</v>
      </c>
      <c r="AC178" s="22">
        <v>45250</v>
      </c>
      <c r="AD178"/>
      <c r="AE178" s="36">
        <v>45303</v>
      </c>
      <c r="AI178" s="17"/>
      <c r="AJ178" s="81">
        <v>33104</v>
      </c>
      <c r="AK178" s="12"/>
      <c r="AM178" s="81"/>
    </row>
    <row r="179" spans="1:39" ht="25.2" customHeight="1" x14ac:dyDescent="0.3">
      <c r="A179" s="5">
        <v>1142</v>
      </c>
      <c r="B179" s="4" t="s">
        <v>773</v>
      </c>
      <c r="C179" s="171">
        <v>42742</v>
      </c>
      <c r="D179" s="11" t="s">
        <v>774</v>
      </c>
      <c r="E179" s="99" t="str">
        <f>IFERROR(VLOOKUP(F179,'Banco de Dados'!AE:AF,2,FALSE),"")</f>
        <v/>
      </c>
      <c r="F179" s="4"/>
      <c r="G179" s="4" t="s">
        <v>58</v>
      </c>
      <c r="H179" s="12" t="s">
        <v>59</v>
      </c>
      <c r="I179" s="4"/>
      <c r="J179" s="11">
        <v>45</v>
      </c>
      <c r="K179" s="111">
        <v>45300</v>
      </c>
      <c r="L179" s="4"/>
      <c r="M179" s="4"/>
      <c r="N179" s="4"/>
      <c r="O179" s="4" t="s">
        <v>775</v>
      </c>
      <c r="P179" s="4" t="s">
        <v>61</v>
      </c>
      <c r="Q179" s="11">
        <v>1693669285</v>
      </c>
      <c r="R179" s="4" t="s">
        <v>776</v>
      </c>
      <c r="S179" s="4">
        <v>23</v>
      </c>
      <c r="U179" s="4" t="s">
        <v>114</v>
      </c>
      <c r="V179" s="4" t="s">
        <v>519</v>
      </c>
      <c r="W179" s="4" t="s">
        <v>733</v>
      </c>
      <c r="X179" s="4">
        <v>-7.9124080000000001</v>
      </c>
      <c r="Y179" s="4">
        <v>-70.629620000000003</v>
      </c>
      <c r="AB179" s="111">
        <v>45240</v>
      </c>
      <c r="AC179" s="22">
        <v>45250</v>
      </c>
      <c r="AD179"/>
      <c r="AE179" s="36">
        <v>45303</v>
      </c>
      <c r="AI179" s="17"/>
      <c r="AJ179" s="81">
        <v>33447</v>
      </c>
      <c r="AK179" s="12"/>
      <c r="AM179" s="81"/>
    </row>
    <row r="180" spans="1:39" ht="25.2" customHeight="1" x14ac:dyDescent="0.3">
      <c r="A180" s="5">
        <v>1143</v>
      </c>
      <c r="B180" s="4" t="s">
        <v>777</v>
      </c>
      <c r="C180" s="171">
        <v>42744</v>
      </c>
      <c r="D180" s="11" t="s">
        <v>778</v>
      </c>
      <c r="E180" s="99" t="str">
        <f>IFERROR(VLOOKUP(F180,'Banco de Dados'!AE:AF,2,FALSE),"")</f>
        <v/>
      </c>
      <c r="F180" s="4"/>
      <c r="G180" s="4" t="s">
        <v>58</v>
      </c>
      <c r="H180" s="12" t="s">
        <v>59</v>
      </c>
      <c r="I180" s="4"/>
      <c r="J180" s="11">
        <v>45</v>
      </c>
      <c r="K180" s="111">
        <v>45300</v>
      </c>
      <c r="L180" s="4"/>
      <c r="M180" s="4"/>
      <c r="N180" s="4"/>
      <c r="O180" s="4" t="s">
        <v>779</v>
      </c>
      <c r="P180" s="4" t="s">
        <v>61</v>
      </c>
      <c r="Q180" s="11">
        <v>80738214272</v>
      </c>
      <c r="R180" s="4" t="s">
        <v>780</v>
      </c>
      <c r="S180" s="4">
        <v>23</v>
      </c>
      <c r="U180" s="4" t="s">
        <v>114</v>
      </c>
      <c r="V180" s="4" t="s">
        <v>519</v>
      </c>
      <c r="W180" s="4" t="s">
        <v>781</v>
      </c>
      <c r="X180" s="4">
        <v>-7.9090569999999998</v>
      </c>
      <c r="Y180" s="4">
        <v>-70.632564000000002</v>
      </c>
      <c r="AB180" s="111">
        <v>45240</v>
      </c>
      <c r="AC180" s="22">
        <v>45250</v>
      </c>
      <c r="AD180"/>
      <c r="AE180" s="36">
        <v>45303</v>
      </c>
      <c r="AI180" s="17"/>
      <c r="AJ180" s="81">
        <v>29261</v>
      </c>
      <c r="AK180" s="12"/>
      <c r="AM180" s="81"/>
    </row>
    <row r="181" spans="1:39" ht="25.2" customHeight="1" x14ac:dyDescent="0.3">
      <c r="A181" s="5">
        <v>1144</v>
      </c>
      <c r="B181" s="4" t="s">
        <v>782</v>
      </c>
      <c r="C181" s="171">
        <v>42746</v>
      </c>
      <c r="D181" s="11" t="s">
        <v>783</v>
      </c>
      <c r="E181" s="99" t="str">
        <f>IFERROR(VLOOKUP(F181,'Banco de Dados'!AE:AF,2,FALSE),"")</f>
        <v/>
      </c>
      <c r="F181" s="4"/>
      <c r="G181" s="4" t="s">
        <v>58</v>
      </c>
      <c r="H181" s="12" t="s">
        <v>59</v>
      </c>
      <c r="I181" s="4"/>
      <c r="J181" s="11">
        <v>45</v>
      </c>
      <c r="K181" s="111">
        <v>45300</v>
      </c>
      <c r="L181" s="4"/>
      <c r="M181" s="4"/>
      <c r="N181" s="4"/>
      <c r="O181" s="4" t="s">
        <v>784</v>
      </c>
      <c r="P181" s="4" t="s">
        <v>61</v>
      </c>
      <c r="Q181" s="11">
        <v>36058130204</v>
      </c>
      <c r="R181" s="4" t="s">
        <v>785</v>
      </c>
      <c r="S181" s="4">
        <v>23</v>
      </c>
      <c r="U181" s="4" t="s">
        <v>114</v>
      </c>
      <c r="V181" s="4" t="s">
        <v>519</v>
      </c>
      <c r="W181" s="4" t="s">
        <v>781</v>
      </c>
      <c r="X181" s="4">
        <v>-7.9028879999999999</v>
      </c>
      <c r="Y181" s="4">
        <v>-70.632728999999998</v>
      </c>
      <c r="AB181" s="111">
        <v>45240</v>
      </c>
      <c r="AC181" s="22">
        <v>45250</v>
      </c>
      <c r="AD181"/>
      <c r="AE181" s="36">
        <v>45321</v>
      </c>
      <c r="AI181" s="17"/>
      <c r="AJ181" s="81">
        <v>17220</v>
      </c>
      <c r="AK181" s="12"/>
      <c r="AM181" s="81"/>
    </row>
    <row r="182" spans="1:39" ht="25.2" customHeight="1" x14ac:dyDescent="0.3">
      <c r="A182" s="5">
        <v>1145</v>
      </c>
      <c r="B182" s="4" t="s">
        <v>786</v>
      </c>
      <c r="C182" s="171">
        <v>42748</v>
      </c>
      <c r="D182" s="11" t="s">
        <v>787</v>
      </c>
      <c r="E182" s="99" t="str">
        <f>IFERROR(VLOOKUP(F182,'Banco de Dados'!AE:AF,2,FALSE),"")</f>
        <v/>
      </c>
      <c r="F182" s="4"/>
      <c r="G182" s="4" t="s">
        <v>58</v>
      </c>
      <c r="H182" s="12" t="s">
        <v>59</v>
      </c>
      <c r="I182" s="4"/>
      <c r="J182" s="11">
        <v>45</v>
      </c>
      <c r="K182" s="111">
        <v>45300</v>
      </c>
      <c r="L182" s="4"/>
      <c r="M182" s="4"/>
      <c r="N182" s="4"/>
      <c r="O182" s="4" t="s">
        <v>788</v>
      </c>
      <c r="P182" s="4" t="s">
        <v>61</v>
      </c>
      <c r="Q182" s="11">
        <v>4108694228</v>
      </c>
      <c r="R182" s="4" t="s">
        <v>789</v>
      </c>
      <c r="S182" s="4">
        <v>23</v>
      </c>
      <c r="U182" s="4" t="s">
        <v>114</v>
      </c>
      <c r="V182" s="4" t="s">
        <v>519</v>
      </c>
      <c r="W182" s="4" t="s">
        <v>781</v>
      </c>
      <c r="X182" s="4">
        <v>-7.902514</v>
      </c>
      <c r="Y182" s="4">
        <v>-70.633076000000003</v>
      </c>
      <c r="AB182" s="111">
        <v>45240</v>
      </c>
      <c r="AC182" s="22">
        <v>45250</v>
      </c>
      <c r="AD182"/>
      <c r="AE182" s="36">
        <v>45303</v>
      </c>
      <c r="AI182" s="17"/>
      <c r="AJ182" s="81">
        <v>35619</v>
      </c>
      <c r="AK182" s="12"/>
      <c r="AM182" s="81"/>
    </row>
    <row r="183" spans="1:39" ht="25.2" customHeight="1" x14ac:dyDescent="0.3">
      <c r="A183" s="5">
        <v>1146</v>
      </c>
      <c r="B183" s="4" t="s">
        <v>790</v>
      </c>
      <c r="C183" s="171">
        <v>42750</v>
      </c>
      <c r="D183" s="11" t="s">
        <v>791</v>
      </c>
      <c r="E183" s="99" t="str">
        <f>IFERROR(VLOOKUP(F183,'Banco de Dados'!AE:AF,2,FALSE),"")</f>
        <v/>
      </c>
      <c r="F183" s="4"/>
      <c r="G183" s="4" t="s">
        <v>58</v>
      </c>
      <c r="H183" s="12" t="s">
        <v>59</v>
      </c>
      <c r="I183" s="4"/>
      <c r="J183" s="11">
        <v>45</v>
      </c>
      <c r="K183" s="111">
        <v>45300</v>
      </c>
      <c r="L183" s="4"/>
      <c r="M183" s="4"/>
      <c r="N183" s="4"/>
      <c r="O183" s="4" t="s">
        <v>792</v>
      </c>
      <c r="P183" s="4" t="s">
        <v>61</v>
      </c>
      <c r="Q183" s="11">
        <v>1036010236</v>
      </c>
      <c r="R183" s="4" t="s">
        <v>793</v>
      </c>
      <c r="S183" s="4">
        <v>23</v>
      </c>
      <c r="U183" s="4" t="s">
        <v>114</v>
      </c>
      <c r="V183" s="4" t="s">
        <v>519</v>
      </c>
      <c r="W183" s="4" t="s">
        <v>781</v>
      </c>
      <c r="X183" s="4">
        <v>-7.9017989999999996</v>
      </c>
      <c r="Y183" s="4">
        <v>-70.632836999999995</v>
      </c>
      <c r="AB183" s="111">
        <v>45240</v>
      </c>
      <c r="AC183" s="22">
        <v>45250</v>
      </c>
      <c r="AD183"/>
      <c r="AE183" s="36">
        <v>45303</v>
      </c>
      <c r="AI183" s="17"/>
      <c r="AJ183" s="81">
        <v>33279</v>
      </c>
      <c r="AK183" s="12"/>
      <c r="AM183" s="81"/>
    </row>
    <row r="184" spans="1:39" ht="25.2" customHeight="1" x14ac:dyDescent="0.3">
      <c r="A184" s="5">
        <v>1147</v>
      </c>
      <c r="B184" s="4" t="s">
        <v>794</v>
      </c>
      <c r="C184" s="171">
        <v>42752</v>
      </c>
      <c r="D184" s="11" t="s">
        <v>795</v>
      </c>
      <c r="E184" s="99" t="str">
        <f>IFERROR(VLOOKUP(F184,'Banco de Dados'!AE:AF,2,FALSE),"")</f>
        <v/>
      </c>
      <c r="F184" s="4"/>
      <c r="G184" s="4" t="s">
        <v>58</v>
      </c>
      <c r="H184" s="12" t="s">
        <v>59</v>
      </c>
      <c r="I184" s="4"/>
      <c r="J184" s="11">
        <v>45</v>
      </c>
      <c r="K184" s="111">
        <v>45301</v>
      </c>
      <c r="L184" s="4"/>
      <c r="M184" s="4"/>
      <c r="N184" s="4"/>
      <c r="O184" s="4" t="s">
        <v>796</v>
      </c>
      <c r="P184" s="4" t="s">
        <v>292</v>
      </c>
      <c r="Q184" s="11">
        <v>541847201</v>
      </c>
      <c r="R184" s="4" t="s">
        <v>797</v>
      </c>
      <c r="S184" s="4">
        <v>23</v>
      </c>
      <c r="U184" s="4" t="s">
        <v>114</v>
      </c>
      <c r="V184" s="4" t="s">
        <v>519</v>
      </c>
      <c r="W184" s="4" t="s">
        <v>781</v>
      </c>
      <c r="X184" s="4">
        <v>-7.9024479999999997</v>
      </c>
      <c r="Y184" s="4">
        <v>-70.632540000000006</v>
      </c>
      <c r="AB184" s="111">
        <v>45240</v>
      </c>
      <c r="AC184" s="22">
        <v>45250</v>
      </c>
      <c r="AD184"/>
      <c r="AE184" s="36">
        <v>45303</v>
      </c>
      <c r="AI184" s="17"/>
      <c r="AJ184" s="81">
        <v>31734</v>
      </c>
      <c r="AK184" s="12"/>
      <c r="AM184" s="81"/>
    </row>
    <row r="185" spans="1:39" ht="25.2" customHeight="1" x14ac:dyDescent="0.3">
      <c r="A185" s="5">
        <v>1148</v>
      </c>
      <c r="B185" s="4" t="s">
        <v>798</v>
      </c>
      <c r="C185" s="171">
        <v>42754</v>
      </c>
      <c r="D185" s="11" t="s">
        <v>799</v>
      </c>
      <c r="E185" s="99" t="str">
        <f>IFERROR(VLOOKUP(F185,'Banco de Dados'!AE:AF,2,FALSE),"")</f>
        <v/>
      </c>
      <c r="F185" s="4"/>
      <c r="G185" s="4" t="s">
        <v>58</v>
      </c>
      <c r="H185" s="12" t="s">
        <v>59</v>
      </c>
      <c r="I185" s="4"/>
      <c r="J185" s="11">
        <v>45</v>
      </c>
      <c r="K185" s="111">
        <v>45280</v>
      </c>
      <c r="L185" s="4"/>
      <c r="M185" s="4"/>
      <c r="N185" s="4"/>
      <c r="O185" s="4" t="s">
        <v>800</v>
      </c>
      <c r="P185" s="4" t="s">
        <v>61</v>
      </c>
      <c r="Q185" s="11">
        <v>87408082204</v>
      </c>
      <c r="R185" s="4" t="s">
        <v>801</v>
      </c>
      <c r="S185" s="4">
        <v>23</v>
      </c>
      <c r="U185" s="4" t="s">
        <v>114</v>
      </c>
      <c r="V185" s="4" t="s">
        <v>519</v>
      </c>
      <c r="W185" s="4" t="s">
        <v>733</v>
      </c>
      <c r="X185" s="4">
        <v>-7.9242889999999999</v>
      </c>
      <c r="Y185" s="4">
        <v>-70.636628999999999</v>
      </c>
      <c r="AB185" s="111">
        <v>45240</v>
      </c>
      <c r="AC185" s="22">
        <v>45250</v>
      </c>
      <c r="AD185"/>
      <c r="AE185" s="36">
        <v>45288</v>
      </c>
      <c r="AI185" s="17"/>
      <c r="AJ185" s="81">
        <v>28496</v>
      </c>
      <c r="AK185" s="12"/>
      <c r="AM185" s="81"/>
    </row>
    <row r="186" spans="1:39" ht="25.2" customHeight="1" x14ac:dyDescent="0.3">
      <c r="A186" s="5">
        <v>1149</v>
      </c>
      <c r="B186" s="4" t="s">
        <v>802</v>
      </c>
      <c r="C186" s="171">
        <v>41538</v>
      </c>
      <c r="D186" s="11" t="s">
        <v>803</v>
      </c>
      <c r="E186" s="99" t="str">
        <f ca="1">IFERROR(VLOOKUP(F186,'Banco de Dados'!AE:AF,2,FALSE),"")</f>
        <v/>
      </c>
      <c r="F186" s="4">
        <f ca="1">IFERROR(VLOOKUP(Q186,'Banco de Dados'!A:B,2,FALSE),"")</f>
        <v>212301742</v>
      </c>
      <c r="G186" s="4" t="s">
        <v>58</v>
      </c>
      <c r="H186" s="12" t="s">
        <v>59</v>
      </c>
      <c r="I186" s="5"/>
      <c r="J186" s="11">
        <v>80</v>
      </c>
      <c r="K186" s="111">
        <v>45212</v>
      </c>
      <c r="L186" s="12" t="s">
        <v>59</v>
      </c>
      <c r="M186" s="147">
        <v>0.95</v>
      </c>
      <c r="N186" s="5"/>
      <c r="O186" s="4" t="s">
        <v>804</v>
      </c>
      <c r="P186" s="4" t="s">
        <v>61</v>
      </c>
      <c r="Q186" s="11">
        <v>1165934825</v>
      </c>
      <c r="R186" s="4"/>
      <c r="S186" s="4">
        <v>16</v>
      </c>
      <c r="T186" s="4"/>
      <c r="U186" s="4" t="s">
        <v>63</v>
      </c>
      <c r="V186" s="4" t="s">
        <v>64</v>
      </c>
      <c r="W186" s="4" t="s">
        <v>805</v>
      </c>
      <c r="X186" s="4">
        <v>-8.1102699999999999</v>
      </c>
      <c r="Y186" s="4">
        <v>-72.590601000000007</v>
      </c>
      <c r="Z186">
        <v>2245096</v>
      </c>
      <c r="AA186" s="123">
        <v>244110</v>
      </c>
      <c r="AB186" s="111">
        <v>45219</v>
      </c>
      <c r="AC186" s="22">
        <v>45250</v>
      </c>
      <c r="AD186" s="168" t="s">
        <v>66</v>
      </c>
      <c r="AE186" s="36">
        <v>45240</v>
      </c>
      <c r="AG186" s="12">
        <v>11</v>
      </c>
      <c r="AH186" s="12" t="s">
        <v>224</v>
      </c>
      <c r="AI186" t="s">
        <v>806</v>
      </c>
    </row>
    <row r="187" spans="1:39" ht="25.2" customHeight="1" x14ac:dyDescent="0.3">
      <c r="A187" s="5">
        <v>115</v>
      </c>
      <c r="B187" s="4" t="s">
        <v>807</v>
      </c>
      <c r="C187" s="169">
        <v>17228</v>
      </c>
      <c r="D187" s="11" t="s">
        <v>106</v>
      </c>
      <c r="E187" s="99">
        <f>IFERROR(VLOOKUP(F187,'Banco de Dados'!AE:AF,2,FALSE),"")</f>
        <v>715375</v>
      </c>
      <c r="F187" s="4">
        <f>IFERROR(VLOOKUP(Q187,'Banco de Dados'!A:B,2,FALSE),"")</f>
        <v>212301206</v>
      </c>
      <c r="G187" s="4" t="s">
        <v>58</v>
      </c>
      <c r="H187" s="12" t="s">
        <v>59</v>
      </c>
      <c r="I187" s="4"/>
      <c r="J187" s="11">
        <v>80</v>
      </c>
      <c r="K187" s="111">
        <v>45201</v>
      </c>
      <c r="L187" s="12" t="s">
        <v>59</v>
      </c>
      <c r="M187" s="12" t="s">
        <v>59</v>
      </c>
      <c r="N187" s="4"/>
      <c r="O187" s="4" t="s">
        <v>808</v>
      </c>
      <c r="P187" s="4" t="s">
        <v>61</v>
      </c>
      <c r="Q187" s="11">
        <v>61612995268</v>
      </c>
      <c r="R187" s="4" t="s">
        <v>809</v>
      </c>
      <c r="S187" s="4">
        <v>16</v>
      </c>
      <c r="T187" s="4"/>
      <c r="U187" s="4" t="s">
        <v>63</v>
      </c>
      <c r="V187" s="4" t="s">
        <v>64</v>
      </c>
      <c r="W187" s="4" t="s">
        <v>65</v>
      </c>
      <c r="X187" s="4">
        <v>-8.2491319999999995</v>
      </c>
      <c r="Y187" s="4">
        <v>-72.519085000000004</v>
      </c>
      <c r="Z187">
        <v>2216245</v>
      </c>
      <c r="AA187" s="123">
        <v>239823</v>
      </c>
      <c r="AB187" s="22">
        <v>45154</v>
      </c>
      <c r="AC187" s="22">
        <v>45154</v>
      </c>
      <c r="AD187" s="168" t="s">
        <v>66</v>
      </c>
      <c r="AE187" s="36">
        <v>45208</v>
      </c>
      <c r="AF187" s="36">
        <v>45208</v>
      </c>
      <c r="AG187" s="12">
        <v>10</v>
      </c>
      <c r="AH187" s="12" t="s">
        <v>67</v>
      </c>
      <c r="AI187" t="s">
        <v>68</v>
      </c>
      <c r="AJ187" s="81">
        <v>22207</v>
      </c>
    </row>
    <row r="188" spans="1:39" ht="25.2" customHeight="1" x14ac:dyDescent="0.3">
      <c r="A188" s="5">
        <v>1150</v>
      </c>
      <c r="B188" s="4" t="s">
        <v>810</v>
      </c>
      <c r="C188" s="171">
        <v>42774</v>
      </c>
      <c r="D188" s="11" t="s">
        <v>811</v>
      </c>
      <c r="E188" s="99" t="str">
        <f>IFERROR(VLOOKUP(F188,'Banco de Dados'!AE:AF,2,FALSE),"")</f>
        <v/>
      </c>
      <c r="F188" s="4"/>
      <c r="G188" s="4" t="s">
        <v>58</v>
      </c>
      <c r="H188" s="12" t="s">
        <v>59</v>
      </c>
      <c r="I188" s="4" t="s">
        <v>582</v>
      </c>
      <c r="J188" s="11">
        <v>45</v>
      </c>
      <c r="K188" s="111">
        <v>45280</v>
      </c>
      <c r="L188" s="11"/>
      <c r="M188" s="4"/>
      <c r="N188" s="4"/>
      <c r="O188" s="4" t="s">
        <v>812</v>
      </c>
      <c r="P188" s="4" t="s">
        <v>61</v>
      </c>
      <c r="Q188" s="11">
        <v>97301760272</v>
      </c>
      <c r="R188" s="4" t="s">
        <v>813</v>
      </c>
      <c r="S188" s="4">
        <v>23</v>
      </c>
      <c r="U188" s="4" t="s">
        <v>114</v>
      </c>
      <c r="V188" s="4" t="s">
        <v>519</v>
      </c>
      <c r="W188" s="4" t="s">
        <v>814</v>
      </c>
      <c r="X188" s="4">
        <v>-7.9361009999999998</v>
      </c>
      <c r="Y188" s="4">
        <v>-70.632082999999994</v>
      </c>
      <c r="AA188" s="4"/>
      <c r="AB188" s="111">
        <v>45240</v>
      </c>
      <c r="AC188" s="22">
        <v>45250</v>
      </c>
      <c r="AD188" s="4"/>
      <c r="AE188" s="36">
        <v>45288</v>
      </c>
      <c r="AF188" s="4"/>
      <c r="AG188" s="4"/>
      <c r="AH188" s="4"/>
      <c r="AI188" s="4"/>
      <c r="AJ188" s="81">
        <v>30786</v>
      </c>
      <c r="AK188" s="12"/>
      <c r="AM188" s="81"/>
    </row>
    <row r="189" spans="1:39" ht="25.2" customHeight="1" x14ac:dyDescent="0.3">
      <c r="A189" s="5">
        <v>1151</v>
      </c>
      <c r="B189" s="4" t="s">
        <v>815</v>
      </c>
      <c r="C189" s="171">
        <v>42776</v>
      </c>
      <c r="D189" s="11" t="s">
        <v>816</v>
      </c>
      <c r="E189" s="99" t="str">
        <f>IFERROR(VLOOKUP(F189,'Banco de Dados'!AE:AF,2,FALSE),"")</f>
        <v/>
      </c>
      <c r="F189" s="4"/>
      <c r="G189" s="4" t="s">
        <v>58</v>
      </c>
      <c r="H189" s="12" t="s">
        <v>59</v>
      </c>
      <c r="I189" s="4"/>
      <c r="J189" s="11">
        <v>45</v>
      </c>
      <c r="K189" s="111">
        <v>45280</v>
      </c>
      <c r="L189" s="11"/>
      <c r="M189" s="4"/>
      <c r="N189" s="4"/>
      <c r="O189" s="4" t="s">
        <v>817</v>
      </c>
      <c r="P189" s="4" t="s">
        <v>61</v>
      </c>
      <c r="Q189" s="11" t="s">
        <v>816</v>
      </c>
      <c r="R189" s="4" t="s">
        <v>818</v>
      </c>
      <c r="S189" s="4">
        <v>23</v>
      </c>
      <c r="U189" s="4" t="s">
        <v>114</v>
      </c>
      <c r="V189" s="4" t="s">
        <v>519</v>
      </c>
      <c r="W189" s="4" t="s">
        <v>728</v>
      </c>
      <c r="X189" s="4">
        <v>-7.9247909999999999</v>
      </c>
      <c r="Y189" s="4">
        <v>-70.641730999999993</v>
      </c>
      <c r="AA189" s="4"/>
      <c r="AB189" s="111">
        <v>45240</v>
      </c>
      <c r="AC189" s="22">
        <v>45250</v>
      </c>
      <c r="AD189" s="4"/>
      <c r="AE189" s="36">
        <v>45288</v>
      </c>
      <c r="AF189" s="4"/>
      <c r="AG189" s="4"/>
      <c r="AH189" s="4"/>
      <c r="AI189" s="4"/>
      <c r="AJ189" s="81">
        <v>36413</v>
      </c>
      <c r="AK189" s="12"/>
      <c r="AM189" s="81"/>
    </row>
    <row r="190" spans="1:39" ht="25.2" customHeight="1" x14ac:dyDescent="0.3">
      <c r="A190" s="5">
        <v>1152</v>
      </c>
      <c r="B190" s="4" t="s">
        <v>819</v>
      </c>
      <c r="C190" s="171">
        <v>42778</v>
      </c>
      <c r="D190" s="11" t="s">
        <v>820</v>
      </c>
      <c r="E190" s="99" t="str">
        <f>IFERROR(VLOOKUP(F190,'Banco de Dados'!AE:AF,2,FALSE),"")</f>
        <v/>
      </c>
      <c r="F190" s="4"/>
      <c r="G190" s="4" t="s">
        <v>58</v>
      </c>
      <c r="H190" s="12" t="s">
        <v>59</v>
      </c>
      <c r="I190" s="4"/>
      <c r="J190" s="11">
        <v>45</v>
      </c>
      <c r="K190" s="111">
        <v>45304</v>
      </c>
      <c r="L190" s="11"/>
      <c r="M190" s="4"/>
      <c r="N190" s="4"/>
      <c r="O190" s="4" t="s">
        <v>821</v>
      </c>
      <c r="P190" s="4" t="s">
        <v>61</v>
      </c>
      <c r="Q190" s="11">
        <v>92421849268</v>
      </c>
      <c r="R190" s="4" t="s">
        <v>822</v>
      </c>
      <c r="S190" s="4">
        <v>23</v>
      </c>
      <c r="U190" s="4" t="s">
        <v>114</v>
      </c>
      <c r="V190" s="4" t="s">
        <v>519</v>
      </c>
      <c r="W190" s="4" t="s">
        <v>781</v>
      </c>
      <c r="X190" s="4">
        <v>-7.9120109999999997</v>
      </c>
      <c r="Y190" s="4">
        <v>-70.632786999999993</v>
      </c>
      <c r="AA190" s="4"/>
      <c r="AB190" s="111">
        <v>45240</v>
      </c>
      <c r="AC190" s="22">
        <v>45250</v>
      </c>
      <c r="AD190" s="4"/>
      <c r="AE190" s="36">
        <v>45314</v>
      </c>
      <c r="AF190" s="36">
        <v>45307</v>
      </c>
      <c r="AG190" s="4"/>
      <c r="AH190" s="4"/>
      <c r="AI190" s="4"/>
      <c r="AJ190" s="81">
        <v>21071</v>
      </c>
      <c r="AK190" s="12"/>
      <c r="AM190" s="81"/>
    </row>
    <row r="191" spans="1:39" ht="25.2" customHeight="1" x14ac:dyDescent="0.3">
      <c r="A191" s="5">
        <v>1153</v>
      </c>
      <c r="B191" s="4" t="s">
        <v>823</v>
      </c>
      <c r="C191" s="171">
        <v>42780</v>
      </c>
      <c r="D191" s="11" t="s">
        <v>824</v>
      </c>
      <c r="E191" s="99" t="str">
        <f>IFERROR(VLOOKUP(F191,'Banco de Dados'!AE:AF,2,FALSE),"")</f>
        <v/>
      </c>
      <c r="F191" s="4"/>
      <c r="G191" s="4" t="s">
        <v>58</v>
      </c>
      <c r="H191" s="12" t="s">
        <v>59</v>
      </c>
      <c r="I191" s="4"/>
      <c r="J191" s="11">
        <v>45</v>
      </c>
      <c r="K191" s="111">
        <v>45301</v>
      </c>
      <c r="L191" s="11"/>
      <c r="M191" s="4"/>
      <c r="N191" s="4"/>
      <c r="O191" s="4" t="s">
        <v>825</v>
      </c>
      <c r="P191" s="4" t="s">
        <v>61</v>
      </c>
      <c r="Q191" s="11" t="s">
        <v>824</v>
      </c>
      <c r="R191" s="4" t="s">
        <v>826</v>
      </c>
      <c r="S191" s="4">
        <v>23</v>
      </c>
      <c r="U191" s="4" t="s">
        <v>114</v>
      </c>
      <c r="V191" s="4" t="s">
        <v>519</v>
      </c>
      <c r="W191" s="4" t="s">
        <v>814</v>
      </c>
      <c r="X191" s="4">
        <v>-7.9004079999999997</v>
      </c>
      <c r="Y191" s="4">
        <v>-70.628353000000004</v>
      </c>
      <c r="AA191" s="4"/>
      <c r="AB191" s="111">
        <v>45240</v>
      </c>
      <c r="AC191" s="22">
        <v>45250</v>
      </c>
      <c r="AD191" s="4"/>
      <c r="AE191" s="36">
        <v>45303</v>
      </c>
      <c r="AF191" s="4"/>
      <c r="AG191" s="4"/>
      <c r="AH191" s="4"/>
      <c r="AI191" s="4"/>
      <c r="AJ191" s="81">
        <v>16688</v>
      </c>
      <c r="AK191" s="12"/>
      <c r="AM191" s="81"/>
    </row>
    <row r="192" spans="1:39" ht="25.2" customHeight="1" x14ac:dyDescent="0.3">
      <c r="A192" s="5">
        <v>1154</v>
      </c>
      <c r="B192" s="4" t="s">
        <v>827</v>
      </c>
      <c r="C192" s="171">
        <v>42782</v>
      </c>
      <c r="D192" s="11" t="s">
        <v>828</v>
      </c>
      <c r="E192" s="99" t="str">
        <f>IFERROR(VLOOKUP(F192,'Banco de Dados'!AE:AF,2,FALSE),"")</f>
        <v/>
      </c>
      <c r="F192" s="4"/>
      <c r="G192" s="4" t="s">
        <v>58</v>
      </c>
      <c r="H192" s="12" t="s">
        <v>59</v>
      </c>
      <c r="I192" s="4"/>
      <c r="J192" s="11">
        <v>45</v>
      </c>
      <c r="K192" s="111">
        <v>45302</v>
      </c>
      <c r="L192" s="11"/>
      <c r="M192" s="4"/>
      <c r="N192" s="4"/>
      <c r="O192" s="4" t="s">
        <v>829</v>
      </c>
      <c r="P192" s="4" t="s">
        <v>61</v>
      </c>
      <c r="Q192" s="11" t="s">
        <v>828</v>
      </c>
      <c r="R192" s="4" t="s">
        <v>830</v>
      </c>
      <c r="S192" s="4">
        <v>23</v>
      </c>
      <c r="U192" s="4" t="s">
        <v>114</v>
      </c>
      <c r="V192" s="4" t="s">
        <v>519</v>
      </c>
      <c r="W192" s="4" t="s">
        <v>814</v>
      </c>
      <c r="X192" s="4">
        <v>-7.9004000000000003</v>
      </c>
      <c r="Y192" s="4">
        <v>-70.628366999999997</v>
      </c>
      <c r="AA192" s="4"/>
      <c r="AB192" s="111">
        <v>45240</v>
      </c>
      <c r="AC192" s="22">
        <v>45250</v>
      </c>
      <c r="AD192" s="4"/>
      <c r="AE192" s="36">
        <v>45303</v>
      </c>
      <c r="AF192" s="4"/>
      <c r="AG192" s="4"/>
      <c r="AH192" s="4"/>
      <c r="AI192" s="4"/>
      <c r="AJ192" s="81">
        <v>35334</v>
      </c>
      <c r="AK192" s="12"/>
      <c r="AM192" s="81"/>
    </row>
    <row r="193" spans="1:39" ht="25.2" customHeight="1" x14ac:dyDescent="0.3">
      <c r="A193" s="5">
        <v>1155</v>
      </c>
      <c r="B193" s="4" t="s">
        <v>831</v>
      </c>
      <c r="C193" s="171">
        <v>42784</v>
      </c>
      <c r="D193" s="11" t="s">
        <v>832</v>
      </c>
      <c r="E193" s="99" t="str">
        <f>IFERROR(VLOOKUP(F193,'Banco de Dados'!AE:AF,2,FALSE),"")</f>
        <v/>
      </c>
      <c r="F193" s="4"/>
      <c r="G193" s="4" t="s">
        <v>58</v>
      </c>
      <c r="H193" s="12" t="s">
        <v>59</v>
      </c>
      <c r="I193" s="4"/>
      <c r="J193" s="11">
        <v>45</v>
      </c>
      <c r="K193" s="111">
        <v>45302</v>
      </c>
      <c r="L193" s="11"/>
      <c r="M193" s="4"/>
      <c r="N193" s="4"/>
      <c r="O193" s="4" t="s">
        <v>833</v>
      </c>
      <c r="P193" s="4" t="s">
        <v>61</v>
      </c>
      <c r="Q193" s="11" t="s">
        <v>832</v>
      </c>
      <c r="R193" s="4" t="s">
        <v>834</v>
      </c>
      <c r="S193" s="4">
        <v>23</v>
      </c>
      <c r="U193" s="4" t="s">
        <v>114</v>
      </c>
      <c r="V193" s="4" t="s">
        <v>519</v>
      </c>
      <c r="W193" s="4" t="s">
        <v>814</v>
      </c>
      <c r="X193" s="4">
        <v>-7.9064120000000004</v>
      </c>
      <c r="Y193" s="4">
        <v>-70.617193999999998</v>
      </c>
      <c r="AA193" s="4"/>
      <c r="AB193" s="111">
        <v>45240</v>
      </c>
      <c r="AC193" s="22">
        <v>45250</v>
      </c>
      <c r="AD193" s="4"/>
      <c r="AE193" s="36">
        <v>45303</v>
      </c>
      <c r="AF193" s="4"/>
      <c r="AG193" s="4"/>
      <c r="AH193" s="4"/>
      <c r="AI193" s="4"/>
      <c r="AJ193" s="81">
        <v>28145</v>
      </c>
      <c r="AK193" s="12"/>
      <c r="AM193" s="81"/>
    </row>
    <row r="194" spans="1:39" ht="25.2" customHeight="1" x14ac:dyDescent="0.3">
      <c r="A194" s="5">
        <v>1156</v>
      </c>
      <c r="B194" s="4" t="s">
        <v>835</v>
      </c>
      <c r="C194" s="171">
        <v>42786</v>
      </c>
      <c r="D194" s="61" t="s">
        <v>836</v>
      </c>
      <c r="E194" s="99" t="str">
        <f>IFERROR(VLOOKUP(F194,'Banco de Dados'!AE:AF,2,FALSE),"")</f>
        <v/>
      </c>
      <c r="F194" s="4"/>
      <c r="G194" s="4" t="s">
        <v>58</v>
      </c>
      <c r="H194" s="12" t="s">
        <v>59</v>
      </c>
      <c r="I194" s="4"/>
      <c r="J194" s="11">
        <v>45</v>
      </c>
      <c r="K194" s="111">
        <v>45302</v>
      </c>
      <c r="L194" s="11"/>
      <c r="M194" s="4"/>
      <c r="N194" s="4"/>
      <c r="O194" s="4" t="s">
        <v>837</v>
      </c>
      <c r="P194" s="4" t="s">
        <v>61</v>
      </c>
      <c r="Q194" s="61" t="s">
        <v>836</v>
      </c>
      <c r="R194" s="4" t="s">
        <v>838</v>
      </c>
      <c r="S194" s="4">
        <v>23</v>
      </c>
      <c r="U194" s="4" t="s">
        <v>114</v>
      </c>
      <c r="V194" s="4" t="s">
        <v>519</v>
      </c>
      <c r="W194" s="4" t="s">
        <v>814</v>
      </c>
      <c r="X194" s="4">
        <v>-7.9066239999999999</v>
      </c>
      <c r="Y194" s="4">
        <v>-70.626373000000001</v>
      </c>
      <c r="AA194" s="4"/>
      <c r="AB194" s="111">
        <v>45240</v>
      </c>
      <c r="AC194" s="22">
        <v>45250</v>
      </c>
      <c r="AD194" s="4"/>
      <c r="AE194" s="36">
        <v>45303</v>
      </c>
      <c r="AF194" s="4"/>
      <c r="AG194" s="4"/>
      <c r="AH194" s="4"/>
      <c r="AI194" s="4"/>
      <c r="AJ194" s="81">
        <v>27465</v>
      </c>
      <c r="AK194" s="12"/>
      <c r="AM194" s="81"/>
    </row>
    <row r="195" spans="1:39" ht="25.2" customHeight="1" x14ac:dyDescent="0.3">
      <c r="A195" s="5">
        <v>1157</v>
      </c>
      <c r="B195" s="4" t="s">
        <v>839</v>
      </c>
      <c r="C195" s="171">
        <v>42788</v>
      </c>
      <c r="D195" s="61" t="s">
        <v>840</v>
      </c>
      <c r="E195" s="99" t="str">
        <f>IFERROR(VLOOKUP(F195,'Banco de Dados'!AE:AF,2,FALSE),"")</f>
        <v/>
      </c>
      <c r="F195" s="4"/>
      <c r="G195" s="4" t="s">
        <v>58</v>
      </c>
      <c r="H195" s="12" t="s">
        <v>59</v>
      </c>
      <c r="I195" s="4"/>
      <c r="J195" s="11">
        <v>45</v>
      </c>
      <c r="K195" s="111">
        <v>45303</v>
      </c>
      <c r="L195" s="11"/>
      <c r="M195" s="4"/>
      <c r="N195" s="4"/>
      <c r="O195" s="4" t="s">
        <v>841</v>
      </c>
      <c r="P195" s="4" t="s">
        <v>61</v>
      </c>
      <c r="Q195" s="61" t="s">
        <v>840</v>
      </c>
      <c r="R195" s="4" t="s">
        <v>842</v>
      </c>
      <c r="S195" s="4">
        <v>23</v>
      </c>
      <c r="U195" s="4" t="s">
        <v>114</v>
      </c>
      <c r="V195" s="4" t="s">
        <v>519</v>
      </c>
      <c r="W195" s="4" t="s">
        <v>814</v>
      </c>
      <c r="X195" s="4">
        <v>-7.8834239999999998</v>
      </c>
      <c r="Y195" s="4">
        <v>-70.630446000000006</v>
      </c>
      <c r="AA195" s="4"/>
      <c r="AB195" s="111">
        <v>45240</v>
      </c>
      <c r="AC195" s="22">
        <v>45250</v>
      </c>
      <c r="AD195" s="4"/>
      <c r="AE195" s="36">
        <v>45314</v>
      </c>
      <c r="AF195" s="36">
        <v>45307</v>
      </c>
      <c r="AG195" s="4"/>
      <c r="AH195" s="4"/>
      <c r="AI195" s="4"/>
      <c r="AJ195" s="81">
        <v>24443</v>
      </c>
      <c r="AK195" s="12"/>
      <c r="AM195" s="81"/>
    </row>
    <row r="196" spans="1:39" ht="25.2" customHeight="1" x14ac:dyDescent="0.3">
      <c r="A196" s="5">
        <v>1158</v>
      </c>
      <c r="B196" s="4" t="s">
        <v>843</v>
      </c>
      <c r="C196" s="171">
        <v>42790</v>
      </c>
      <c r="D196" s="11" t="s">
        <v>844</v>
      </c>
      <c r="E196" s="99" t="str">
        <f>IFERROR(VLOOKUP(F196,'Banco de Dados'!AE:AF,2,FALSE),"")</f>
        <v/>
      </c>
      <c r="F196" s="4"/>
      <c r="G196" s="4" t="s">
        <v>58</v>
      </c>
      <c r="H196" s="12" t="s">
        <v>59</v>
      </c>
      <c r="I196" s="4"/>
      <c r="J196" s="11">
        <v>45</v>
      </c>
      <c r="K196" s="111">
        <v>45301</v>
      </c>
      <c r="L196" s="11"/>
      <c r="M196" s="4"/>
      <c r="N196" s="4"/>
      <c r="O196" s="4" t="s">
        <v>845</v>
      </c>
      <c r="P196" s="4" t="s">
        <v>61</v>
      </c>
      <c r="Q196" s="11" t="s">
        <v>846</v>
      </c>
      <c r="R196" s="4" t="s">
        <v>847</v>
      </c>
      <c r="S196" s="4">
        <v>23</v>
      </c>
      <c r="U196" s="4" t="s">
        <v>114</v>
      </c>
      <c r="V196" s="4" t="s">
        <v>519</v>
      </c>
      <c r="W196" s="4" t="s">
        <v>781</v>
      </c>
      <c r="X196" s="4">
        <v>-7.9019209999999998</v>
      </c>
      <c r="Y196" s="4">
        <v>-70.657937000000004</v>
      </c>
      <c r="AA196" s="4"/>
      <c r="AB196" s="111">
        <v>45240</v>
      </c>
      <c r="AC196" s="22">
        <v>45250</v>
      </c>
      <c r="AD196" s="4"/>
      <c r="AE196" s="36">
        <v>45303</v>
      </c>
      <c r="AF196" s="4"/>
      <c r="AG196" s="4"/>
      <c r="AH196" s="4"/>
      <c r="AI196" s="4"/>
      <c r="AJ196" s="81">
        <v>28800</v>
      </c>
      <c r="AK196" s="12"/>
      <c r="AM196" s="81"/>
    </row>
    <row r="197" spans="1:39" ht="25.2" customHeight="1" x14ac:dyDescent="0.3">
      <c r="A197" s="5">
        <v>1159</v>
      </c>
      <c r="B197" s="4" t="s">
        <v>848</v>
      </c>
      <c r="C197" s="171">
        <v>42796</v>
      </c>
      <c r="D197" s="11" t="s">
        <v>849</v>
      </c>
      <c r="E197" s="99" t="str">
        <f>IFERROR(VLOOKUP(F197,'Banco de Dados'!AE:AF,2,FALSE),"")</f>
        <v/>
      </c>
      <c r="F197" s="4"/>
      <c r="G197" s="4" t="s">
        <v>58</v>
      </c>
      <c r="H197" s="12" t="s">
        <v>59</v>
      </c>
      <c r="I197" s="4"/>
      <c r="J197" s="11">
        <v>45</v>
      </c>
      <c r="K197" s="111">
        <v>45303</v>
      </c>
      <c r="L197" s="11"/>
      <c r="M197" s="4"/>
      <c r="N197" s="4"/>
      <c r="O197" s="4" t="s">
        <v>850</v>
      </c>
      <c r="P197" s="4" t="s">
        <v>61</v>
      </c>
      <c r="Q197" s="11" t="s">
        <v>849</v>
      </c>
      <c r="R197" s="4" t="s">
        <v>851</v>
      </c>
      <c r="S197" s="4">
        <v>23</v>
      </c>
      <c r="U197" s="4" t="s">
        <v>114</v>
      </c>
      <c r="V197" s="4" t="s">
        <v>519</v>
      </c>
      <c r="W197" s="4" t="s">
        <v>814</v>
      </c>
      <c r="X197" s="4">
        <v>-7.8769770000000001</v>
      </c>
      <c r="Y197" s="4">
        <v>-70.634641999999999</v>
      </c>
      <c r="AA197" s="4"/>
      <c r="AB197" s="111">
        <v>45240</v>
      </c>
      <c r="AC197" s="22">
        <v>45250</v>
      </c>
      <c r="AD197" s="4"/>
      <c r="AE197" s="36">
        <v>45314</v>
      </c>
      <c r="AF197" s="36">
        <v>45307</v>
      </c>
      <c r="AG197" s="4"/>
      <c r="AH197" s="4"/>
      <c r="AI197" s="4"/>
      <c r="AJ197" s="81">
        <v>34774</v>
      </c>
      <c r="AK197" s="12"/>
      <c r="AM197" s="81"/>
    </row>
    <row r="198" spans="1:39" ht="25.2" customHeight="1" x14ac:dyDescent="0.3">
      <c r="A198" s="5">
        <v>116</v>
      </c>
      <c r="B198" s="4" t="s">
        <v>852</v>
      </c>
      <c r="C198" s="169">
        <v>17174</v>
      </c>
      <c r="D198" s="11" t="s">
        <v>106</v>
      </c>
      <c r="E198" s="99">
        <f>IFERROR(VLOOKUP(F198,'Banco de Dados'!AE:AF,2,FALSE),"")</f>
        <v>714386</v>
      </c>
      <c r="F198" s="4">
        <f>IFERROR(VLOOKUP(Q198,'Banco de Dados'!A:B,2,FALSE),"")</f>
        <v>212301020</v>
      </c>
      <c r="G198" s="4" t="s">
        <v>58</v>
      </c>
      <c r="H198" s="12" t="s">
        <v>59</v>
      </c>
      <c r="I198" s="4"/>
      <c r="J198" s="11">
        <v>80</v>
      </c>
      <c r="K198" s="111">
        <v>45182</v>
      </c>
      <c r="L198" s="12" t="s">
        <v>59</v>
      </c>
      <c r="M198" s="12" t="s">
        <v>59</v>
      </c>
      <c r="N198" s="4"/>
      <c r="O198" s="4" t="s">
        <v>853</v>
      </c>
      <c r="P198" s="4" t="s">
        <v>61</v>
      </c>
      <c r="Q198" s="11">
        <v>70202666220</v>
      </c>
      <c r="R198" s="4" t="s">
        <v>854</v>
      </c>
      <c r="S198" s="4">
        <v>16</v>
      </c>
      <c r="T198" s="4"/>
      <c r="U198" s="4" t="s">
        <v>63</v>
      </c>
      <c r="V198" s="4" t="s">
        <v>64</v>
      </c>
      <c r="W198" s="4" t="s">
        <v>65</v>
      </c>
      <c r="X198" s="4">
        <v>-8.1533580000000008</v>
      </c>
      <c r="Y198" s="4">
        <v>-72.560541999999998</v>
      </c>
      <c r="Z198">
        <v>2216246</v>
      </c>
      <c r="AA198" s="123">
        <v>239823</v>
      </c>
      <c r="AB198" s="22">
        <v>45154</v>
      </c>
      <c r="AC198" s="22">
        <v>45154</v>
      </c>
      <c r="AD198" s="168" t="s">
        <v>66</v>
      </c>
      <c r="AE198" s="36">
        <v>45188</v>
      </c>
      <c r="AF198" s="22">
        <v>45191</v>
      </c>
      <c r="AG198" s="17">
        <v>9</v>
      </c>
      <c r="AH198" s="12" t="s">
        <v>67</v>
      </c>
      <c r="AI198" t="s">
        <v>68</v>
      </c>
      <c r="AJ198" s="81">
        <v>34830</v>
      </c>
    </row>
    <row r="199" spans="1:39" ht="25.2" customHeight="1" x14ac:dyDescent="0.3">
      <c r="A199" s="5">
        <v>1160</v>
      </c>
      <c r="B199" s="4" t="s">
        <v>855</v>
      </c>
      <c r="C199" s="171">
        <v>42798</v>
      </c>
      <c r="D199" s="61" t="s">
        <v>856</v>
      </c>
      <c r="E199" s="99" t="str">
        <f>IFERROR(VLOOKUP(F199,'Banco de Dados'!AE:AF,2,FALSE),"")</f>
        <v/>
      </c>
      <c r="F199" s="4"/>
      <c r="G199" s="4" t="s">
        <v>58</v>
      </c>
      <c r="H199" s="12" t="s">
        <v>59</v>
      </c>
      <c r="I199" s="4"/>
      <c r="J199" s="11">
        <v>45</v>
      </c>
      <c r="K199" s="111">
        <v>45305</v>
      </c>
      <c r="L199" s="11"/>
      <c r="M199" s="4"/>
      <c r="N199" s="4"/>
      <c r="O199" s="4" t="s">
        <v>857</v>
      </c>
      <c r="P199" s="4" t="s">
        <v>61</v>
      </c>
      <c r="Q199" s="61" t="s">
        <v>856</v>
      </c>
      <c r="R199" s="4" t="s">
        <v>858</v>
      </c>
      <c r="S199" s="4">
        <v>23</v>
      </c>
      <c r="U199" s="4" t="s">
        <v>114</v>
      </c>
      <c r="V199" s="4" t="s">
        <v>519</v>
      </c>
      <c r="W199" s="4" t="s">
        <v>814</v>
      </c>
      <c r="X199" s="4">
        <v>-7.8788900000000002</v>
      </c>
      <c r="Y199" s="4">
        <v>-70.619613000000001</v>
      </c>
      <c r="AA199" s="4"/>
      <c r="AB199" s="111">
        <v>45240</v>
      </c>
      <c r="AC199" s="22">
        <v>45250</v>
      </c>
      <c r="AD199" s="4"/>
      <c r="AE199" s="36">
        <v>45307</v>
      </c>
      <c r="AF199" s="4"/>
      <c r="AG199" s="4"/>
      <c r="AH199" s="4"/>
      <c r="AI199" s="4"/>
      <c r="AJ199" s="81">
        <v>22115</v>
      </c>
      <c r="AK199" s="12"/>
      <c r="AM199" s="81"/>
    </row>
    <row r="200" spans="1:39" ht="25.2" customHeight="1" x14ac:dyDescent="0.3">
      <c r="A200" s="5">
        <v>1161</v>
      </c>
      <c r="B200" s="4" t="s">
        <v>859</v>
      </c>
      <c r="C200" s="171">
        <v>42800</v>
      </c>
      <c r="D200" s="61" t="s">
        <v>860</v>
      </c>
      <c r="E200" s="99" t="str">
        <f>IFERROR(VLOOKUP(F200,'Banco de Dados'!AE:AF,2,FALSE),"")</f>
        <v/>
      </c>
      <c r="F200" s="4"/>
      <c r="G200" s="4" t="s">
        <v>58</v>
      </c>
      <c r="H200" s="12" t="s">
        <v>59</v>
      </c>
      <c r="I200" s="4"/>
      <c r="J200" s="11">
        <v>45</v>
      </c>
      <c r="K200" s="111">
        <v>45316</v>
      </c>
      <c r="L200" s="11"/>
      <c r="M200" s="4"/>
      <c r="N200" s="4"/>
      <c r="O200" s="4" t="s">
        <v>861</v>
      </c>
      <c r="P200" s="4" t="s">
        <v>61</v>
      </c>
      <c r="Q200" s="61" t="s">
        <v>860</v>
      </c>
      <c r="R200" s="4" t="s">
        <v>862</v>
      </c>
      <c r="S200" s="4">
        <v>23</v>
      </c>
      <c r="U200" s="4" t="s">
        <v>114</v>
      </c>
      <c r="V200" s="4" t="s">
        <v>519</v>
      </c>
      <c r="W200" s="4" t="s">
        <v>863</v>
      </c>
      <c r="X200" s="4">
        <v>-7.8732550000000003</v>
      </c>
      <c r="Y200" s="4">
        <v>-70.635000000000005</v>
      </c>
      <c r="AA200" s="4"/>
      <c r="AB200" s="111">
        <v>45240</v>
      </c>
      <c r="AC200" s="22">
        <v>45250</v>
      </c>
      <c r="AD200" s="4"/>
      <c r="AE200" s="36">
        <v>45321</v>
      </c>
      <c r="AF200" s="4"/>
      <c r="AG200" s="4"/>
      <c r="AH200" s="4"/>
      <c r="AI200" s="4"/>
      <c r="AJ200" s="81">
        <v>21654</v>
      </c>
      <c r="AK200" s="12"/>
      <c r="AM200" s="81"/>
    </row>
    <row r="201" spans="1:39" ht="25.2" customHeight="1" x14ac:dyDescent="0.3">
      <c r="A201" s="5">
        <v>1162</v>
      </c>
      <c r="B201" s="4" t="s">
        <v>864</v>
      </c>
      <c r="C201" s="171">
        <v>42802</v>
      </c>
      <c r="D201" s="61" t="s">
        <v>865</v>
      </c>
      <c r="E201" s="99" t="str">
        <f>IFERROR(VLOOKUP(F201,'Banco de Dados'!AE:AF,2,FALSE),"")</f>
        <v/>
      </c>
      <c r="F201" s="4"/>
      <c r="G201" s="4" t="s">
        <v>58</v>
      </c>
      <c r="H201" s="12" t="s">
        <v>59</v>
      </c>
      <c r="I201" s="4"/>
      <c r="J201" s="11">
        <v>45</v>
      </c>
      <c r="K201" s="111">
        <v>45316</v>
      </c>
      <c r="L201" s="11"/>
      <c r="M201" s="4"/>
      <c r="N201" s="4"/>
      <c r="O201" s="4" t="s">
        <v>866</v>
      </c>
      <c r="P201" s="4" t="s">
        <v>61</v>
      </c>
      <c r="Q201" s="61" t="s">
        <v>865</v>
      </c>
      <c r="R201" s="4" t="s">
        <v>867</v>
      </c>
      <c r="S201" s="4">
        <v>23</v>
      </c>
      <c r="U201" s="4" t="s">
        <v>114</v>
      </c>
      <c r="V201" s="4" t="s">
        <v>519</v>
      </c>
      <c r="W201" s="4" t="s">
        <v>863</v>
      </c>
      <c r="X201" s="4">
        <v>-7.8732410000000002</v>
      </c>
      <c r="Y201" s="4">
        <v>-70.635002999999998</v>
      </c>
      <c r="AA201" s="4"/>
      <c r="AB201" s="111">
        <v>45240</v>
      </c>
      <c r="AC201" s="22">
        <v>45250</v>
      </c>
      <c r="AD201" s="4"/>
      <c r="AE201" s="36">
        <v>45321</v>
      </c>
      <c r="AF201" s="4"/>
      <c r="AG201" s="4"/>
      <c r="AH201" s="4"/>
      <c r="AI201" s="4"/>
      <c r="AJ201" s="81">
        <v>30955</v>
      </c>
      <c r="AK201" s="12"/>
      <c r="AM201" s="81"/>
    </row>
    <row r="202" spans="1:39" ht="25.2" customHeight="1" x14ac:dyDescent="0.3">
      <c r="A202" s="5">
        <v>1163</v>
      </c>
      <c r="B202" s="4" t="s">
        <v>868</v>
      </c>
      <c r="C202" s="171">
        <v>42804</v>
      </c>
      <c r="D202" s="11" t="s">
        <v>869</v>
      </c>
      <c r="E202" s="99" t="str">
        <f>IFERROR(VLOOKUP(F202,'Banco de Dados'!AE:AF,2,FALSE),"")</f>
        <v/>
      </c>
      <c r="F202" s="4"/>
      <c r="G202" s="4" t="s">
        <v>58</v>
      </c>
      <c r="H202" s="12" t="s">
        <v>59</v>
      </c>
      <c r="I202" s="4"/>
      <c r="J202" s="11">
        <v>45</v>
      </c>
      <c r="K202" s="111">
        <v>45303</v>
      </c>
      <c r="L202" s="11"/>
      <c r="M202" s="4"/>
      <c r="N202" s="4"/>
      <c r="O202" s="4" t="s">
        <v>870</v>
      </c>
      <c r="P202" s="4" t="s">
        <v>292</v>
      </c>
      <c r="Q202" s="11" t="s">
        <v>869</v>
      </c>
      <c r="R202" s="4" t="s">
        <v>871</v>
      </c>
      <c r="S202" s="4">
        <v>23</v>
      </c>
      <c r="U202" s="4" t="s">
        <v>114</v>
      </c>
      <c r="V202" s="4" t="s">
        <v>519</v>
      </c>
      <c r="W202" s="4" t="s">
        <v>863</v>
      </c>
      <c r="X202" s="4">
        <v>-7.8725490000000002</v>
      </c>
      <c r="Y202" s="4">
        <v>-70.634409000000005</v>
      </c>
      <c r="AA202" s="4"/>
      <c r="AB202" s="111">
        <v>45240</v>
      </c>
      <c r="AC202" s="22">
        <v>45250</v>
      </c>
      <c r="AD202" s="4"/>
      <c r="AE202" s="36">
        <v>45321</v>
      </c>
      <c r="AF202" s="4"/>
      <c r="AG202" s="4"/>
      <c r="AH202" s="4"/>
      <c r="AI202" s="4"/>
      <c r="AJ202" s="81">
        <v>29815</v>
      </c>
      <c r="AK202" s="12"/>
      <c r="AM202" s="81"/>
    </row>
    <row r="203" spans="1:39" ht="25.2" customHeight="1" x14ac:dyDescent="0.3">
      <c r="A203" s="5">
        <v>1164</v>
      </c>
      <c r="B203" s="4" t="s">
        <v>872</v>
      </c>
      <c r="C203" s="171">
        <v>42806</v>
      </c>
      <c r="D203" s="11" t="s">
        <v>873</v>
      </c>
      <c r="E203" s="99" t="str">
        <f>IFERROR(VLOOKUP(F203,'Banco de Dados'!AE:AF,2,FALSE),"")</f>
        <v/>
      </c>
      <c r="F203" s="4"/>
      <c r="G203" s="4" t="s">
        <v>58</v>
      </c>
      <c r="H203" s="12" t="s">
        <v>59</v>
      </c>
      <c r="I203" s="4"/>
      <c r="J203" s="11">
        <v>45</v>
      </c>
      <c r="K203" s="111">
        <v>45303</v>
      </c>
      <c r="L203" s="11"/>
      <c r="M203" s="4"/>
      <c r="N203" s="4"/>
      <c r="O203" s="4" t="s">
        <v>874</v>
      </c>
      <c r="P203" s="4" t="s">
        <v>61</v>
      </c>
      <c r="Q203" s="11" t="s">
        <v>873</v>
      </c>
      <c r="R203" s="4" t="s">
        <v>875</v>
      </c>
      <c r="S203" s="4">
        <v>23</v>
      </c>
      <c r="U203" s="4" t="s">
        <v>114</v>
      </c>
      <c r="V203" s="4" t="s">
        <v>519</v>
      </c>
      <c r="W203" s="4" t="s">
        <v>781</v>
      </c>
      <c r="X203" s="4">
        <v>-7.8745279999999998</v>
      </c>
      <c r="Y203" s="4">
        <v>-70.636557999999994</v>
      </c>
      <c r="AA203" s="4"/>
      <c r="AB203" s="111">
        <v>45240</v>
      </c>
      <c r="AC203" s="22">
        <v>45250</v>
      </c>
      <c r="AD203" s="4"/>
      <c r="AE203" s="36">
        <v>45404</v>
      </c>
      <c r="AF203" s="4"/>
      <c r="AG203" s="4"/>
      <c r="AH203" s="4"/>
      <c r="AI203" s="4"/>
      <c r="AJ203" s="81">
        <v>28262</v>
      </c>
      <c r="AK203" s="12"/>
      <c r="AM203" s="81"/>
    </row>
    <row r="204" spans="1:39" ht="25.2" customHeight="1" x14ac:dyDescent="0.3">
      <c r="A204" s="5">
        <v>1165</v>
      </c>
      <c r="B204" s="4" t="s">
        <v>876</v>
      </c>
      <c r="C204" s="171">
        <v>42810</v>
      </c>
      <c r="D204" s="11" t="s">
        <v>877</v>
      </c>
      <c r="E204" s="99" t="str">
        <f>IFERROR(VLOOKUP(F204,'Banco de Dados'!AE:AF,2,FALSE),"")</f>
        <v/>
      </c>
      <c r="F204" s="4"/>
      <c r="G204" s="4" t="s">
        <v>58</v>
      </c>
      <c r="H204" s="12" t="s">
        <v>59</v>
      </c>
      <c r="I204" s="4"/>
      <c r="J204" s="11">
        <v>45</v>
      </c>
      <c r="K204" s="111">
        <v>45305</v>
      </c>
      <c r="L204" s="11"/>
      <c r="M204" s="4"/>
      <c r="N204" s="4"/>
      <c r="O204" s="4" t="s">
        <v>878</v>
      </c>
      <c r="P204" s="4" t="s">
        <v>61</v>
      </c>
      <c r="Q204" s="11" t="s">
        <v>877</v>
      </c>
      <c r="R204" s="4" t="s">
        <v>879</v>
      </c>
      <c r="S204" s="4">
        <v>23</v>
      </c>
      <c r="U204" s="4" t="s">
        <v>114</v>
      </c>
      <c r="V204" s="4" t="s">
        <v>519</v>
      </c>
      <c r="W204" s="4" t="s">
        <v>863</v>
      </c>
      <c r="X204" s="4">
        <v>-7.8652639999999998</v>
      </c>
      <c r="Y204" s="4">
        <v>-70.604763000000005</v>
      </c>
      <c r="AA204" s="4"/>
      <c r="AB204" s="111">
        <v>45240</v>
      </c>
      <c r="AC204" s="22">
        <v>45250</v>
      </c>
      <c r="AD204" s="4"/>
      <c r="AE204" s="36">
        <v>45307</v>
      </c>
      <c r="AF204" s="4"/>
      <c r="AG204" s="4"/>
      <c r="AH204" s="4"/>
      <c r="AI204" s="4"/>
      <c r="AJ204" s="81">
        <v>21986</v>
      </c>
      <c r="AK204" s="12"/>
      <c r="AM204" s="81"/>
    </row>
    <row r="205" spans="1:39" ht="25.2" customHeight="1" x14ac:dyDescent="0.3">
      <c r="A205" s="5">
        <v>1166</v>
      </c>
      <c r="B205" s="4" t="s">
        <v>880</v>
      </c>
      <c r="C205" s="171">
        <v>42812</v>
      </c>
      <c r="D205" s="11" t="s">
        <v>881</v>
      </c>
      <c r="E205" s="99" t="str">
        <f>IFERROR(VLOOKUP(F205,'Banco de Dados'!AE:AF,2,FALSE),"")</f>
        <v/>
      </c>
      <c r="F205" s="4"/>
      <c r="G205" s="4" t="s">
        <v>58</v>
      </c>
      <c r="H205" s="12" t="s">
        <v>59</v>
      </c>
      <c r="I205" s="4"/>
      <c r="J205" s="11">
        <v>45</v>
      </c>
      <c r="K205" s="111">
        <v>45304</v>
      </c>
      <c r="L205" s="11"/>
      <c r="M205" s="4"/>
      <c r="N205" s="4"/>
      <c r="O205" s="4" t="s">
        <v>882</v>
      </c>
      <c r="P205" s="4" t="s">
        <v>61</v>
      </c>
      <c r="Q205" s="11" t="s">
        <v>881</v>
      </c>
      <c r="R205" s="4" t="s">
        <v>883</v>
      </c>
      <c r="S205" s="4">
        <v>23</v>
      </c>
      <c r="U205" s="4" t="s">
        <v>114</v>
      </c>
      <c r="V205" s="4" t="s">
        <v>519</v>
      </c>
      <c r="W205" s="4" t="s">
        <v>814</v>
      </c>
      <c r="X205" s="4">
        <v>-7.87521</v>
      </c>
      <c r="Y205" s="4">
        <v>-70.618160000000003</v>
      </c>
      <c r="AA205" s="4"/>
      <c r="AB205" s="111">
        <v>45240</v>
      </c>
      <c r="AC205" s="22">
        <v>45250</v>
      </c>
      <c r="AD205" s="4"/>
      <c r="AE205" s="36">
        <v>45314</v>
      </c>
      <c r="AF205" s="36">
        <v>45307</v>
      </c>
      <c r="AG205" s="4"/>
      <c r="AH205" s="4"/>
      <c r="AI205" s="4"/>
      <c r="AJ205" s="81">
        <v>35511</v>
      </c>
      <c r="AK205" s="12"/>
      <c r="AM205" s="81"/>
    </row>
    <row r="206" spans="1:39" ht="25.2" customHeight="1" x14ac:dyDescent="0.3">
      <c r="A206" s="5">
        <v>1167</v>
      </c>
      <c r="B206" s="4" t="s">
        <v>884</v>
      </c>
      <c r="C206" s="171">
        <v>42814</v>
      </c>
      <c r="D206" s="11" t="s">
        <v>885</v>
      </c>
      <c r="E206" s="99" t="str">
        <f>IFERROR(VLOOKUP(F206,'Banco de Dados'!AE:AF,2,FALSE),"")</f>
        <v/>
      </c>
      <c r="F206" s="4"/>
      <c r="G206" s="4" t="s">
        <v>58</v>
      </c>
      <c r="H206" s="12" t="s">
        <v>59</v>
      </c>
      <c r="I206" s="4"/>
      <c r="J206" s="11">
        <v>45</v>
      </c>
      <c r="K206" s="111">
        <v>45305</v>
      </c>
      <c r="L206" s="11"/>
      <c r="M206" s="4"/>
      <c r="N206" s="4"/>
      <c r="O206" s="4" t="s">
        <v>886</v>
      </c>
      <c r="P206" s="4" t="s">
        <v>61</v>
      </c>
      <c r="Q206" s="11" t="s">
        <v>885</v>
      </c>
      <c r="R206" s="4" t="s">
        <v>887</v>
      </c>
      <c r="S206" s="4">
        <v>23</v>
      </c>
      <c r="U206" s="4" t="s">
        <v>114</v>
      </c>
      <c r="V206" s="4" t="s">
        <v>519</v>
      </c>
      <c r="W206" s="4" t="s">
        <v>863</v>
      </c>
      <c r="X206" s="4">
        <v>-7.8583829999999999</v>
      </c>
      <c r="Y206" s="4">
        <v>-70.617603000000003</v>
      </c>
      <c r="AA206" s="4"/>
      <c r="AB206" s="111">
        <v>45240</v>
      </c>
      <c r="AC206" s="22">
        <v>45250</v>
      </c>
      <c r="AD206" s="4"/>
      <c r="AE206" s="36">
        <v>45307</v>
      </c>
      <c r="AF206" s="4"/>
      <c r="AG206" s="4"/>
      <c r="AH206" s="4"/>
      <c r="AI206" s="4"/>
      <c r="AJ206" s="81">
        <v>32279</v>
      </c>
      <c r="AK206" s="12"/>
      <c r="AM206" s="81"/>
    </row>
    <row r="207" spans="1:39" ht="25.2" customHeight="1" x14ac:dyDescent="0.3">
      <c r="A207" s="5">
        <v>1168</v>
      </c>
      <c r="B207" s="4" t="s">
        <v>888</v>
      </c>
      <c r="C207" s="171">
        <v>42816</v>
      </c>
      <c r="D207" s="11" t="s">
        <v>889</v>
      </c>
      <c r="E207" s="99" t="str">
        <f>IFERROR(VLOOKUP(F207,'Banco de Dados'!AE:AF,2,FALSE),"")</f>
        <v/>
      </c>
      <c r="F207" s="4"/>
      <c r="G207" s="4" t="s">
        <v>58</v>
      </c>
      <c r="H207" s="12" t="s">
        <v>59</v>
      </c>
      <c r="I207" s="4"/>
      <c r="J207" s="11">
        <v>45</v>
      </c>
      <c r="K207" s="111">
        <v>45306</v>
      </c>
      <c r="L207" s="11"/>
      <c r="M207" s="4"/>
      <c r="N207" s="4"/>
      <c r="O207" s="4" t="s">
        <v>890</v>
      </c>
      <c r="P207" s="4" t="s">
        <v>61</v>
      </c>
      <c r="Q207" s="11" t="s">
        <v>889</v>
      </c>
      <c r="R207" s="4" t="s">
        <v>891</v>
      </c>
      <c r="S207" s="4">
        <v>23</v>
      </c>
      <c r="U207" s="4" t="s">
        <v>114</v>
      </c>
      <c r="V207" s="4" t="s">
        <v>519</v>
      </c>
      <c r="W207" s="4" t="s">
        <v>863</v>
      </c>
      <c r="X207" s="4">
        <v>-7.8509589999999996</v>
      </c>
      <c r="Y207" s="4">
        <v>-70.614915999999994</v>
      </c>
      <c r="AA207" s="4"/>
      <c r="AB207" s="111">
        <v>45240</v>
      </c>
      <c r="AC207" s="22">
        <v>45250</v>
      </c>
      <c r="AD207" s="4"/>
      <c r="AE207" s="36">
        <v>45307</v>
      </c>
      <c r="AF207" s="4"/>
      <c r="AG207" s="4"/>
      <c r="AH207" s="4"/>
      <c r="AI207" s="4"/>
      <c r="AJ207" s="81">
        <v>31152</v>
      </c>
      <c r="AK207" s="12"/>
      <c r="AM207" s="81"/>
    </row>
    <row r="208" spans="1:39" ht="25.2" customHeight="1" x14ac:dyDescent="0.3">
      <c r="A208" s="5">
        <v>1169</v>
      </c>
      <c r="B208" s="4" t="s">
        <v>892</v>
      </c>
      <c r="C208" s="171">
        <v>42818</v>
      </c>
      <c r="D208" s="11" t="s">
        <v>893</v>
      </c>
      <c r="E208" s="99" t="str">
        <f>IFERROR(VLOOKUP(F208,'Banco de Dados'!AE:AF,2,FALSE),"")</f>
        <v/>
      </c>
      <c r="F208" s="4"/>
      <c r="G208" s="4" t="s">
        <v>58</v>
      </c>
      <c r="H208" s="12" t="s">
        <v>59</v>
      </c>
      <c r="I208" s="4"/>
      <c r="J208" s="11">
        <v>45</v>
      </c>
      <c r="K208" s="111">
        <v>45305</v>
      </c>
      <c r="L208" s="11"/>
      <c r="M208" s="4"/>
      <c r="N208" s="4"/>
      <c r="O208" s="4" t="s">
        <v>894</v>
      </c>
      <c r="P208" s="4" t="s">
        <v>61</v>
      </c>
      <c r="Q208" s="11" t="s">
        <v>893</v>
      </c>
      <c r="R208" s="4" t="s">
        <v>895</v>
      </c>
      <c r="S208" s="4">
        <v>23</v>
      </c>
      <c r="U208" s="4" t="s">
        <v>114</v>
      </c>
      <c r="V208" s="4" t="s">
        <v>519</v>
      </c>
      <c r="W208" s="4" t="s">
        <v>863</v>
      </c>
      <c r="X208" s="4">
        <v>-7.8497820000000003</v>
      </c>
      <c r="Y208" s="4">
        <v>-70.613416999999998</v>
      </c>
      <c r="AA208" s="4"/>
      <c r="AB208" s="111">
        <v>45240</v>
      </c>
      <c r="AC208" s="22">
        <v>45250</v>
      </c>
      <c r="AD208" s="4"/>
      <c r="AE208" s="36">
        <v>45307</v>
      </c>
      <c r="AF208" s="4"/>
      <c r="AG208" s="4"/>
      <c r="AH208" s="4"/>
      <c r="AI208" s="4"/>
      <c r="AJ208" s="81">
        <v>18820</v>
      </c>
      <c r="AK208" s="12"/>
      <c r="AM208" s="81"/>
    </row>
    <row r="209" spans="1:39" ht="25.2" customHeight="1" x14ac:dyDescent="0.3">
      <c r="A209" s="5">
        <v>117</v>
      </c>
      <c r="B209" s="4" t="s">
        <v>896</v>
      </c>
      <c r="C209" s="169">
        <v>17236</v>
      </c>
      <c r="D209" s="11" t="s">
        <v>106</v>
      </c>
      <c r="E209" s="99">
        <f>IFERROR(VLOOKUP(F209,'Banco de Dados'!AE:AF,2,FALSE),"")</f>
        <v>714696</v>
      </c>
      <c r="F209" s="4">
        <f>IFERROR(VLOOKUP(Q209,'Banco de Dados'!A:B,2,FALSE),"")</f>
        <v>212301109</v>
      </c>
      <c r="G209" s="4" t="s">
        <v>58</v>
      </c>
      <c r="H209" s="12" t="s">
        <v>59</v>
      </c>
      <c r="I209" s="4"/>
      <c r="J209" s="11">
        <v>80</v>
      </c>
      <c r="K209" s="111">
        <v>45191</v>
      </c>
      <c r="L209" s="12" t="s">
        <v>59</v>
      </c>
      <c r="M209" s="12" t="s">
        <v>59</v>
      </c>
      <c r="N209" s="4"/>
      <c r="O209" s="4" t="s">
        <v>897</v>
      </c>
      <c r="P209" s="4" t="s">
        <v>61</v>
      </c>
      <c r="Q209" s="11">
        <v>567255239</v>
      </c>
      <c r="R209" s="4" t="s">
        <v>898</v>
      </c>
      <c r="S209" s="4">
        <v>16</v>
      </c>
      <c r="T209" s="4"/>
      <c r="U209" s="4" t="s">
        <v>63</v>
      </c>
      <c r="V209" s="4" t="s">
        <v>64</v>
      </c>
      <c r="W209" s="4" t="s">
        <v>65</v>
      </c>
      <c r="X209" s="4">
        <v>-8.2389580000000002</v>
      </c>
      <c r="Y209" s="4">
        <v>-72.517188000000004</v>
      </c>
      <c r="Z209">
        <v>2216247</v>
      </c>
      <c r="AA209" s="123">
        <v>239823</v>
      </c>
      <c r="AB209" s="22">
        <v>45154</v>
      </c>
      <c r="AC209" s="22">
        <v>45154</v>
      </c>
      <c r="AD209" s="168" t="s">
        <v>66</v>
      </c>
      <c r="AE209" s="36">
        <v>45202</v>
      </c>
      <c r="AF209" s="36">
        <v>45208</v>
      </c>
      <c r="AG209" s="12">
        <v>10</v>
      </c>
      <c r="AH209" s="12" t="s">
        <v>67</v>
      </c>
      <c r="AI209" t="s">
        <v>68</v>
      </c>
      <c r="AJ209" s="81">
        <v>34386</v>
      </c>
    </row>
    <row r="210" spans="1:39" ht="25.2" customHeight="1" x14ac:dyDescent="0.3">
      <c r="A210" s="5">
        <v>1170</v>
      </c>
      <c r="B210" s="4" t="s">
        <v>899</v>
      </c>
      <c r="C210" s="171">
        <v>42820</v>
      </c>
      <c r="D210" s="11" t="s">
        <v>900</v>
      </c>
      <c r="E210" s="99" t="str">
        <f>IFERROR(VLOOKUP(F210,'Banco de Dados'!AE:AF,2,FALSE),"")</f>
        <v/>
      </c>
      <c r="F210" s="4"/>
      <c r="G210" s="4" t="s">
        <v>58</v>
      </c>
      <c r="H210" s="12" t="s">
        <v>59</v>
      </c>
      <c r="I210" s="4"/>
      <c r="J210" s="11">
        <v>45</v>
      </c>
      <c r="K210" s="111">
        <v>45306</v>
      </c>
      <c r="L210" s="11"/>
      <c r="M210" s="4"/>
      <c r="N210" s="4"/>
      <c r="O210" s="4" t="s">
        <v>901</v>
      </c>
      <c r="P210" s="4" t="s">
        <v>61</v>
      </c>
      <c r="Q210" s="11" t="s">
        <v>900</v>
      </c>
      <c r="R210" s="4" t="s">
        <v>902</v>
      </c>
      <c r="S210" s="4">
        <v>23</v>
      </c>
      <c r="U210" s="4" t="s">
        <v>114</v>
      </c>
      <c r="V210" s="4" t="s">
        <v>519</v>
      </c>
      <c r="W210" s="4" t="s">
        <v>863</v>
      </c>
      <c r="X210" s="4">
        <v>-7.845961</v>
      </c>
      <c r="Y210" s="4">
        <v>-70.616776000000002</v>
      </c>
      <c r="AA210" s="4"/>
      <c r="AB210" s="111">
        <v>45240</v>
      </c>
      <c r="AC210" s="22">
        <v>45250</v>
      </c>
      <c r="AD210" s="4"/>
      <c r="AE210" s="36">
        <v>44942</v>
      </c>
      <c r="AF210" s="4"/>
      <c r="AG210" s="4"/>
      <c r="AH210" s="4"/>
      <c r="AI210" s="4"/>
      <c r="AJ210" s="81">
        <v>35849</v>
      </c>
      <c r="AK210" s="12"/>
      <c r="AM210" s="81"/>
    </row>
    <row r="211" spans="1:39" ht="25.2" customHeight="1" x14ac:dyDescent="0.3">
      <c r="A211" s="5">
        <v>1171</v>
      </c>
      <c r="B211" s="4" t="s">
        <v>903</v>
      </c>
      <c r="C211" s="171">
        <v>42822</v>
      </c>
      <c r="D211" s="11" t="s">
        <v>904</v>
      </c>
      <c r="E211" s="99" t="str">
        <f>IFERROR(VLOOKUP(F211,'Banco de Dados'!AE:AF,2,FALSE),"")</f>
        <v/>
      </c>
      <c r="F211" s="4"/>
      <c r="G211" s="4" t="s">
        <v>58</v>
      </c>
      <c r="H211" s="12" t="s">
        <v>59</v>
      </c>
      <c r="I211" s="4"/>
      <c r="J211" s="11">
        <v>45</v>
      </c>
      <c r="K211" s="111">
        <v>45305</v>
      </c>
      <c r="L211" s="11"/>
      <c r="M211" s="4"/>
      <c r="N211" s="4"/>
      <c r="O211" s="4" t="s">
        <v>905</v>
      </c>
      <c r="P211" s="4" t="s">
        <v>61</v>
      </c>
      <c r="Q211" s="11" t="s">
        <v>904</v>
      </c>
      <c r="R211" s="4" t="s">
        <v>906</v>
      </c>
      <c r="S211" s="4">
        <v>23</v>
      </c>
      <c r="U211" s="4" t="s">
        <v>114</v>
      </c>
      <c r="V211" s="4" t="s">
        <v>519</v>
      </c>
      <c r="W211" s="4" t="s">
        <v>863</v>
      </c>
      <c r="X211" s="4">
        <v>-7.8482409999999998</v>
      </c>
      <c r="Y211" s="4">
        <v>-70.611215999999999</v>
      </c>
      <c r="AA211" s="4"/>
      <c r="AB211" s="111">
        <v>45240</v>
      </c>
      <c r="AC211" s="22">
        <v>45250</v>
      </c>
      <c r="AD211" s="4"/>
      <c r="AE211" s="36">
        <v>44942</v>
      </c>
      <c r="AF211" s="4"/>
      <c r="AG211" s="4"/>
      <c r="AH211" s="4"/>
      <c r="AI211" s="4"/>
      <c r="AJ211" s="81">
        <v>31988</v>
      </c>
      <c r="AK211" s="12"/>
      <c r="AM211" s="81"/>
    </row>
    <row r="212" spans="1:39" ht="25.2" customHeight="1" x14ac:dyDescent="0.3">
      <c r="A212" s="5">
        <v>1172</v>
      </c>
      <c r="B212" s="4" t="s">
        <v>907</v>
      </c>
      <c r="C212" s="171">
        <v>42824</v>
      </c>
      <c r="D212" s="11" t="s">
        <v>908</v>
      </c>
      <c r="E212" s="99" t="str">
        <f>IFERROR(VLOOKUP(F212,'Banco de Dados'!AE:AF,2,FALSE),"")</f>
        <v/>
      </c>
      <c r="F212" s="4"/>
      <c r="G212" s="4" t="s">
        <v>58</v>
      </c>
      <c r="H212" s="12" t="s">
        <v>59</v>
      </c>
      <c r="I212" s="4"/>
      <c r="J212" s="11">
        <v>45</v>
      </c>
      <c r="K212" s="111">
        <v>45308</v>
      </c>
      <c r="L212" s="11"/>
      <c r="M212" s="4"/>
      <c r="N212" s="4"/>
      <c r="O212" s="4" t="s">
        <v>909</v>
      </c>
      <c r="P212" s="4" t="s">
        <v>61</v>
      </c>
      <c r="Q212" s="11" t="s">
        <v>908</v>
      </c>
      <c r="R212" s="4" t="s">
        <v>910</v>
      </c>
      <c r="S212" s="4">
        <v>23</v>
      </c>
      <c r="U212" s="4" t="s">
        <v>114</v>
      </c>
      <c r="V212" s="4" t="s">
        <v>519</v>
      </c>
      <c r="W212" s="4" t="s">
        <v>863</v>
      </c>
      <c r="X212" s="4">
        <v>-7.8525020000000003</v>
      </c>
      <c r="Y212" s="4">
        <v>-70.600577999999999</v>
      </c>
      <c r="AA212" s="4"/>
      <c r="AB212" s="111">
        <v>45240</v>
      </c>
      <c r="AC212" s="22">
        <v>45250</v>
      </c>
      <c r="AD212" s="4"/>
      <c r="AE212" s="36">
        <v>45314</v>
      </c>
      <c r="AF212" s="4"/>
      <c r="AG212" s="4"/>
      <c r="AH212" s="4"/>
      <c r="AI212" s="4"/>
      <c r="AJ212" s="81">
        <v>29498</v>
      </c>
      <c r="AK212" s="12"/>
      <c r="AM212" s="81"/>
    </row>
    <row r="213" spans="1:39" ht="25.2" customHeight="1" x14ac:dyDescent="0.3">
      <c r="A213" s="5">
        <v>1173</v>
      </c>
      <c r="B213" s="4" t="s">
        <v>911</v>
      </c>
      <c r="C213" s="171">
        <v>42826</v>
      </c>
      <c r="D213" s="11" t="s">
        <v>912</v>
      </c>
      <c r="E213" s="99" t="str">
        <f>IFERROR(VLOOKUP(F213,'Banco de Dados'!AE:AF,2,FALSE),"")</f>
        <v/>
      </c>
      <c r="F213" s="4"/>
      <c r="G213" s="4" t="s">
        <v>58</v>
      </c>
      <c r="H213" s="12" t="s">
        <v>59</v>
      </c>
      <c r="I213" s="4"/>
      <c r="J213" s="11">
        <v>45</v>
      </c>
      <c r="K213" s="111">
        <v>45306</v>
      </c>
      <c r="L213" s="11"/>
      <c r="M213" s="4"/>
      <c r="N213" s="4"/>
      <c r="O213" s="4" t="s">
        <v>913</v>
      </c>
      <c r="P213" s="4" t="s">
        <v>61</v>
      </c>
      <c r="Q213" s="11" t="s">
        <v>912</v>
      </c>
      <c r="R213" s="4" t="s">
        <v>914</v>
      </c>
      <c r="S213" s="4">
        <v>23</v>
      </c>
      <c r="U213" s="4" t="s">
        <v>114</v>
      </c>
      <c r="V213" s="4" t="s">
        <v>519</v>
      </c>
      <c r="W213" s="4" t="s">
        <v>863</v>
      </c>
      <c r="X213" s="4">
        <v>-7.8401230000000002</v>
      </c>
      <c r="Y213" s="4">
        <v>-70.610590999999999</v>
      </c>
      <c r="AA213" s="4"/>
      <c r="AB213" s="111">
        <v>45240</v>
      </c>
      <c r="AC213" s="22">
        <v>45250</v>
      </c>
      <c r="AD213" s="4"/>
      <c r="AE213" s="36">
        <v>44942</v>
      </c>
      <c r="AF213" s="4"/>
      <c r="AG213" s="4"/>
      <c r="AH213" s="4"/>
      <c r="AI213" s="4"/>
      <c r="AJ213" s="81">
        <v>29704</v>
      </c>
      <c r="AK213" s="12"/>
      <c r="AM213" s="81"/>
    </row>
    <row r="214" spans="1:39" ht="25.2" customHeight="1" x14ac:dyDescent="0.3">
      <c r="A214" s="5">
        <v>1174</v>
      </c>
      <c r="B214" s="4" t="s">
        <v>915</v>
      </c>
      <c r="C214" s="171">
        <v>42828</v>
      </c>
      <c r="D214" s="11" t="s">
        <v>916</v>
      </c>
      <c r="E214" s="99" t="str">
        <f>IFERROR(VLOOKUP(F214,'Banco de Dados'!AE:AF,2,FALSE),"")</f>
        <v/>
      </c>
      <c r="F214" s="4"/>
      <c r="G214" s="4" t="s">
        <v>58</v>
      </c>
      <c r="H214" s="12" t="s">
        <v>59</v>
      </c>
      <c r="I214" s="4"/>
      <c r="J214" s="11">
        <v>45</v>
      </c>
      <c r="K214" s="111">
        <v>45306</v>
      </c>
      <c r="L214" s="11"/>
      <c r="M214" s="4"/>
      <c r="N214" s="4"/>
      <c r="O214" s="4" t="s">
        <v>917</v>
      </c>
      <c r="P214" s="4" t="s">
        <v>61</v>
      </c>
      <c r="Q214" s="11" t="s">
        <v>916</v>
      </c>
      <c r="R214" s="4" t="s">
        <v>918</v>
      </c>
      <c r="S214" s="4">
        <v>23</v>
      </c>
      <c r="U214" s="4" t="s">
        <v>114</v>
      </c>
      <c r="V214" s="4" t="s">
        <v>519</v>
      </c>
      <c r="W214" s="4" t="s">
        <v>863</v>
      </c>
      <c r="X214" s="4">
        <v>-7.8404769999999999</v>
      </c>
      <c r="Y214" s="4">
        <v>-70.610462999999996</v>
      </c>
      <c r="AA214" s="4"/>
      <c r="AB214" s="111">
        <v>45240</v>
      </c>
      <c r="AC214" s="22">
        <v>45250</v>
      </c>
      <c r="AD214" s="4"/>
      <c r="AE214" s="36">
        <v>44942</v>
      </c>
      <c r="AF214" s="4"/>
      <c r="AG214" s="4"/>
      <c r="AH214" s="4"/>
      <c r="AI214" s="4"/>
      <c r="AJ214" s="81">
        <v>37511</v>
      </c>
      <c r="AK214" s="12"/>
      <c r="AM214" s="81"/>
    </row>
    <row r="215" spans="1:39" ht="25.2" customHeight="1" x14ac:dyDescent="0.3">
      <c r="A215" s="5">
        <v>1175</v>
      </c>
      <c r="B215" s="4" t="s">
        <v>919</v>
      </c>
      <c r="C215" s="171">
        <v>42830</v>
      </c>
      <c r="D215" s="11" t="s">
        <v>920</v>
      </c>
      <c r="E215" s="99" t="str">
        <f>IFERROR(VLOOKUP(F215,'Banco de Dados'!AE:AF,2,FALSE),"")</f>
        <v/>
      </c>
      <c r="F215" s="4"/>
      <c r="G215" s="4" t="s">
        <v>58</v>
      </c>
      <c r="H215" s="12" t="s">
        <v>59</v>
      </c>
      <c r="I215" s="4"/>
      <c r="J215" s="11">
        <v>45</v>
      </c>
      <c r="K215" s="111">
        <v>45308</v>
      </c>
      <c r="L215" s="11"/>
      <c r="M215" s="4"/>
      <c r="N215" s="4"/>
      <c r="O215" s="4" t="s">
        <v>921</v>
      </c>
      <c r="P215" s="4" t="s">
        <v>61</v>
      </c>
      <c r="Q215" s="11" t="s">
        <v>920</v>
      </c>
      <c r="R215" s="4" t="s">
        <v>922</v>
      </c>
      <c r="S215" s="4">
        <v>23</v>
      </c>
      <c r="U215" s="4" t="s">
        <v>114</v>
      </c>
      <c r="V215" s="4" t="s">
        <v>519</v>
      </c>
      <c r="W215" s="4" t="s">
        <v>863</v>
      </c>
      <c r="X215" s="4">
        <v>-7.8337690000000002</v>
      </c>
      <c r="Y215" s="4">
        <v>-70.613674000000003</v>
      </c>
      <c r="AA215" s="4"/>
      <c r="AB215" s="111">
        <v>45240</v>
      </c>
      <c r="AC215" s="22">
        <v>45250</v>
      </c>
      <c r="AD215" s="4"/>
      <c r="AE215" s="36">
        <v>45314</v>
      </c>
      <c r="AF215" s="4"/>
      <c r="AG215" s="4"/>
      <c r="AH215" s="4"/>
      <c r="AI215" s="4"/>
      <c r="AJ215" s="81">
        <v>31026</v>
      </c>
      <c r="AK215" s="12"/>
      <c r="AM215" s="81"/>
    </row>
    <row r="216" spans="1:39" ht="25.2" customHeight="1" x14ac:dyDescent="0.3">
      <c r="A216" s="5">
        <v>1176</v>
      </c>
      <c r="B216" s="4" t="s">
        <v>923</v>
      </c>
      <c r="C216" s="171">
        <v>42832</v>
      </c>
      <c r="D216" s="11" t="s">
        <v>924</v>
      </c>
      <c r="E216" s="99" t="str">
        <f>IFERROR(VLOOKUP(F216,'Banco de Dados'!AE:AF,2,FALSE),"")</f>
        <v/>
      </c>
      <c r="F216" s="4"/>
      <c r="G216" s="4" t="s">
        <v>58</v>
      </c>
      <c r="H216" s="12" t="s">
        <v>59</v>
      </c>
      <c r="I216" s="4"/>
      <c r="J216" s="11">
        <v>45</v>
      </c>
      <c r="K216" s="111">
        <v>45308</v>
      </c>
      <c r="L216" s="11"/>
      <c r="M216" s="4"/>
      <c r="N216" s="4"/>
      <c r="O216" s="4" t="s">
        <v>925</v>
      </c>
      <c r="P216" s="4" t="s">
        <v>61</v>
      </c>
      <c r="Q216" s="11" t="s">
        <v>924</v>
      </c>
      <c r="R216" s="4" t="s">
        <v>926</v>
      </c>
      <c r="S216" s="4">
        <v>23</v>
      </c>
      <c r="U216" s="4" t="s">
        <v>114</v>
      </c>
      <c r="V216" s="4" t="s">
        <v>519</v>
      </c>
      <c r="W216" s="4" t="s">
        <v>863</v>
      </c>
      <c r="X216" s="4">
        <v>-7.8273219999999997</v>
      </c>
      <c r="Y216" s="4">
        <v>-70.625332</v>
      </c>
      <c r="AA216" s="4"/>
      <c r="AB216" s="111">
        <v>45240</v>
      </c>
      <c r="AC216" s="22">
        <v>45250</v>
      </c>
      <c r="AD216" s="4"/>
      <c r="AE216" s="36">
        <v>45314</v>
      </c>
      <c r="AF216" s="4"/>
      <c r="AG216" s="4"/>
      <c r="AH216" s="4"/>
      <c r="AI216" s="4"/>
      <c r="AJ216" s="81">
        <v>21601</v>
      </c>
      <c r="AK216" s="12"/>
      <c r="AM216" s="81"/>
    </row>
    <row r="217" spans="1:39" ht="25.2" customHeight="1" x14ac:dyDescent="0.3">
      <c r="A217" s="5">
        <v>1177</v>
      </c>
      <c r="B217" s="4" t="s">
        <v>927</v>
      </c>
      <c r="C217" s="171">
        <v>42834</v>
      </c>
      <c r="D217" s="11" t="s">
        <v>928</v>
      </c>
      <c r="E217" s="99" t="str">
        <f>IFERROR(VLOOKUP(F217,'Banco de Dados'!AE:AF,2,FALSE),"")</f>
        <v/>
      </c>
      <c r="F217" s="4"/>
      <c r="G217" s="4" t="s">
        <v>58</v>
      </c>
      <c r="H217" s="12" t="s">
        <v>59</v>
      </c>
      <c r="I217" s="4"/>
      <c r="J217" s="11">
        <v>45</v>
      </c>
      <c r="K217" s="111">
        <v>45311</v>
      </c>
      <c r="L217" s="11"/>
      <c r="M217" s="4"/>
      <c r="N217" s="4"/>
      <c r="O217" s="4" t="s">
        <v>929</v>
      </c>
      <c r="P217" s="4" t="s">
        <v>61</v>
      </c>
      <c r="Q217" s="11" t="s">
        <v>928</v>
      </c>
      <c r="R217" s="4" t="s">
        <v>930</v>
      </c>
      <c r="S217" s="4">
        <v>23</v>
      </c>
      <c r="U217" s="4" t="s">
        <v>114</v>
      </c>
      <c r="V217" s="4" t="s">
        <v>519</v>
      </c>
      <c r="W217" s="4" t="s">
        <v>863</v>
      </c>
      <c r="X217" s="4">
        <v>-7.8165789999999999</v>
      </c>
      <c r="Y217" s="4">
        <v>-70.624988000000002</v>
      </c>
      <c r="AA217" s="4"/>
      <c r="AB217" s="111">
        <v>45240</v>
      </c>
      <c r="AC217" s="22">
        <v>45250</v>
      </c>
      <c r="AD217" s="4"/>
      <c r="AE217" s="36">
        <v>45314</v>
      </c>
      <c r="AF217" s="4"/>
      <c r="AG217" s="4"/>
      <c r="AH217" s="4"/>
      <c r="AI217" s="4"/>
      <c r="AJ217" s="81">
        <v>23664</v>
      </c>
      <c r="AK217" s="12"/>
      <c r="AM217" s="81"/>
    </row>
    <row r="218" spans="1:39" ht="25.2" customHeight="1" x14ac:dyDescent="0.3">
      <c r="A218" s="5">
        <v>1178</v>
      </c>
      <c r="B218" s="4" t="s">
        <v>931</v>
      </c>
      <c r="C218" s="171">
        <v>42792</v>
      </c>
      <c r="D218" s="11" t="s">
        <v>932</v>
      </c>
      <c r="E218" s="99" t="str">
        <f>IFERROR(VLOOKUP(F218,'Banco de Dados'!AE:AF,2,FALSE),"")</f>
        <v/>
      </c>
      <c r="F218" s="4"/>
      <c r="G218" s="4" t="s">
        <v>58</v>
      </c>
      <c r="H218" s="12" t="s">
        <v>59</v>
      </c>
      <c r="I218" s="4"/>
      <c r="J218" s="11">
        <v>45</v>
      </c>
      <c r="K218" s="111">
        <v>45301</v>
      </c>
      <c r="L218" s="11"/>
      <c r="M218" s="4"/>
      <c r="N218" s="4"/>
      <c r="O218" s="4" t="s">
        <v>933</v>
      </c>
      <c r="P218" s="4" t="s">
        <v>61</v>
      </c>
      <c r="Q218" s="11" t="s">
        <v>932</v>
      </c>
      <c r="R218" s="4" t="s">
        <v>934</v>
      </c>
      <c r="S218" s="4">
        <v>23</v>
      </c>
      <c r="U218" s="4" t="s">
        <v>114</v>
      </c>
      <c r="V218" s="4" t="s">
        <v>519</v>
      </c>
      <c r="W218" s="4" t="s">
        <v>781</v>
      </c>
      <c r="X218" s="4">
        <v>-7.901065</v>
      </c>
      <c r="Y218" s="4">
        <v>-70.658743000000001</v>
      </c>
      <c r="AA218" s="4"/>
      <c r="AB218" s="111">
        <v>45240</v>
      </c>
      <c r="AC218" s="22">
        <v>45250</v>
      </c>
      <c r="AD218" s="4"/>
      <c r="AE218" s="36">
        <v>45303</v>
      </c>
      <c r="AF218" s="4"/>
      <c r="AG218" s="4"/>
      <c r="AH218" s="4"/>
      <c r="AI218" s="4"/>
      <c r="AJ218" s="81">
        <v>16270</v>
      </c>
      <c r="AK218" s="12"/>
      <c r="AM218" s="81"/>
    </row>
    <row r="219" spans="1:39" ht="25.2" customHeight="1" x14ac:dyDescent="0.3">
      <c r="A219" s="5">
        <v>1179</v>
      </c>
      <c r="B219" s="4" t="s">
        <v>935</v>
      </c>
      <c r="C219" s="171">
        <v>42794</v>
      </c>
      <c r="D219" s="11" t="s">
        <v>936</v>
      </c>
      <c r="E219" s="99" t="str">
        <f>IFERROR(VLOOKUP(F219,'Banco de Dados'!AE:AF,2,FALSE),"")</f>
        <v/>
      </c>
      <c r="F219" s="4"/>
      <c r="G219" s="4" t="s">
        <v>58</v>
      </c>
      <c r="H219" s="12" t="s">
        <v>59</v>
      </c>
      <c r="I219" s="4"/>
      <c r="J219" s="11">
        <v>45</v>
      </c>
      <c r="K219" s="111">
        <v>45301</v>
      </c>
      <c r="L219" s="11"/>
      <c r="M219" s="4"/>
      <c r="N219" s="4"/>
      <c r="O219" s="4" t="s">
        <v>937</v>
      </c>
      <c r="P219" s="4" t="s">
        <v>61</v>
      </c>
      <c r="Q219" s="11" t="s">
        <v>936</v>
      </c>
      <c r="R219" s="4" t="s">
        <v>938</v>
      </c>
      <c r="S219" s="4">
        <v>23</v>
      </c>
      <c r="U219" s="4" t="s">
        <v>114</v>
      </c>
      <c r="V219" s="4" t="s">
        <v>519</v>
      </c>
      <c r="W219" s="4" t="s">
        <v>781</v>
      </c>
      <c r="X219" s="4">
        <v>-7.9032939999999998</v>
      </c>
      <c r="Y219" s="4">
        <v>-70.645563999999993</v>
      </c>
      <c r="AA219" s="4"/>
      <c r="AB219" s="111">
        <v>45240</v>
      </c>
      <c r="AC219" s="22">
        <v>45250</v>
      </c>
      <c r="AD219" s="4"/>
      <c r="AE219" s="36">
        <v>45321</v>
      </c>
      <c r="AF219" s="4"/>
      <c r="AG219" s="4"/>
      <c r="AH219" s="4"/>
      <c r="AI219" s="4"/>
      <c r="AJ219" s="81">
        <v>27380</v>
      </c>
      <c r="AK219" s="12"/>
      <c r="AM219" s="81"/>
    </row>
    <row r="220" spans="1:39" ht="25.2" customHeight="1" x14ac:dyDescent="0.3">
      <c r="A220" s="5">
        <v>118</v>
      </c>
      <c r="B220" s="4" t="s">
        <v>939</v>
      </c>
      <c r="C220" s="169">
        <v>17158</v>
      </c>
      <c r="D220" s="11" t="s">
        <v>106</v>
      </c>
      <c r="E220" s="99">
        <f>IFERROR(VLOOKUP(F220,'Banco de Dados'!AE:AF,2,FALSE),"")</f>
        <v>713854</v>
      </c>
      <c r="F220" s="4">
        <f>IFERROR(VLOOKUP(Q220,'Banco de Dados'!A:B,2,FALSE),"")</f>
        <v>212300928</v>
      </c>
      <c r="G220" s="4" t="s">
        <v>58</v>
      </c>
      <c r="H220" s="12" t="s">
        <v>59</v>
      </c>
      <c r="I220" s="4"/>
      <c r="J220" s="11">
        <v>80</v>
      </c>
      <c r="K220" s="111">
        <v>45174</v>
      </c>
      <c r="L220" s="12" t="s">
        <v>59</v>
      </c>
      <c r="M220" s="12" t="s">
        <v>59</v>
      </c>
      <c r="N220" s="4"/>
      <c r="O220" s="4" t="s">
        <v>940</v>
      </c>
      <c r="P220" s="4" t="s">
        <v>61</v>
      </c>
      <c r="Q220" s="11">
        <v>8831968246</v>
      </c>
      <c r="R220" s="4" t="s">
        <v>941</v>
      </c>
      <c r="S220" s="4">
        <v>16</v>
      </c>
      <c r="T220" s="4"/>
      <c r="U220" s="4" t="s">
        <v>63</v>
      </c>
      <c r="V220" s="4" t="s">
        <v>64</v>
      </c>
      <c r="W220" s="4" t="s">
        <v>65</v>
      </c>
      <c r="X220" s="4">
        <v>-8.0911069999999992</v>
      </c>
      <c r="Y220" s="4">
        <v>-72.606459999999998</v>
      </c>
      <c r="Z220">
        <v>2216248</v>
      </c>
      <c r="AA220" s="123">
        <v>239823</v>
      </c>
      <c r="AB220" s="22">
        <v>45154</v>
      </c>
      <c r="AC220" s="22">
        <v>45154</v>
      </c>
      <c r="AD220" s="168" t="s">
        <v>66</v>
      </c>
      <c r="AE220" s="36">
        <v>45175</v>
      </c>
      <c r="AF220" s="22">
        <v>45183</v>
      </c>
      <c r="AG220" s="12">
        <v>9</v>
      </c>
      <c r="AH220" s="12" t="s">
        <v>67</v>
      </c>
      <c r="AI220" t="s">
        <v>68</v>
      </c>
      <c r="AJ220" s="81">
        <v>38425</v>
      </c>
    </row>
    <row r="221" spans="1:39" ht="25.2" customHeight="1" x14ac:dyDescent="0.3">
      <c r="A221" s="5">
        <v>1180</v>
      </c>
      <c r="B221" s="4" t="s">
        <v>942</v>
      </c>
      <c r="C221" s="171">
        <v>42808</v>
      </c>
      <c r="D221" s="11" t="s">
        <v>943</v>
      </c>
      <c r="E221" s="99" t="str">
        <f>IFERROR(VLOOKUP(F221,'Banco de Dados'!AE:AF,2,FALSE),"")</f>
        <v/>
      </c>
      <c r="F221" s="4"/>
      <c r="G221" s="4" t="s">
        <v>58</v>
      </c>
      <c r="H221" s="12" t="s">
        <v>59</v>
      </c>
      <c r="I221" s="4"/>
      <c r="J221" s="11">
        <v>160</v>
      </c>
      <c r="K221" s="111">
        <v>45319</v>
      </c>
      <c r="L221" s="11"/>
      <c r="M221" s="4"/>
      <c r="N221" s="4"/>
      <c r="O221" s="4" t="s">
        <v>944</v>
      </c>
      <c r="P221" s="4" t="s">
        <v>943</v>
      </c>
      <c r="Q221" s="11" t="s">
        <v>945</v>
      </c>
      <c r="R221" s="4"/>
      <c r="S221" s="4">
        <v>23</v>
      </c>
      <c r="U221" s="4" t="s">
        <v>114</v>
      </c>
      <c r="V221" s="4" t="s">
        <v>519</v>
      </c>
      <c r="W221" s="4" t="s">
        <v>781</v>
      </c>
      <c r="X221" s="4">
        <v>-7.9021689999999998</v>
      </c>
      <c r="Y221" s="4">
        <v>-70.632784000000001</v>
      </c>
      <c r="AA221" s="4"/>
      <c r="AB221" s="111">
        <v>45240</v>
      </c>
      <c r="AC221" s="22">
        <v>45250</v>
      </c>
      <c r="AD221" s="4"/>
      <c r="AE221" s="36">
        <v>45321</v>
      </c>
      <c r="AF221" s="4"/>
      <c r="AG221" s="4"/>
      <c r="AH221" s="4"/>
      <c r="AI221" s="4"/>
      <c r="AK221" s="12"/>
      <c r="AM221" s="81"/>
    </row>
    <row r="222" spans="1:39" ht="25.2" customHeight="1" x14ac:dyDescent="0.3">
      <c r="A222" s="5">
        <v>1181</v>
      </c>
      <c r="B222" s="4" t="s">
        <v>946</v>
      </c>
      <c r="C222" s="171">
        <v>42866</v>
      </c>
      <c r="D222" s="11" t="s">
        <v>943</v>
      </c>
      <c r="E222" s="99" t="str">
        <f>IFERROR(VLOOKUP(F222,'Banco de Dados'!AE:AF,2,FALSE),"")</f>
        <v/>
      </c>
      <c r="F222" s="4"/>
      <c r="G222" s="4" t="s">
        <v>58</v>
      </c>
      <c r="H222" s="12" t="s">
        <v>59</v>
      </c>
      <c r="I222" s="4"/>
      <c r="J222" s="11">
        <v>160</v>
      </c>
      <c r="K222" s="111">
        <v>45318</v>
      </c>
      <c r="L222" s="11"/>
      <c r="M222" s="4"/>
      <c r="N222" s="4"/>
      <c r="O222" s="4" t="s">
        <v>947</v>
      </c>
      <c r="P222" s="4" t="s">
        <v>943</v>
      </c>
      <c r="Q222" s="11" t="s">
        <v>945</v>
      </c>
      <c r="R222" s="4"/>
      <c r="S222" s="4">
        <v>23</v>
      </c>
      <c r="U222" s="4" t="s">
        <v>114</v>
      </c>
      <c r="V222" s="4" t="s">
        <v>519</v>
      </c>
      <c r="W222" s="4" t="s">
        <v>863</v>
      </c>
      <c r="X222" s="4">
        <v>-7.8173959999999996</v>
      </c>
      <c r="Y222" s="4">
        <v>-70.625488000000004</v>
      </c>
      <c r="AA222" s="4"/>
      <c r="AB222" s="111">
        <v>45240</v>
      </c>
      <c r="AC222" s="22">
        <v>45250</v>
      </c>
      <c r="AD222" s="4"/>
      <c r="AE222" s="36">
        <v>45321</v>
      </c>
      <c r="AF222" s="4"/>
      <c r="AG222" s="4"/>
      <c r="AH222" s="4"/>
      <c r="AI222" s="4"/>
      <c r="AK222" s="12"/>
      <c r="AM222" s="81"/>
    </row>
    <row r="223" spans="1:39" ht="25.2" customHeight="1" x14ac:dyDescent="0.3">
      <c r="A223" s="5">
        <v>1182</v>
      </c>
      <c r="B223" s="4" t="s">
        <v>948</v>
      </c>
      <c r="C223" s="171">
        <v>42840</v>
      </c>
      <c r="D223" s="11" t="s">
        <v>949</v>
      </c>
      <c r="E223" s="99" t="str">
        <f>IFERROR(VLOOKUP(F223,'Banco de Dados'!AE:AF,2,FALSE),"")</f>
        <v/>
      </c>
      <c r="F223" s="4"/>
      <c r="G223" s="4" t="s">
        <v>58</v>
      </c>
      <c r="H223" s="12" t="s">
        <v>59</v>
      </c>
      <c r="I223" s="4"/>
      <c r="J223" s="11">
        <v>45</v>
      </c>
      <c r="K223" s="111">
        <v>45311</v>
      </c>
      <c r="L223" s="11"/>
      <c r="M223" s="4"/>
      <c r="N223" s="4"/>
      <c r="O223" s="4" t="s">
        <v>950</v>
      </c>
      <c r="P223" s="4" t="s">
        <v>61</v>
      </c>
      <c r="Q223" s="11" t="s">
        <v>949</v>
      </c>
      <c r="R223" s="4" t="s">
        <v>951</v>
      </c>
      <c r="S223" s="4">
        <v>23</v>
      </c>
      <c r="U223" s="4" t="s">
        <v>114</v>
      </c>
      <c r="V223" s="4" t="s">
        <v>519</v>
      </c>
      <c r="W223" s="4" t="s">
        <v>863</v>
      </c>
      <c r="X223" s="4">
        <v>-7.8214410000000001</v>
      </c>
      <c r="Y223" s="4">
        <v>-70.623615000000001</v>
      </c>
      <c r="AA223" s="4"/>
      <c r="AB223" s="111">
        <v>45240</v>
      </c>
      <c r="AC223" s="22">
        <v>45250</v>
      </c>
      <c r="AD223" s="4"/>
      <c r="AE223" s="36">
        <v>45314</v>
      </c>
      <c r="AF223" s="4"/>
      <c r="AG223" s="4"/>
      <c r="AH223" s="4"/>
      <c r="AI223" s="4"/>
      <c r="AJ223" s="81">
        <v>26465</v>
      </c>
      <c r="AK223" s="12"/>
      <c r="AM223" s="81"/>
    </row>
    <row r="224" spans="1:39" ht="25.2" customHeight="1" x14ac:dyDescent="0.3">
      <c r="A224" s="5">
        <v>1183</v>
      </c>
      <c r="B224" s="4" t="s">
        <v>952</v>
      </c>
      <c r="C224" s="171">
        <v>42842</v>
      </c>
      <c r="D224" s="11" t="s">
        <v>953</v>
      </c>
      <c r="E224" s="99" t="str">
        <f>IFERROR(VLOOKUP(F224,'Banco de Dados'!AE:AF,2,FALSE),"")</f>
        <v/>
      </c>
      <c r="F224" s="4"/>
      <c r="G224" s="4" t="s">
        <v>58</v>
      </c>
      <c r="H224" s="12" t="s">
        <v>59</v>
      </c>
      <c r="I224" s="4"/>
      <c r="J224" s="11">
        <v>45</v>
      </c>
      <c r="K224" s="111">
        <v>45312</v>
      </c>
      <c r="L224" s="11"/>
      <c r="M224" s="4"/>
      <c r="N224" s="4"/>
      <c r="O224" s="4" t="s">
        <v>954</v>
      </c>
      <c r="P224" s="4" t="s">
        <v>61</v>
      </c>
      <c r="Q224" s="11" t="s">
        <v>953</v>
      </c>
      <c r="R224" s="4" t="s">
        <v>955</v>
      </c>
      <c r="S224" s="4">
        <v>23</v>
      </c>
      <c r="U224" s="4" t="s">
        <v>114</v>
      </c>
      <c r="V224" s="4" t="s">
        <v>519</v>
      </c>
      <c r="W224" s="4" t="s">
        <v>863</v>
      </c>
      <c r="X224" s="4">
        <v>-7.8022939999999998</v>
      </c>
      <c r="Y224" s="4">
        <v>-70.623994999999994</v>
      </c>
      <c r="AA224" s="4"/>
      <c r="AB224" s="111">
        <v>45240</v>
      </c>
      <c r="AC224" s="22">
        <v>45250</v>
      </c>
      <c r="AD224" s="4"/>
      <c r="AE224" s="36">
        <v>45314</v>
      </c>
      <c r="AF224" s="4"/>
      <c r="AG224" s="4"/>
      <c r="AH224" s="4"/>
      <c r="AI224" s="4"/>
      <c r="AJ224" s="81">
        <v>29153</v>
      </c>
      <c r="AK224" s="12"/>
      <c r="AM224" s="81"/>
    </row>
    <row r="225" spans="1:39" ht="25.2" customHeight="1" x14ac:dyDescent="0.3">
      <c r="A225" s="5">
        <v>1184</v>
      </c>
      <c r="B225" s="4" t="s">
        <v>956</v>
      </c>
      <c r="C225" s="171">
        <v>42844</v>
      </c>
      <c r="D225" s="11" t="s">
        <v>957</v>
      </c>
      <c r="E225" s="99" t="str">
        <f>IFERROR(VLOOKUP(F225,'Banco de Dados'!AE:AF,2,FALSE),"")</f>
        <v/>
      </c>
      <c r="F225" s="4"/>
      <c r="G225" s="4" t="s">
        <v>58</v>
      </c>
      <c r="H225" s="12" t="s">
        <v>59</v>
      </c>
      <c r="I225" s="4"/>
      <c r="J225" s="11">
        <v>45</v>
      </c>
      <c r="K225" s="111">
        <v>45313</v>
      </c>
      <c r="L225" s="11"/>
      <c r="M225" s="4"/>
      <c r="N225" s="4"/>
      <c r="O225" s="4" t="s">
        <v>958</v>
      </c>
      <c r="P225" s="4" t="s">
        <v>292</v>
      </c>
      <c r="Q225" s="11" t="s">
        <v>957</v>
      </c>
      <c r="R225" s="4" t="s">
        <v>959</v>
      </c>
      <c r="S225" s="4">
        <v>23</v>
      </c>
      <c r="U225" s="4" t="s">
        <v>114</v>
      </c>
      <c r="V225" s="4" t="s">
        <v>519</v>
      </c>
      <c r="W225" s="4" t="s">
        <v>863</v>
      </c>
      <c r="X225" s="4">
        <v>-7.8023559999999996</v>
      </c>
      <c r="Y225" s="4">
        <v>-70.623987</v>
      </c>
      <c r="AA225" s="4"/>
      <c r="AB225" s="111">
        <v>45240</v>
      </c>
      <c r="AC225" s="22">
        <v>45250</v>
      </c>
      <c r="AD225" s="4"/>
      <c r="AE225" s="36">
        <v>45321</v>
      </c>
      <c r="AF225" s="4"/>
      <c r="AG225" s="4"/>
      <c r="AH225" s="4"/>
      <c r="AI225" s="4"/>
      <c r="AJ225" s="81">
        <v>28009</v>
      </c>
      <c r="AK225" s="12"/>
      <c r="AM225" s="81"/>
    </row>
    <row r="226" spans="1:39" ht="25.2" customHeight="1" x14ac:dyDescent="0.3">
      <c r="A226" s="5">
        <v>1185</v>
      </c>
      <c r="B226" s="4" t="s">
        <v>960</v>
      </c>
      <c r="C226" s="171">
        <v>42846</v>
      </c>
      <c r="D226" s="11" t="s">
        <v>961</v>
      </c>
      <c r="E226" s="99" t="str">
        <f>IFERROR(VLOOKUP(F226,'Banco de Dados'!AE:AF,2,FALSE),"")</f>
        <v/>
      </c>
      <c r="F226" s="4"/>
      <c r="G226" s="4" t="s">
        <v>58</v>
      </c>
      <c r="H226" s="12" t="s">
        <v>59</v>
      </c>
      <c r="I226" s="4"/>
      <c r="J226" s="11">
        <v>45</v>
      </c>
      <c r="K226" s="111">
        <v>45312</v>
      </c>
      <c r="L226" s="11"/>
      <c r="M226" s="4"/>
      <c r="N226" s="4"/>
      <c r="O226" s="4" t="s">
        <v>962</v>
      </c>
      <c r="P226" s="4" t="s">
        <v>61</v>
      </c>
      <c r="Q226" s="11" t="s">
        <v>961</v>
      </c>
      <c r="R226" s="4" t="s">
        <v>963</v>
      </c>
      <c r="S226" s="4">
        <v>23</v>
      </c>
      <c r="U226" s="4" t="s">
        <v>114</v>
      </c>
      <c r="V226" s="4" t="s">
        <v>519</v>
      </c>
      <c r="W226" s="4" t="s">
        <v>863</v>
      </c>
      <c r="X226" s="4">
        <v>-7.8026369999999998</v>
      </c>
      <c r="Y226" s="4">
        <v>-70.624917999999994</v>
      </c>
      <c r="AA226" s="4"/>
      <c r="AB226" s="111">
        <v>45240</v>
      </c>
      <c r="AC226" s="22">
        <v>45250</v>
      </c>
      <c r="AD226" s="4"/>
      <c r="AE226" s="36">
        <v>45314</v>
      </c>
      <c r="AF226" s="4"/>
      <c r="AG226" s="4"/>
      <c r="AH226" s="4"/>
      <c r="AI226" s="4"/>
      <c r="AJ226" s="81">
        <v>37713</v>
      </c>
      <c r="AK226" s="12"/>
      <c r="AM226" s="81"/>
    </row>
    <row r="227" spans="1:39" ht="25.2" customHeight="1" x14ac:dyDescent="0.3">
      <c r="A227" s="5">
        <v>1186</v>
      </c>
      <c r="B227" s="4" t="s">
        <v>964</v>
      </c>
      <c r="C227" s="171">
        <v>42848</v>
      </c>
      <c r="D227" s="11" t="s">
        <v>965</v>
      </c>
      <c r="E227" s="99" t="str">
        <f>IFERROR(VLOOKUP(F227,'Banco de Dados'!AE:AF,2,FALSE),"")</f>
        <v/>
      </c>
      <c r="F227" s="4"/>
      <c r="G227" s="4" t="s">
        <v>58</v>
      </c>
      <c r="H227" s="12" t="s">
        <v>59</v>
      </c>
      <c r="I227" s="4"/>
      <c r="J227" s="11">
        <v>45</v>
      </c>
      <c r="K227" s="111">
        <v>45313</v>
      </c>
      <c r="L227" s="11"/>
      <c r="M227" s="4"/>
      <c r="N227" s="4"/>
      <c r="O227" s="4" t="s">
        <v>966</v>
      </c>
      <c r="P227" s="4" t="s">
        <v>61</v>
      </c>
      <c r="Q227" s="11" t="s">
        <v>965</v>
      </c>
      <c r="R227" s="4" t="s">
        <v>967</v>
      </c>
      <c r="S227" s="4">
        <v>23</v>
      </c>
      <c r="U227" s="4" t="s">
        <v>114</v>
      </c>
      <c r="V227" s="4" t="s">
        <v>519</v>
      </c>
      <c r="W227" s="4" t="s">
        <v>863</v>
      </c>
      <c r="X227" s="4">
        <v>-7.8037320000000001</v>
      </c>
      <c r="Y227" s="4">
        <v>-70.625612000000004</v>
      </c>
      <c r="AA227" s="4"/>
      <c r="AB227" s="111">
        <v>45240</v>
      </c>
      <c r="AC227" s="22">
        <v>45250</v>
      </c>
      <c r="AD227" s="4"/>
      <c r="AE227" s="36">
        <v>45321</v>
      </c>
      <c r="AF227" s="4"/>
      <c r="AG227" s="4"/>
      <c r="AH227" s="4"/>
      <c r="AI227" s="4"/>
      <c r="AJ227" s="81">
        <v>29672</v>
      </c>
      <c r="AK227" s="12"/>
      <c r="AM227" s="81"/>
    </row>
    <row r="228" spans="1:39" ht="25.2" customHeight="1" x14ac:dyDescent="0.3">
      <c r="A228" s="5">
        <v>1187</v>
      </c>
      <c r="B228" s="4" t="s">
        <v>968</v>
      </c>
      <c r="C228" s="171">
        <v>42850</v>
      </c>
      <c r="D228" s="11" t="s">
        <v>969</v>
      </c>
      <c r="E228" s="99" t="str">
        <f>IFERROR(VLOOKUP(F228,'Banco de Dados'!AE:AF,2,FALSE),"")</f>
        <v/>
      </c>
      <c r="F228" s="4"/>
      <c r="G228" s="4" t="s">
        <v>58</v>
      </c>
      <c r="H228" s="12" t="s">
        <v>59</v>
      </c>
      <c r="I228" s="4"/>
      <c r="J228" s="11">
        <v>45</v>
      </c>
      <c r="K228" s="111">
        <v>45312</v>
      </c>
      <c r="L228" s="11"/>
      <c r="M228" s="4"/>
      <c r="N228" s="4"/>
      <c r="O228" s="4" t="s">
        <v>970</v>
      </c>
      <c r="P228" s="4" t="s">
        <v>61</v>
      </c>
      <c r="Q228" s="11" t="s">
        <v>969</v>
      </c>
      <c r="R228" s="4" t="s">
        <v>971</v>
      </c>
      <c r="S228" s="4">
        <v>23</v>
      </c>
      <c r="U228" s="4" t="s">
        <v>114</v>
      </c>
      <c r="V228" s="4" t="s">
        <v>519</v>
      </c>
      <c r="W228" s="4" t="s">
        <v>863</v>
      </c>
      <c r="X228" s="4">
        <v>-7.8015889999999999</v>
      </c>
      <c r="Y228" s="4">
        <v>-70.623752999999994</v>
      </c>
      <c r="AA228" s="4"/>
      <c r="AB228" s="111">
        <v>45240</v>
      </c>
      <c r="AC228" s="22">
        <v>45250</v>
      </c>
      <c r="AD228" s="4"/>
      <c r="AE228" s="36">
        <v>45314</v>
      </c>
      <c r="AF228" s="4"/>
      <c r="AG228" s="4"/>
      <c r="AH228" s="4"/>
      <c r="AI228" s="4"/>
      <c r="AJ228" s="81">
        <v>17264</v>
      </c>
      <c r="AK228" s="12"/>
      <c r="AM228" s="81"/>
    </row>
    <row r="229" spans="1:39" ht="25.2" customHeight="1" x14ac:dyDescent="0.3">
      <c r="A229" s="5">
        <v>1188</v>
      </c>
      <c r="B229" s="4" t="s">
        <v>972</v>
      </c>
      <c r="C229" s="171">
        <v>42868</v>
      </c>
      <c r="D229" s="11" t="s">
        <v>973</v>
      </c>
      <c r="E229" s="99" t="str">
        <f>IFERROR(VLOOKUP(F229,'Banco de Dados'!AE:AF,2,FALSE),"")</f>
        <v/>
      </c>
      <c r="F229" s="4"/>
      <c r="G229" s="4" t="s">
        <v>58</v>
      </c>
      <c r="H229" s="12" t="s">
        <v>59</v>
      </c>
      <c r="I229" s="4"/>
      <c r="J229" s="11">
        <v>45</v>
      </c>
      <c r="K229" s="111">
        <v>45312</v>
      </c>
      <c r="L229" s="11"/>
      <c r="M229" s="4"/>
      <c r="N229" s="4"/>
      <c r="O229" s="4" t="s">
        <v>974</v>
      </c>
      <c r="P229" s="4" t="s">
        <v>61</v>
      </c>
      <c r="Q229" s="11" t="s">
        <v>973</v>
      </c>
      <c r="R229" s="4" t="s">
        <v>975</v>
      </c>
      <c r="S229" s="4">
        <v>23</v>
      </c>
      <c r="U229" s="4" t="s">
        <v>114</v>
      </c>
      <c r="V229" s="4" t="s">
        <v>519</v>
      </c>
      <c r="W229" s="4" t="s">
        <v>863</v>
      </c>
      <c r="X229" s="4">
        <v>-7.819356</v>
      </c>
      <c r="Y229" s="4">
        <v>-70.625809000000004</v>
      </c>
      <c r="AA229" s="4"/>
      <c r="AB229" s="111">
        <v>45240</v>
      </c>
      <c r="AC229" s="22">
        <v>45250</v>
      </c>
      <c r="AD229" s="4"/>
      <c r="AE229" s="36">
        <v>45314</v>
      </c>
      <c r="AF229" s="4"/>
      <c r="AG229" s="4"/>
      <c r="AH229" s="4"/>
      <c r="AI229" s="4"/>
      <c r="AJ229" s="81">
        <v>33823</v>
      </c>
      <c r="AK229" s="12"/>
      <c r="AM229" s="81"/>
    </row>
    <row r="230" spans="1:39" ht="25.2" customHeight="1" x14ac:dyDescent="0.3">
      <c r="A230" s="5">
        <v>1189</v>
      </c>
      <c r="B230" s="4" t="s">
        <v>976</v>
      </c>
      <c r="C230" s="171">
        <v>42852</v>
      </c>
      <c r="D230" s="11" t="s">
        <v>977</v>
      </c>
      <c r="E230" s="99" t="str">
        <f>IFERROR(VLOOKUP(F230,'Banco de Dados'!AE:AF,2,FALSE),"")</f>
        <v/>
      </c>
      <c r="F230" s="4"/>
      <c r="G230" s="4" t="s">
        <v>58</v>
      </c>
      <c r="H230" s="12" t="s">
        <v>59</v>
      </c>
      <c r="I230" s="4"/>
      <c r="J230" s="11">
        <v>45</v>
      </c>
      <c r="K230" s="111">
        <v>45315</v>
      </c>
      <c r="L230" s="11"/>
      <c r="M230" s="4"/>
      <c r="N230" s="4"/>
      <c r="O230" s="4" t="s">
        <v>978</v>
      </c>
      <c r="P230" s="4" t="s">
        <v>61</v>
      </c>
      <c r="Q230" s="11" t="s">
        <v>977</v>
      </c>
      <c r="R230" s="4" t="s">
        <v>979</v>
      </c>
      <c r="S230" s="4">
        <v>23</v>
      </c>
      <c r="U230" s="4" t="s">
        <v>114</v>
      </c>
      <c r="V230" s="4" t="s">
        <v>519</v>
      </c>
      <c r="W230" s="4" t="s">
        <v>863</v>
      </c>
      <c r="X230" s="4">
        <v>-7.7974769999999998</v>
      </c>
      <c r="Y230" s="4">
        <v>-70.622478999999998</v>
      </c>
      <c r="AA230" s="4"/>
      <c r="AB230" s="111">
        <v>45240</v>
      </c>
      <c r="AC230" s="22">
        <v>45250</v>
      </c>
      <c r="AD230" s="4"/>
      <c r="AE230" s="36">
        <v>45321</v>
      </c>
      <c r="AF230" s="4"/>
      <c r="AG230" s="4"/>
      <c r="AH230" s="4"/>
      <c r="AI230" s="4"/>
      <c r="AJ230" s="81">
        <v>37297</v>
      </c>
      <c r="AK230" s="12"/>
      <c r="AM230" s="81"/>
    </row>
    <row r="231" spans="1:39" ht="25.2" customHeight="1" x14ac:dyDescent="0.3">
      <c r="A231" s="5">
        <v>119</v>
      </c>
      <c r="B231" s="4" t="s">
        <v>980</v>
      </c>
      <c r="C231" s="169">
        <v>17278</v>
      </c>
      <c r="D231" s="11" t="s">
        <v>106</v>
      </c>
      <c r="E231" s="99">
        <f>IFERROR(VLOOKUP(F231,'Banco de Dados'!AE:AF,2,FALSE),"")</f>
        <v>714761</v>
      </c>
      <c r="F231" s="4">
        <f>IFERROR(VLOOKUP(Q231,'Banco de Dados'!A:B,2,FALSE),"")</f>
        <v>212301021</v>
      </c>
      <c r="G231" s="4" t="s">
        <v>58</v>
      </c>
      <c r="H231" s="12" t="s">
        <v>59</v>
      </c>
      <c r="I231" s="4"/>
      <c r="J231" s="11">
        <v>80</v>
      </c>
      <c r="K231" s="111">
        <v>45186</v>
      </c>
      <c r="L231" s="12" t="s">
        <v>59</v>
      </c>
      <c r="M231" s="12" t="s">
        <v>59</v>
      </c>
      <c r="N231" s="4"/>
      <c r="O231" s="4" t="s">
        <v>981</v>
      </c>
      <c r="P231" s="4" t="s">
        <v>61</v>
      </c>
      <c r="Q231" s="11">
        <v>10688528</v>
      </c>
      <c r="R231" s="4" t="s">
        <v>982</v>
      </c>
      <c r="S231" s="4">
        <v>16</v>
      </c>
      <c r="T231" s="4"/>
      <c r="U231" s="4" t="s">
        <v>63</v>
      </c>
      <c r="V231" s="4" t="s">
        <v>64</v>
      </c>
      <c r="W231" s="4" t="s">
        <v>65</v>
      </c>
      <c r="X231" s="4">
        <v>-8.1816680000000002</v>
      </c>
      <c r="Y231" s="4">
        <v>-72.569554999999994</v>
      </c>
      <c r="Z231">
        <v>2216249</v>
      </c>
      <c r="AA231" s="123">
        <v>239823</v>
      </c>
      <c r="AB231" s="22">
        <v>45154</v>
      </c>
      <c r="AC231" s="22">
        <v>45154</v>
      </c>
      <c r="AD231" s="168" t="s">
        <v>66</v>
      </c>
      <c r="AE231" s="36">
        <v>45194</v>
      </c>
      <c r="AF231" s="36">
        <v>45195</v>
      </c>
      <c r="AG231" s="12">
        <v>9</v>
      </c>
      <c r="AH231" s="12" t="s">
        <v>67</v>
      </c>
      <c r="AI231" t="s">
        <v>68</v>
      </c>
      <c r="AJ231" s="81">
        <v>24103</v>
      </c>
    </row>
    <row r="232" spans="1:39" ht="25.2" customHeight="1" x14ac:dyDescent="0.3">
      <c r="A232" s="5">
        <v>1190</v>
      </c>
      <c r="B232" s="4" t="s">
        <v>983</v>
      </c>
      <c r="C232" s="171">
        <v>42854</v>
      </c>
      <c r="D232" s="11" t="s">
        <v>984</v>
      </c>
      <c r="E232" s="99" t="str">
        <f>IFERROR(VLOOKUP(F232,'Banco de Dados'!AE:AF,2,FALSE),"")</f>
        <v/>
      </c>
      <c r="F232" s="4"/>
      <c r="G232" s="4" t="s">
        <v>58</v>
      </c>
      <c r="H232" s="12" t="s">
        <v>59</v>
      </c>
      <c r="I232" s="4"/>
      <c r="J232" s="11">
        <v>45</v>
      </c>
      <c r="K232" s="111">
        <v>45314</v>
      </c>
      <c r="L232" s="11"/>
      <c r="M232" s="4"/>
      <c r="N232" s="4"/>
      <c r="O232" s="4" t="s">
        <v>985</v>
      </c>
      <c r="P232" s="4" t="s">
        <v>61</v>
      </c>
      <c r="Q232" s="11" t="s">
        <v>986</v>
      </c>
      <c r="R232" s="4" t="s">
        <v>987</v>
      </c>
      <c r="S232" s="4">
        <v>23</v>
      </c>
      <c r="U232" s="4" t="s">
        <v>114</v>
      </c>
      <c r="V232" s="4" t="s">
        <v>519</v>
      </c>
      <c r="W232" s="4" t="s">
        <v>863</v>
      </c>
      <c r="X232" s="4">
        <v>-7.793571</v>
      </c>
      <c r="Y232" s="4">
        <v>-70.622353000000004</v>
      </c>
      <c r="AA232" s="4"/>
      <c r="AB232" s="111">
        <v>45240</v>
      </c>
      <c r="AC232" s="22">
        <v>45250</v>
      </c>
      <c r="AD232" s="4"/>
      <c r="AE232" s="36">
        <v>45321</v>
      </c>
      <c r="AF232" s="4"/>
      <c r="AG232" s="4"/>
      <c r="AH232" s="4"/>
      <c r="AI232" s="4"/>
      <c r="AJ232" s="81">
        <v>25808</v>
      </c>
      <c r="AK232" s="12"/>
      <c r="AM232" s="81"/>
    </row>
    <row r="233" spans="1:39" ht="25.2" customHeight="1" x14ac:dyDescent="0.3">
      <c r="A233" s="5">
        <v>1191</v>
      </c>
      <c r="B233" s="4" t="s">
        <v>988</v>
      </c>
      <c r="C233" s="171">
        <v>42856</v>
      </c>
      <c r="D233" s="11" t="s">
        <v>989</v>
      </c>
      <c r="E233" s="99" t="str">
        <f>IFERROR(VLOOKUP(F233,'Banco de Dados'!AE:AF,2,FALSE),"")</f>
        <v/>
      </c>
      <c r="F233" s="4"/>
      <c r="G233" s="4" t="s">
        <v>58</v>
      </c>
      <c r="H233" s="12" t="s">
        <v>59</v>
      </c>
      <c r="I233" s="4"/>
      <c r="J233" s="11">
        <v>45</v>
      </c>
      <c r="K233" s="111">
        <v>45314</v>
      </c>
      <c r="L233" s="11"/>
      <c r="M233" s="4"/>
      <c r="N233" s="4"/>
      <c r="O233" s="4" t="s">
        <v>990</v>
      </c>
      <c r="P233" s="4" t="s">
        <v>61</v>
      </c>
      <c r="Q233" s="11" t="s">
        <v>989</v>
      </c>
      <c r="R233" s="4" t="s">
        <v>991</v>
      </c>
      <c r="S233" s="4">
        <v>23</v>
      </c>
      <c r="U233" s="4" t="s">
        <v>114</v>
      </c>
      <c r="V233" s="4" t="s">
        <v>519</v>
      </c>
      <c r="W233" s="4" t="s">
        <v>863</v>
      </c>
      <c r="X233" s="4">
        <v>-7.7945209999999996</v>
      </c>
      <c r="Y233" s="4">
        <v>-70.623334</v>
      </c>
      <c r="AA233" s="4"/>
      <c r="AB233" s="111">
        <v>45240</v>
      </c>
      <c r="AC233" s="22">
        <v>45250</v>
      </c>
      <c r="AD233" s="4"/>
      <c r="AE233" s="36">
        <v>45321</v>
      </c>
      <c r="AF233" s="4"/>
      <c r="AG233" s="4"/>
      <c r="AH233" s="4"/>
      <c r="AI233" s="4"/>
      <c r="AJ233" s="81">
        <v>37691</v>
      </c>
      <c r="AK233" s="12"/>
      <c r="AM233" s="81"/>
    </row>
    <row r="234" spans="1:39" ht="25.2" customHeight="1" x14ac:dyDescent="0.3">
      <c r="A234" s="5">
        <v>1192</v>
      </c>
      <c r="B234" s="4" t="s">
        <v>992</v>
      </c>
      <c r="C234" s="171">
        <v>42858</v>
      </c>
      <c r="D234" s="11" t="s">
        <v>993</v>
      </c>
      <c r="E234" s="99" t="str">
        <f>IFERROR(VLOOKUP(F234,'Banco de Dados'!AE:AF,2,FALSE),"")</f>
        <v/>
      </c>
      <c r="F234" s="4"/>
      <c r="G234" s="4" t="s">
        <v>58</v>
      </c>
      <c r="H234" s="12" t="s">
        <v>59</v>
      </c>
      <c r="I234" s="4"/>
      <c r="J234" s="11">
        <v>45</v>
      </c>
      <c r="K234" s="111">
        <v>45314</v>
      </c>
      <c r="L234" s="11"/>
      <c r="M234" s="4"/>
      <c r="N234" s="4"/>
      <c r="O234" s="4" t="s">
        <v>994</v>
      </c>
      <c r="P234" s="4" t="s">
        <v>61</v>
      </c>
      <c r="Q234" s="11" t="s">
        <v>993</v>
      </c>
      <c r="R234" s="4" t="s">
        <v>995</v>
      </c>
      <c r="S234" s="4">
        <v>23</v>
      </c>
      <c r="U234" s="4" t="s">
        <v>114</v>
      </c>
      <c r="V234" s="4" t="s">
        <v>519</v>
      </c>
      <c r="W234" s="4" t="s">
        <v>863</v>
      </c>
      <c r="X234" s="4">
        <v>-7.7880320000000003</v>
      </c>
      <c r="Y234" s="4">
        <v>-70.606035000000006</v>
      </c>
      <c r="AA234" s="4"/>
      <c r="AB234" s="111">
        <v>45240</v>
      </c>
      <c r="AC234" s="22">
        <v>45250</v>
      </c>
      <c r="AD234" s="4"/>
      <c r="AE234" s="36">
        <v>45321</v>
      </c>
      <c r="AF234" s="4"/>
      <c r="AG234" s="4"/>
      <c r="AH234" s="4"/>
      <c r="AI234" s="4"/>
      <c r="AJ234" s="81">
        <v>28821</v>
      </c>
      <c r="AK234" s="12"/>
      <c r="AM234" s="81"/>
    </row>
    <row r="235" spans="1:39" ht="25.2" customHeight="1" x14ac:dyDescent="0.3">
      <c r="A235" s="5">
        <v>1193</v>
      </c>
      <c r="B235" s="4" t="s">
        <v>996</v>
      </c>
      <c r="C235" s="171">
        <v>42860</v>
      </c>
      <c r="D235" s="11" t="s">
        <v>997</v>
      </c>
      <c r="E235" s="99" t="str">
        <f>IFERROR(VLOOKUP(F235,'Banco de Dados'!AE:AF,2,FALSE),"")</f>
        <v/>
      </c>
      <c r="F235" s="4"/>
      <c r="G235" s="4" t="s">
        <v>58</v>
      </c>
      <c r="H235" s="12" t="s">
        <v>59</v>
      </c>
      <c r="I235" s="4"/>
      <c r="J235" s="11">
        <v>45</v>
      </c>
      <c r="K235" s="111">
        <v>45314</v>
      </c>
      <c r="L235" s="11"/>
      <c r="M235" s="4"/>
      <c r="N235" s="4"/>
      <c r="O235" s="4" t="s">
        <v>998</v>
      </c>
      <c r="P235" s="4" t="s">
        <v>61</v>
      </c>
      <c r="Q235" s="11" t="s">
        <v>997</v>
      </c>
      <c r="R235" s="4" t="s">
        <v>999</v>
      </c>
      <c r="S235" s="4">
        <v>23</v>
      </c>
      <c r="U235" s="4" t="s">
        <v>114</v>
      </c>
      <c r="V235" s="4" t="s">
        <v>519</v>
      </c>
      <c r="W235" s="4" t="s">
        <v>863</v>
      </c>
      <c r="X235" s="4">
        <v>-7.7880640000000003</v>
      </c>
      <c r="Y235" s="4">
        <v>-70.606044999999995</v>
      </c>
      <c r="AA235" s="4"/>
      <c r="AB235" s="111">
        <v>45240</v>
      </c>
      <c r="AC235" s="22">
        <v>45250</v>
      </c>
      <c r="AD235" s="4"/>
      <c r="AE235" s="36">
        <v>45321</v>
      </c>
      <c r="AF235" s="4"/>
      <c r="AG235" s="4"/>
      <c r="AH235" s="4"/>
      <c r="AI235" s="4"/>
      <c r="AJ235" s="81">
        <v>36860</v>
      </c>
      <c r="AK235" s="12"/>
      <c r="AM235" s="81"/>
    </row>
    <row r="236" spans="1:39" ht="25.2" customHeight="1" x14ac:dyDescent="0.3">
      <c r="A236" s="5">
        <v>1194</v>
      </c>
      <c r="B236" s="4" t="s">
        <v>1000</v>
      </c>
      <c r="C236" s="171">
        <v>42862</v>
      </c>
      <c r="D236" s="11" t="s">
        <v>1001</v>
      </c>
      <c r="E236" s="99" t="str">
        <f>IFERROR(VLOOKUP(F236,'Banco de Dados'!AE:AF,2,FALSE),"")</f>
        <v/>
      </c>
      <c r="F236" s="4"/>
      <c r="G236" s="4" t="s">
        <v>58</v>
      </c>
      <c r="H236" s="12" t="s">
        <v>59</v>
      </c>
      <c r="I236" s="4"/>
      <c r="J236" s="11">
        <v>45</v>
      </c>
      <c r="K236" s="111">
        <v>45314</v>
      </c>
      <c r="L236" s="11"/>
      <c r="M236" s="4"/>
      <c r="N236" s="4"/>
      <c r="O236" s="4" t="s">
        <v>1002</v>
      </c>
      <c r="P236" s="4" t="s">
        <v>61</v>
      </c>
      <c r="Q236" s="11" t="s">
        <v>1001</v>
      </c>
      <c r="R236" s="4" t="s">
        <v>1003</v>
      </c>
      <c r="S236" s="4">
        <v>23</v>
      </c>
      <c r="U236" s="4" t="s">
        <v>114</v>
      </c>
      <c r="V236" s="4" t="s">
        <v>519</v>
      </c>
      <c r="W236" s="4" t="s">
        <v>863</v>
      </c>
      <c r="X236" s="4">
        <v>-7.785514</v>
      </c>
      <c r="Y236" s="4">
        <v>-70.606297999999995</v>
      </c>
      <c r="AA236" s="4"/>
      <c r="AB236" s="111">
        <v>45240</v>
      </c>
      <c r="AC236" s="22">
        <v>45250</v>
      </c>
      <c r="AD236" s="4"/>
      <c r="AE236" s="36">
        <v>45321</v>
      </c>
      <c r="AF236" s="4"/>
      <c r="AG236" s="4"/>
      <c r="AH236" s="4"/>
      <c r="AI236" s="4"/>
      <c r="AJ236" s="81">
        <v>34839</v>
      </c>
      <c r="AK236" s="12"/>
      <c r="AM236" s="81"/>
    </row>
    <row r="237" spans="1:39" ht="25.2" customHeight="1" x14ac:dyDescent="0.3">
      <c r="A237" s="5">
        <v>1195</v>
      </c>
      <c r="B237" s="4" t="s">
        <v>1004</v>
      </c>
      <c r="C237" s="171">
        <v>42864</v>
      </c>
      <c r="D237" s="11" t="s">
        <v>1005</v>
      </c>
      <c r="E237" s="99" t="str">
        <f>IFERROR(VLOOKUP(F237,'Banco de Dados'!AE:AF,2,FALSE),"")</f>
        <v/>
      </c>
      <c r="F237" s="4"/>
      <c r="G237" s="4" t="s">
        <v>58</v>
      </c>
      <c r="H237" s="12" t="s">
        <v>59</v>
      </c>
      <c r="I237" s="4"/>
      <c r="J237" s="11">
        <v>45</v>
      </c>
      <c r="K237" s="111">
        <v>45311</v>
      </c>
      <c r="L237" s="11"/>
      <c r="M237" s="4"/>
      <c r="N237" s="4"/>
      <c r="O237" s="4" t="s">
        <v>1006</v>
      </c>
      <c r="P237" s="4" t="s">
        <v>61</v>
      </c>
      <c r="Q237" s="11" t="s">
        <v>1005</v>
      </c>
      <c r="R237" s="4" t="s">
        <v>1007</v>
      </c>
      <c r="S237" s="4">
        <v>23</v>
      </c>
      <c r="U237" s="4" t="s">
        <v>114</v>
      </c>
      <c r="V237" s="4" t="s">
        <v>519</v>
      </c>
      <c r="W237" s="4" t="s">
        <v>863</v>
      </c>
      <c r="X237" s="4">
        <v>-7.817069</v>
      </c>
      <c r="Y237" s="4">
        <v>-70.625232999999994</v>
      </c>
      <c r="AA237" s="4"/>
      <c r="AB237" s="111">
        <v>45240</v>
      </c>
      <c r="AC237" s="22">
        <v>45250</v>
      </c>
      <c r="AD237" s="4"/>
      <c r="AE237" s="36">
        <v>45314</v>
      </c>
      <c r="AF237" s="4"/>
      <c r="AG237" s="4"/>
      <c r="AH237" s="4"/>
      <c r="AI237" s="4"/>
      <c r="AJ237" s="81">
        <v>23722</v>
      </c>
      <c r="AK237" s="12"/>
      <c r="AM237" s="81"/>
    </row>
    <row r="238" spans="1:39" ht="25.2" customHeight="1" x14ac:dyDescent="0.3">
      <c r="A238" s="5">
        <v>1196</v>
      </c>
      <c r="B238" s="4" t="s">
        <v>1008</v>
      </c>
      <c r="C238" s="171">
        <v>42870</v>
      </c>
      <c r="D238" s="11" t="s">
        <v>1009</v>
      </c>
      <c r="E238" s="99" t="str">
        <f>IFERROR(VLOOKUP(F238,'Banco de Dados'!AE:AF,2,FALSE),"")</f>
        <v/>
      </c>
      <c r="F238" s="4"/>
      <c r="G238" s="4" t="s">
        <v>58</v>
      </c>
      <c r="H238" s="12" t="s">
        <v>59</v>
      </c>
      <c r="I238" s="4"/>
      <c r="J238" s="11">
        <v>45</v>
      </c>
      <c r="K238" s="111">
        <v>45306</v>
      </c>
      <c r="L238" s="11"/>
      <c r="M238" s="4"/>
      <c r="N238" s="4"/>
      <c r="O238" s="4" t="s">
        <v>1010</v>
      </c>
      <c r="P238" s="4" t="s">
        <v>292</v>
      </c>
      <c r="Q238" s="11" t="s">
        <v>1009</v>
      </c>
      <c r="R238" s="4" t="s">
        <v>1011</v>
      </c>
      <c r="S238" s="4">
        <v>23</v>
      </c>
      <c r="U238" s="4" t="s">
        <v>114</v>
      </c>
      <c r="V238" s="4" t="s">
        <v>519</v>
      </c>
      <c r="W238" s="4" t="s">
        <v>863</v>
      </c>
      <c r="X238" s="4">
        <v>-7.8490669999999998</v>
      </c>
      <c r="Y238" s="4">
        <v>-70.606915000000001</v>
      </c>
      <c r="AA238" s="4"/>
      <c r="AB238" s="111">
        <v>45240</v>
      </c>
      <c r="AC238" s="22">
        <v>45250</v>
      </c>
      <c r="AD238" s="4"/>
      <c r="AE238" s="36">
        <v>44942</v>
      </c>
      <c r="AF238" s="4"/>
      <c r="AG238" s="4"/>
      <c r="AH238" s="4"/>
      <c r="AI238" s="4"/>
      <c r="AJ238" s="81">
        <v>38108</v>
      </c>
      <c r="AK238" s="12"/>
      <c r="AM238" s="81"/>
    </row>
    <row r="239" spans="1:39" ht="25.2" customHeight="1" x14ac:dyDescent="0.3">
      <c r="A239" s="5">
        <v>1197</v>
      </c>
      <c r="B239" s="4" t="s">
        <v>1012</v>
      </c>
      <c r="C239" s="171">
        <v>42872</v>
      </c>
      <c r="D239" s="11" t="s">
        <v>1013</v>
      </c>
      <c r="E239" s="99" t="str">
        <f>IFERROR(VLOOKUP(F239,'Banco de Dados'!AE:AF,2,FALSE),"")</f>
        <v/>
      </c>
      <c r="F239" s="4"/>
      <c r="G239" s="4" t="s">
        <v>58</v>
      </c>
      <c r="H239" s="12" t="s">
        <v>59</v>
      </c>
      <c r="I239" s="4"/>
      <c r="J239" s="11">
        <v>45</v>
      </c>
      <c r="K239" s="111">
        <v>45308</v>
      </c>
      <c r="L239" s="11"/>
      <c r="M239" s="4"/>
      <c r="N239" s="4"/>
      <c r="O239" s="4" t="s">
        <v>1014</v>
      </c>
      <c r="P239" s="4" t="s">
        <v>61</v>
      </c>
      <c r="Q239" s="11" t="s">
        <v>1013</v>
      </c>
      <c r="R239" s="4" t="s">
        <v>1015</v>
      </c>
      <c r="S239" s="4">
        <v>23</v>
      </c>
      <c r="U239" s="4" t="s">
        <v>114</v>
      </c>
      <c r="V239" s="4" t="s">
        <v>519</v>
      </c>
      <c r="W239" s="4" t="s">
        <v>863</v>
      </c>
      <c r="X239" s="4">
        <v>-7.8605450000000001</v>
      </c>
      <c r="Y239" s="4">
        <v>-70.616035999999994</v>
      </c>
      <c r="AA239" s="4"/>
      <c r="AB239" s="111">
        <v>45240</v>
      </c>
      <c r="AC239" s="22">
        <v>45250</v>
      </c>
      <c r="AD239" s="4"/>
      <c r="AE239" s="36">
        <v>45314</v>
      </c>
      <c r="AF239" s="4"/>
      <c r="AG239" s="4"/>
      <c r="AH239" s="4"/>
      <c r="AI239" s="4"/>
      <c r="AJ239" s="81">
        <v>30843</v>
      </c>
      <c r="AK239" s="12"/>
      <c r="AM239" s="81"/>
    </row>
    <row r="240" spans="1:39" ht="25.2" customHeight="1" x14ac:dyDescent="0.3">
      <c r="A240" s="5">
        <v>1198</v>
      </c>
      <c r="B240" s="4" t="s">
        <v>1016</v>
      </c>
      <c r="C240" s="171">
        <v>42874</v>
      </c>
      <c r="D240" s="11" t="s">
        <v>1017</v>
      </c>
      <c r="E240" s="99" t="str">
        <f>IFERROR(VLOOKUP(F240,'Banco de Dados'!AE:AF,2,FALSE),"")</f>
        <v/>
      </c>
      <c r="F240" s="4"/>
      <c r="G240" s="4" t="s">
        <v>58</v>
      </c>
      <c r="H240" s="12" t="s">
        <v>59</v>
      </c>
      <c r="I240" s="4"/>
      <c r="J240" s="11">
        <v>45</v>
      </c>
      <c r="K240" s="111">
        <v>45305</v>
      </c>
      <c r="L240" s="11"/>
      <c r="M240" s="4"/>
      <c r="N240" s="4"/>
      <c r="O240" s="4" t="s">
        <v>1018</v>
      </c>
      <c r="P240" s="4" t="s">
        <v>61</v>
      </c>
      <c r="Q240" s="11" t="s">
        <v>1017</v>
      </c>
      <c r="R240" s="4" t="s">
        <v>1019</v>
      </c>
      <c r="S240" s="4">
        <v>23</v>
      </c>
      <c r="U240" s="4" t="s">
        <v>114</v>
      </c>
      <c r="V240" s="4" t="s">
        <v>519</v>
      </c>
      <c r="W240" s="4" t="s">
        <v>814</v>
      </c>
      <c r="X240" s="4">
        <v>-7.8832170000000001</v>
      </c>
      <c r="Y240" s="4">
        <v>-70.625715</v>
      </c>
      <c r="AA240" s="4"/>
      <c r="AB240" s="111">
        <v>45240</v>
      </c>
      <c r="AC240" s="22">
        <v>45250</v>
      </c>
      <c r="AD240" s="4"/>
      <c r="AE240" s="36">
        <v>44942</v>
      </c>
      <c r="AF240" s="4"/>
      <c r="AG240" s="4"/>
      <c r="AH240" s="4"/>
      <c r="AI240" s="4"/>
      <c r="AJ240" s="81">
        <v>27057</v>
      </c>
      <c r="AK240" s="12"/>
      <c r="AM240" s="81"/>
    </row>
    <row r="241" spans="1:39" ht="25.2" customHeight="1" x14ac:dyDescent="0.3">
      <c r="A241" s="5">
        <v>1199</v>
      </c>
      <c r="B241" s="4" t="s">
        <v>1020</v>
      </c>
      <c r="C241" s="171">
        <v>42876</v>
      </c>
      <c r="D241" s="11" t="s">
        <v>943</v>
      </c>
      <c r="E241" s="99" t="str">
        <f>IFERROR(VLOOKUP(F241,'Banco de Dados'!AE:AF,2,FALSE),"")</f>
        <v/>
      </c>
      <c r="F241" s="4"/>
      <c r="G241" s="4" t="s">
        <v>58</v>
      </c>
      <c r="H241" s="12" t="s">
        <v>59</v>
      </c>
      <c r="I241" s="4"/>
      <c r="J241" s="11">
        <v>160</v>
      </c>
      <c r="K241" s="111">
        <v>45320</v>
      </c>
      <c r="L241" s="11"/>
      <c r="M241" s="4"/>
      <c r="N241" s="4"/>
      <c r="O241" s="4" t="s">
        <v>1021</v>
      </c>
      <c r="P241" s="4" t="s">
        <v>943</v>
      </c>
      <c r="Q241" s="11" t="s">
        <v>945</v>
      </c>
      <c r="R241" s="4"/>
      <c r="S241" s="4">
        <v>23</v>
      </c>
      <c r="U241" s="4" t="s">
        <v>114</v>
      </c>
      <c r="V241" s="4" t="s">
        <v>519</v>
      </c>
      <c r="W241" s="4" t="s">
        <v>1022</v>
      </c>
      <c r="X241" s="4">
        <v>-7.9493299999999998</v>
      </c>
      <c r="Y241" s="4">
        <v>-70.653400000000005</v>
      </c>
      <c r="AA241" s="4"/>
      <c r="AB241" s="111">
        <v>45240</v>
      </c>
      <c r="AC241" s="22">
        <v>45250</v>
      </c>
      <c r="AD241" s="4"/>
      <c r="AE241" s="36">
        <v>45321</v>
      </c>
      <c r="AF241" s="4"/>
      <c r="AG241" s="4"/>
      <c r="AH241" s="4"/>
      <c r="AI241" s="4"/>
      <c r="AK241" s="12"/>
      <c r="AM241" s="81"/>
    </row>
    <row r="242" spans="1:39" ht="25.2" customHeight="1" x14ac:dyDescent="0.3">
      <c r="A242" s="5">
        <v>12</v>
      </c>
      <c r="B242" s="4" t="s">
        <v>1023</v>
      </c>
      <c r="C242" s="169">
        <v>16706</v>
      </c>
      <c r="D242" s="11" t="s">
        <v>1024</v>
      </c>
      <c r="E242" s="99">
        <f>IFERROR(VLOOKUP(F242,'Banco de Dados'!AE:AF,2,FALSE),"")</f>
        <v>713604</v>
      </c>
      <c r="F242" s="4">
        <f>IFERROR(VLOOKUP(Q242,'Banco de Dados'!A:B,2,FALSE),"")</f>
        <v>212300911</v>
      </c>
      <c r="G242" s="4" t="s">
        <v>58</v>
      </c>
      <c r="H242" s="12" t="s">
        <v>59</v>
      </c>
      <c r="I242" s="4"/>
      <c r="J242" s="11">
        <v>80</v>
      </c>
      <c r="K242" s="111">
        <v>45174</v>
      </c>
      <c r="L242" s="12" t="s">
        <v>59</v>
      </c>
      <c r="M242" s="12" t="s">
        <v>59</v>
      </c>
      <c r="N242" s="4"/>
      <c r="O242" s="4" t="s">
        <v>1025</v>
      </c>
      <c r="P242" s="4" t="s">
        <v>61</v>
      </c>
      <c r="Q242" s="11">
        <v>70359866263</v>
      </c>
      <c r="R242" s="4" t="s">
        <v>1026</v>
      </c>
      <c r="S242" s="4">
        <v>16</v>
      </c>
      <c r="T242" s="4"/>
      <c r="U242" s="4" t="s">
        <v>63</v>
      </c>
      <c r="V242" s="4" t="s">
        <v>64</v>
      </c>
      <c r="W242" s="4" t="s">
        <v>65</v>
      </c>
      <c r="X242" s="4">
        <v>-8.0911349999999995</v>
      </c>
      <c r="Y242" s="4">
        <v>-72.606620000000007</v>
      </c>
      <c r="Z242" s="4">
        <v>2216147</v>
      </c>
      <c r="AA242" s="123">
        <v>239823</v>
      </c>
      <c r="AB242" s="22">
        <v>45154</v>
      </c>
      <c r="AC242" s="22">
        <v>45154</v>
      </c>
      <c r="AD242" s="168" t="s">
        <v>66</v>
      </c>
      <c r="AE242" s="36">
        <v>45175</v>
      </c>
      <c r="AF242" s="22">
        <v>45182</v>
      </c>
      <c r="AG242" s="12">
        <v>9</v>
      </c>
      <c r="AH242" s="12" t="s">
        <v>67</v>
      </c>
      <c r="AI242" t="s">
        <v>68</v>
      </c>
      <c r="AJ242" s="81">
        <v>28819</v>
      </c>
    </row>
    <row r="243" spans="1:39" ht="25.2" customHeight="1" x14ac:dyDescent="0.3">
      <c r="A243" s="5">
        <v>120</v>
      </c>
      <c r="B243" s="4" t="s">
        <v>1027</v>
      </c>
      <c r="C243" s="169">
        <v>17208</v>
      </c>
      <c r="D243" s="11" t="s">
        <v>106</v>
      </c>
      <c r="E243" s="99">
        <f>IFERROR(VLOOKUP(F243,'Banco de Dados'!AE:AF,2,FALSE),"")</f>
        <v>714767</v>
      </c>
      <c r="F243" s="4">
        <f>IFERROR(VLOOKUP(Q243,'Banco de Dados'!A:B,2,FALSE),"")</f>
        <v>212301022</v>
      </c>
      <c r="G243" s="4" t="s">
        <v>58</v>
      </c>
      <c r="H243" s="12" t="s">
        <v>59</v>
      </c>
      <c r="I243" s="4"/>
      <c r="J243" s="11">
        <v>80</v>
      </c>
      <c r="K243" s="111">
        <v>45188</v>
      </c>
      <c r="L243" s="12" t="s">
        <v>59</v>
      </c>
      <c r="M243" s="12" t="s">
        <v>59</v>
      </c>
      <c r="N243" s="4"/>
      <c r="O243" s="4" t="s">
        <v>1028</v>
      </c>
      <c r="P243" s="4" t="s">
        <v>61</v>
      </c>
      <c r="Q243" s="11">
        <v>81540981215</v>
      </c>
      <c r="R243" s="4" t="s">
        <v>1029</v>
      </c>
      <c r="S243" s="4">
        <v>16</v>
      </c>
      <c r="T243" s="4"/>
      <c r="U243" s="4" t="s">
        <v>63</v>
      </c>
      <c r="V243" s="4" t="s">
        <v>64</v>
      </c>
      <c r="W243" s="4" t="s">
        <v>65</v>
      </c>
      <c r="X243" s="4">
        <v>-8.2032830000000008</v>
      </c>
      <c r="Y243" s="4">
        <v>-72.547032999999999</v>
      </c>
      <c r="Z243">
        <v>2216250</v>
      </c>
      <c r="AA243" s="123">
        <v>239823</v>
      </c>
      <c r="AB243" s="22">
        <v>45154</v>
      </c>
      <c r="AC243" s="22">
        <v>45154</v>
      </c>
      <c r="AD243" s="168" t="s">
        <v>66</v>
      </c>
      <c r="AE243" s="36">
        <v>45194</v>
      </c>
      <c r="AF243" s="36">
        <v>45195</v>
      </c>
      <c r="AG243" s="12">
        <v>9</v>
      </c>
      <c r="AH243" s="12" t="s">
        <v>67</v>
      </c>
      <c r="AI243" t="s">
        <v>68</v>
      </c>
      <c r="AJ243" s="81">
        <v>23017</v>
      </c>
    </row>
    <row r="244" spans="1:39" ht="25.2" customHeight="1" x14ac:dyDescent="0.3">
      <c r="A244" s="5">
        <v>1200</v>
      </c>
      <c r="B244" s="4" t="s">
        <v>1030</v>
      </c>
      <c r="C244" s="171">
        <v>42878</v>
      </c>
      <c r="D244" s="11" t="s">
        <v>1031</v>
      </c>
      <c r="E244" s="99" t="str">
        <f>IFERROR(VLOOKUP(F244,'Banco de Dados'!AE:AF,2,FALSE),"")</f>
        <v/>
      </c>
      <c r="F244" s="4"/>
      <c r="G244" s="4" t="s">
        <v>58</v>
      </c>
      <c r="H244" s="12" t="s">
        <v>59</v>
      </c>
      <c r="I244" s="4"/>
      <c r="J244" s="11">
        <v>45</v>
      </c>
      <c r="K244" s="111">
        <v>45299</v>
      </c>
      <c r="L244" s="11"/>
      <c r="M244" s="4"/>
      <c r="N244" s="4"/>
      <c r="O244" s="4" t="s">
        <v>1032</v>
      </c>
      <c r="P244" s="4" t="s">
        <v>61</v>
      </c>
      <c r="Q244" s="11" t="s">
        <v>1031</v>
      </c>
      <c r="R244" s="4" t="s">
        <v>1033</v>
      </c>
      <c r="S244" s="4">
        <v>23</v>
      </c>
      <c r="U244" s="4" t="s">
        <v>114</v>
      </c>
      <c r="V244" s="4" t="s">
        <v>519</v>
      </c>
      <c r="W244" s="4" t="s">
        <v>1022</v>
      </c>
      <c r="X244" s="4">
        <v>-7.9469190000000003</v>
      </c>
      <c r="Y244" s="4">
        <v>-70.648786000000001</v>
      </c>
      <c r="AA244" s="4"/>
      <c r="AB244" s="111">
        <v>45240</v>
      </c>
      <c r="AC244" s="22">
        <v>45250</v>
      </c>
      <c r="AD244" s="4"/>
      <c r="AE244" s="36">
        <v>45330</v>
      </c>
      <c r="AF244" s="4"/>
      <c r="AG244" s="4"/>
      <c r="AH244" s="4"/>
      <c r="AI244" s="4"/>
      <c r="AJ244" s="81">
        <v>24979</v>
      </c>
      <c r="AK244" s="12"/>
      <c r="AM244" s="81"/>
    </row>
    <row r="245" spans="1:39" ht="25.2" customHeight="1" x14ac:dyDescent="0.3">
      <c r="A245" s="5">
        <v>1201</v>
      </c>
      <c r="B245" s="4" t="s">
        <v>1034</v>
      </c>
      <c r="C245" s="171">
        <v>42880</v>
      </c>
      <c r="D245" s="11" t="s">
        <v>1035</v>
      </c>
      <c r="E245" s="99" t="str">
        <f>IFERROR(VLOOKUP(F245,'Banco de Dados'!AE:AF,2,FALSE),"")</f>
        <v/>
      </c>
      <c r="F245" s="4"/>
      <c r="G245" s="4" t="s">
        <v>58</v>
      </c>
      <c r="H245" s="12" t="s">
        <v>59</v>
      </c>
      <c r="I245" s="4"/>
      <c r="J245" s="11">
        <v>45</v>
      </c>
      <c r="K245" s="111">
        <v>45279</v>
      </c>
      <c r="L245" s="11"/>
      <c r="M245" s="4"/>
      <c r="N245" s="4"/>
      <c r="O245" s="4" t="s">
        <v>1036</v>
      </c>
      <c r="P245" s="4" t="s">
        <v>61</v>
      </c>
      <c r="Q245" s="11" t="s">
        <v>1035</v>
      </c>
      <c r="R245" s="4" t="s">
        <v>1037</v>
      </c>
      <c r="S245" s="4">
        <v>23</v>
      </c>
      <c r="U245" s="4" t="s">
        <v>114</v>
      </c>
      <c r="V245" s="4" t="s">
        <v>519</v>
      </c>
      <c r="W245" s="4" t="s">
        <v>648</v>
      </c>
      <c r="X245" s="4">
        <v>-7.9752169999999998</v>
      </c>
      <c r="Y245" s="4">
        <v>-70.660662000000002</v>
      </c>
      <c r="AA245" s="4"/>
      <c r="AB245" s="111">
        <v>45240</v>
      </c>
      <c r="AC245" s="22">
        <v>45250</v>
      </c>
      <c r="AD245" s="4"/>
      <c r="AE245" s="36">
        <v>45288</v>
      </c>
      <c r="AF245" s="4"/>
      <c r="AG245" s="4"/>
      <c r="AH245" s="4"/>
      <c r="AI245" s="4"/>
      <c r="AJ245" s="81">
        <v>35996</v>
      </c>
      <c r="AK245" s="12"/>
      <c r="AM245" s="81"/>
    </row>
    <row r="246" spans="1:39" ht="25.2" customHeight="1" x14ac:dyDescent="0.3">
      <c r="A246" s="5">
        <v>1202</v>
      </c>
      <c r="B246" s="4" t="s">
        <v>1038</v>
      </c>
      <c r="C246" s="171">
        <v>42902</v>
      </c>
      <c r="D246" s="4" t="s">
        <v>1039</v>
      </c>
      <c r="E246" s="99" t="str">
        <f>IFERROR(VLOOKUP(F246,'Banco de Dados'!AE:AF,2,FALSE),"")</f>
        <v/>
      </c>
      <c r="F246" s="4"/>
      <c r="G246" s="4" t="s">
        <v>58</v>
      </c>
      <c r="H246" s="12" t="s">
        <v>365</v>
      </c>
      <c r="I246" s="4" t="s">
        <v>1040</v>
      </c>
      <c r="J246" s="11" t="s">
        <v>365</v>
      </c>
      <c r="K246" s="111"/>
      <c r="L246" s="4"/>
      <c r="M246" s="4"/>
      <c r="N246" s="4"/>
      <c r="O246" s="4" t="s">
        <v>1041</v>
      </c>
      <c r="P246" s="4" t="s">
        <v>61</v>
      </c>
      <c r="Q246" s="4" t="s">
        <v>1039</v>
      </c>
      <c r="R246" s="4" t="s">
        <v>1042</v>
      </c>
      <c r="S246" s="4">
        <v>24</v>
      </c>
      <c r="T246" s="4"/>
      <c r="U246" s="4" t="s">
        <v>114</v>
      </c>
      <c r="V246" s="4" t="s">
        <v>1043</v>
      </c>
      <c r="W246" s="4" t="s">
        <v>1044</v>
      </c>
      <c r="X246" s="4">
        <v>-8.0860610000000008</v>
      </c>
      <c r="Y246" s="4">
        <v>-71.203835999999995</v>
      </c>
      <c r="AA246" s="4"/>
      <c r="AB246" s="111">
        <v>45246</v>
      </c>
      <c r="AC246" s="22">
        <v>45250</v>
      </c>
      <c r="AD246" s="4"/>
      <c r="AE246" s="36"/>
      <c r="AF246" s="4"/>
      <c r="AG246" s="4"/>
      <c r="AH246" s="4"/>
      <c r="AI246" s="4"/>
      <c r="AJ246" s="81">
        <v>21086</v>
      </c>
      <c r="AK246" s="12"/>
      <c r="AM246" s="81"/>
    </row>
    <row r="247" spans="1:39" ht="25.2" customHeight="1" x14ac:dyDescent="0.3">
      <c r="A247" s="5">
        <v>1203</v>
      </c>
      <c r="B247" s="4" t="s">
        <v>1045</v>
      </c>
      <c r="C247" s="171">
        <v>42904</v>
      </c>
      <c r="D247" s="4" t="s">
        <v>1046</v>
      </c>
      <c r="E247" s="99" t="str">
        <f>IFERROR(VLOOKUP(F247,'Banco de Dados'!AE:AF,2,FALSE),"")</f>
        <v/>
      </c>
      <c r="F247" s="4"/>
      <c r="G247" s="4" t="s">
        <v>58</v>
      </c>
      <c r="H247" s="12" t="s">
        <v>1047</v>
      </c>
      <c r="I247" s="4" t="s">
        <v>1048</v>
      </c>
      <c r="J247" s="11" t="s">
        <v>1047</v>
      </c>
      <c r="K247" s="111">
        <v>45343</v>
      </c>
      <c r="L247" s="4"/>
      <c r="M247" s="4"/>
      <c r="N247" s="4"/>
      <c r="O247" s="4" t="s">
        <v>1049</v>
      </c>
      <c r="P247" s="4" t="s">
        <v>61</v>
      </c>
      <c r="Q247" s="4" t="s">
        <v>1046</v>
      </c>
      <c r="R247" s="4" t="s">
        <v>1050</v>
      </c>
      <c r="S247" s="4">
        <v>24</v>
      </c>
      <c r="T247" s="4"/>
      <c r="U247" s="4" t="s">
        <v>114</v>
      </c>
      <c r="V247" s="4" t="s">
        <v>1043</v>
      </c>
      <c r="W247" s="4" t="s">
        <v>1044</v>
      </c>
      <c r="X247" s="4">
        <v>-8.0919260000000008</v>
      </c>
      <c r="Y247" s="4">
        <v>-71.216283000000004</v>
      </c>
      <c r="AA247" s="4"/>
      <c r="AB247" s="111">
        <v>45246</v>
      </c>
      <c r="AC247" s="4"/>
      <c r="AD247" s="4"/>
      <c r="AE247" s="36">
        <v>45349</v>
      </c>
      <c r="AF247" s="4"/>
      <c r="AG247" s="4"/>
      <c r="AH247" s="4"/>
      <c r="AI247" s="4"/>
      <c r="AJ247" s="81">
        <v>35964</v>
      </c>
      <c r="AK247" s="12"/>
      <c r="AM247" s="81"/>
    </row>
    <row r="248" spans="1:39" ht="25.2" customHeight="1" x14ac:dyDescent="0.3">
      <c r="A248" s="5">
        <v>1204</v>
      </c>
      <c r="B248" s="4" t="s">
        <v>1051</v>
      </c>
      <c r="C248" s="171">
        <v>42906</v>
      </c>
      <c r="D248" s="4" t="s">
        <v>1052</v>
      </c>
      <c r="E248" s="99" t="str">
        <f>IFERROR(VLOOKUP(F248,'Banco de Dados'!AE:AF,2,FALSE),"")</f>
        <v/>
      </c>
      <c r="F248" s="4"/>
      <c r="G248" s="4" t="s">
        <v>58</v>
      </c>
      <c r="H248" s="12" t="s">
        <v>1047</v>
      </c>
      <c r="I248" s="4" t="s">
        <v>1048</v>
      </c>
      <c r="J248" s="11" t="s">
        <v>1047</v>
      </c>
      <c r="K248" s="111"/>
      <c r="L248" s="4"/>
      <c r="M248" s="4"/>
      <c r="N248" s="4"/>
      <c r="O248" s="4" t="s">
        <v>1053</v>
      </c>
      <c r="P248" s="4" t="s">
        <v>61</v>
      </c>
      <c r="Q248" s="4" t="s">
        <v>1052</v>
      </c>
      <c r="R248" s="4" t="s">
        <v>1054</v>
      </c>
      <c r="S248" s="4">
        <v>24</v>
      </c>
      <c r="T248" s="4"/>
      <c r="U248" s="4" t="s">
        <v>114</v>
      </c>
      <c r="V248" s="4" t="s">
        <v>1043</v>
      </c>
      <c r="W248" s="4" t="s">
        <v>1044</v>
      </c>
      <c r="X248" s="4">
        <v>-8.0927319999999998</v>
      </c>
      <c r="Y248" s="4">
        <v>-71.228533999999996</v>
      </c>
      <c r="AA248" s="4"/>
      <c r="AB248" s="111">
        <v>45246</v>
      </c>
      <c r="AC248" s="4"/>
      <c r="AD248" s="4"/>
      <c r="AE248" s="36"/>
      <c r="AF248" s="4"/>
      <c r="AG248" s="4"/>
      <c r="AH248" s="4"/>
      <c r="AI248" s="4"/>
      <c r="AJ248" s="81">
        <v>23477</v>
      </c>
      <c r="AK248" s="12"/>
      <c r="AM248" s="81"/>
    </row>
    <row r="249" spans="1:39" ht="25.2" customHeight="1" x14ac:dyDescent="0.3">
      <c r="A249" s="5">
        <v>1205</v>
      </c>
      <c r="B249" s="4" t="s">
        <v>1055</v>
      </c>
      <c r="C249" s="171">
        <v>42908</v>
      </c>
      <c r="D249" s="4" t="s">
        <v>1056</v>
      </c>
      <c r="E249" s="99" t="str">
        <f>IFERROR(VLOOKUP(F249,'Banco de Dados'!AE:AF,2,FALSE),"")</f>
        <v/>
      </c>
      <c r="F249" s="4"/>
      <c r="G249" s="4" t="s">
        <v>58</v>
      </c>
      <c r="H249" s="12" t="s">
        <v>1047</v>
      </c>
      <c r="I249" s="4" t="s">
        <v>1048</v>
      </c>
      <c r="J249" s="11" t="s">
        <v>1047</v>
      </c>
      <c r="K249" s="111">
        <v>45329</v>
      </c>
      <c r="L249" s="4"/>
      <c r="M249" s="4"/>
      <c r="N249" s="4"/>
      <c r="O249" s="4" t="s">
        <v>1057</v>
      </c>
      <c r="P249" s="4" t="s">
        <v>61</v>
      </c>
      <c r="Q249" s="4" t="s">
        <v>1056</v>
      </c>
      <c r="R249" s="4" t="s">
        <v>1058</v>
      </c>
      <c r="S249" s="4">
        <v>24</v>
      </c>
      <c r="T249" s="4"/>
      <c r="U249" s="4" t="s">
        <v>114</v>
      </c>
      <c r="V249" s="4" t="s">
        <v>1043</v>
      </c>
      <c r="W249" s="4" t="s">
        <v>1044</v>
      </c>
      <c r="X249" s="4">
        <v>-8.0924399999999999</v>
      </c>
      <c r="Y249" s="4">
        <v>-71.231735</v>
      </c>
      <c r="AA249" s="4"/>
      <c r="AB249" s="111">
        <v>45246</v>
      </c>
      <c r="AC249" s="4"/>
      <c r="AD249" s="4"/>
      <c r="AE249" s="36">
        <v>45330</v>
      </c>
      <c r="AF249" s="4"/>
      <c r="AG249" s="4"/>
      <c r="AH249" s="4"/>
      <c r="AI249" s="4"/>
      <c r="AJ249" s="81">
        <v>29169</v>
      </c>
      <c r="AK249" s="12"/>
      <c r="AM249" s="81"/>
    </row>
    <row r="250" spans="1:39" ht="25.2" customHeight="1" x14ac:dyDescent="0.3">
      <c r="A250" s="5">
        <v>1206</v>
      </c>
      <c r="B250" s="4" t="s">
        <v>1059</v>
      </c>
      <c r="C250" s="171">
        <v>42910</v>
      </c>
      <c r="D250" s="4" t="s">
        <v>1060</v>
      </c>
      <c r="E250" s="99" t="str">
        <f>IFERROR(VLOOKUP(F250,'Banco de Dados'!AE:AF,2,FALSE),"")</f>
        <v/>
      </c>
      <c r="F250" s="4"/>
      <c r="G250" s="4" t="s">
        <v>58</v>
      </c>
      <c r="H250" s="12" t="s">
        <v>1047</v>
      </c>
      <c r="I250" s="4" t="s">
        <v>1048</v>
      </c>
      <c r="J250" s="11" t="s">
        <v>1047</v>
      </c>
      <c r="K250" s="111">
        <v>45329</v>
      </c>
      <c r="L250" s="4"/>
      <c r="M250" s="4"/>
      <c r="N250" s="4"/>
      <c r="O250" s="4" t="s">
        <v>1061</v>
      </c>
      <c r="P250" s="4" t="s">
        <v>61</v>
      </c>
      <c r="Q250" s="4" t="s">
        <v>1060</v>
      </c>
      <c r="R250" s="4" t="s">
        <v>1062</v>
      </c>
      <c r="S250" s="4">
        <v>24</v>
      </c>
      <c r="T250" s="4"/>
      <c r="U250" s="4" t="s">
        <v>114</v>
      </c>
      <c r="V250" s="4" t="s">
        <v>1043</v>
      </c>
      <c r="W250" s="4" t="s">
        <v>1044</v>
      </c>
      <c r="X250" s="4">
        <v>-8.0926709999999993</v>
      </c>
      <c r="Y250" s="4">
        <v>-71.235453000000007</v>
      </c>
      <c r="AA250" s="4"/>
      <c r="AB250" s="111">
        <v>45246</v>
      </c>
      <c r="AC250" s="4"/>
      <c r="AD250" s="4"/>
      <c r="AE250" s="36">
        <v>45330</v>
      </c>
      <c r="AF250" s="4"/>
      <c r="AG250" s="4"/>
      <c r="AH250" s="4"/>
      <c r="AI250" s="4"/>
      <c r="AJ250" s="81">
        <v>33559</v>
      </c>
      <c r="AK250" s="12"/>
      <c r="AM250" s="81"/>
    </row>
    <row r="251" spans="1:39" ht="25.2" customHeight="1" x14ac:dyDescent="0.3">
      <c r="A251" s="5">
        <v>1207</v>
      </c>
      <c r="B251" s="4" t="s">
        <v>1063</v>
      </c>
      <c r="C251" s="171">
        <v>42912</v>
      </c>
      <c r="D251" s="4" t="s">
        <v>1064</v>
      </c>
      <c r="E251" s="99" t="str">
        <f>IFERROR(VLOOKUP(F251,'Banco de Dados'!AE:AF,2,FALSE),"")</f>
        <v/>
      </c>
      <c r="F251" s="4"/>
      <c r="G251" s="4" t="s">
        <v>58</v>
      </c>
      <c r="H251" s="12" t="s">
        <v>59</v>
      </c>
      <c r="I251" s="4"/>
      <c r="J251" s="11">
        <v>45</v>
      </c>
      <c r="K251" s="111">
        <v>45327</v>
      </c>
      <c r="L251" s="4"/>
      <c r="M251" s="4"/>
      <c r="N251" s="4"/>
      <c r="O251" s="4" t="s">
        <v>1065</v>
      </c>
      <c r="P251" s="4" t="s">
        <v>61</v>
      </c>
      <c r="Q251" s="4" t="s">
        <v>1064</v>
      </c>
      <c r="R251" s="4" t="s">
        <v>1066</v>
      </c>
      <c r="S251" s="4">
        <v>24</v>
      </c>
      <c r="T251" s="4"/>
      <c r="U251" s="4" t="s">
        <v>114</v>
      </c>
      <c r="V251" s="4" t="s">
        <v>1043</v>
      </c>
      <c r="W251" s="4" t="s">
        <v>1044</v>
      </c>
      <c r="X251" s="4">
        <v>-8.0901350000000001</v>
      </c>
      <c r="Y251" s="4">
        <v>-71.257384999999999</v>
      </c>
      <c r="AA251" s="4"/>
      <c r="AB251" s="111">
        <v>45246</v>
      </c>
      <c r="AC251" s="22">
        <v>45250</v>
      </c>
      <c r="AD251" s="4"/>
      <c r="AE251" s="36">
        <v>45329</v>
      </c>
      <c r="AF251" s="4"/>
      <c r="AG251" s="4"/>
      <c r="AH251" s="4"/>
      <c r="AI251" s="4"/>
      <c r="AJ251" s="81">
        <v>31014</v>
      </c>
      <c r="AK251" s="12"/>
      <c r="AM251" s="81"/>
    </row>
    <row r="252" spans="1:39" ht="25.2" customHeight="1" x14ac:dyDescent="0.3">
      <c r="A252" s="5">
        <v>1208</v>
      </c>
      <c r="B252" s="4" t="s">
        <v>1067</v>
      </c>
      <c r="C252" s="171">
        <v>42914</v>
      </c>
      <c r="D252" s="63" t="s">
        <v>1068</v>
      </c>
      <c r="E252" s="99" t="str">
        <f>IFERROR(VLOOKUP(F252,'Banco de Dados'!AE:AF,2,FALSE),"")</f>
        <v/>
      </c>
      <c r="F252" s="4"/>
      <c r="G252" s="4" t="s">
        <v>58</v>
      </c>
      <c r="H252" s="12" t="s">
        <v>59</v>
      </c>
      <c r="I252" s="4" t="s">
        <v>1069</v>
      </c>
      <c r="J252" s="11">
        <v>45</v>
      </c>
      <c r="K252" s="111">
        <v>45327</v>
      </c>
      <c r="L252" s="4"/>
      <c r="M252" s="4"/>
      <c r="N252" s="4"/>
      <c r="O252" s="4" t="s">
        <v>1070</v>
      </c>
      <c r="P252" s="4" t="s">
        <v>61</v>
      </c>
      <c r="Q252" s="63" t="s">
        <v>1068</v>
      </c>
      <c r="R252" s="4" t="s">
        <v>1071</v>
      </c>
      <c r="S252" s="4">
        <v>24</v>
      </c>
      <c r="T252" s="4"/>
      <c r="U252" s="4" t="s">
        <v>114</v>
      </c>
      <c r="V252" s="4" t="s">
        <v>1043</v>
      </c>
      <c r="W252" s="4" t="s">
        <v>1044</v>
      </c>
      <c r="X252" s="4">
        <v>-8.0919159999999994</v>
      </c>
      <c r="Y252" s="4">
        <v>-71.261173999999997</v>
      </c>
      <c r="AA252" s="4"/>
      <c r="AB252" s="111">
        <v>45246</v>
      </c>
      <c r="AC252" s="22">
        <v>45250</v>
      </c>
      <c r="AD252" s="4"/>
      <c r="AE252" s="36">
        <v>45329</v>
      </c>
      <c r="AF252" s="4"/>
      <c r="AG252" s="4"/>
      <c r="AH252" s="4"/>
      <c r="AI252" s="4"/>
      <c r="AJ252" s="81">
        <v>31629</v>
      </c>
      <c r="AK252" s="12"/>
      <c r="AM252" s="81"/>
    </row>
    <row r="253" spans="1:39" ht="25.2" customHeight="1" x14ac:dyDescent="0.3">
      <c r="A253" s="5">
        <v>1209</v>
      </c>
      <c r="B253" s="4" t="s">
        <v>1072</v>
      </c>
      <c r="C253" s="171">
        <v>42916</v>
      </c>
      <c r="D253" s="63" t="s">
        <v>1073</v>
      </c>
      <c r="E253" s="99" t="str">
        <f>IFERROR(VLOOKUP(F253,'Banco de Dados'!AE:AF,2,FALSE),"")</f>
        <v/>
      </c>
      <c r="F253" s="4"/>
      <c r="G253" s="4" t="s">
        <v>58</v>
      </c>
      <c r="H253" s="12" t="s">
        <v>59</v>
      </c>
      <c r="I253" s="4"/>
      <c r="J253" s="11">
        <v>45</v>
      </c>
      <c r="K253" s="111">
        <v>45327</v>
      </c>
      <c r="L253" s="4"/>
      <c r="M253" s="4"/>
      <c r="N253" s="4"/>
      <c r="O253" s="4" t="s">
        <v>1074</v>
      </c>
      <c r="P253" s="4" t="s">
        <v>61</v>
      </c>
      <c r="Q253" s="63" t="s">
        <v>1073</v>
      </c>
      <c r="R253" s="4" t="s">
        <v>1075</v>
      </c>
      <c r="S253" s="4">
        <v>24</v>
      </c>
      <c r="T253" s="4"/>
      <c r="U253" s="4" t="s">
        <v>114</v>
      </c>
      <c r="V253" s="4" t="s">
        <v>1043</v>
      </c>
      <c r="W253" s="4" t="s">
        <v>1044</v>
      </c>
      <c r="X253" s="4">
        <v>-8.0939169999999994</v>
      </c>
      <c r="Y253" s="4">
        <v>-71.268794999999997</v>
      </c>
      <c r="AA253" s="4"/>
      <c r="AB253" s="111">
        <v>45246</v>
      </c>
      <c r="AC253" s="22">
        <v>45250</v>
      </c>
      <c r="AD253" s="4"/>
      <c r="AE253" s="36">
        <v>45329</v>
      </c>
      <c r="AF253" s="4"/>
      <c r="AG253" s="4"/>
      <c r="AH253" s="4"/>
      <c r="AI253" s="4"/>
      <c r="AJ253" s="81">
        <v>31997</v>
      </c>
      <c r="AK253" s="12"/>
      <c r="AM253" s="81"/>
    </row>
    <row r="254" spans="1:39" ht="25.2" customHeight="1" x14ac:dyDescent="0.3">
      <c r="A254" s="5">
        <v>121</v>
      </c>
      <c r="B254" s="4" t="s">
        <v>1076</v>
      </c>
      <c r="C254" s="169">
        <v>17270</v>
      </c>
      <c r="D254" s="11" t="s">
        <v>106</v>
      </c>
      <c r="E254" s="99">
        <f>IFERROR(VLOOKUP(F254,'Banco de Dados'!AE:AF,2,FALSE),"")</f>
        <v>714769</v>
      </c>
      <c r="F254" s="4">
        <f>IFERROR(VLOOKUP(Q254,'Banco de Dados'!A:B,2,FALSE),"")</f>
        <v>212301023</v>
      </c>
      <c r="G254" s="4" t="s">
        <v>58</v>
      </c>
      <c r="H254" s="12" t="s">
        <v>59</v>
      </c>
      <c r="I254" s="4"/>
      <c r="J254" s="11">
        <v>80</v>
      </c>
      <c r="K254" s="111">
        <v>45190</v>
      </c>
      <c r="L254" s="12" t="s">
        <v>59</v>
      </c>
      <c r="M254" s="12" t="s">
        <v>59</v>
      </c>
      <c r="N254" s="4"/>
      <c r="O254" s="4" t="s">
        <v>1077</v>
      </c>
      <c r="P254" s="4" t="s">
        <v>61</v>
      </c>
      <c r="Q254" s="11">
        <v>13357816</v>
      </c>
      <c r="R254" s="4" t="s">
        <v>1078</v>
      </c>
      <c r="S254" s="4">
        <v>16</v>
      </c>
      <c r="T254" s="4"/>
      <c r="U254" s="4" t="s">
        <v>63</v>
      </c>
      <c r="V254" s="4" t="s">
        <v>64</v>
      </c>
      <c r="W254" s="4" t="s">
        <v>65</v>
      </c>
      <c r="X254" s="4">
        <v>-8.2148869999999992</v>
      </c>
      <c r="Y254" s="4">
        <v>-72.528587000000002</v>
      </c>
      <c r="Z254">
        <v>2216251</v>
      </c>
      <c r="AA254" s="123">
        <v>239823</v>
      </c>
      <c r="AB254" s="22">
        <v>45154</v>
      </c>
      <c r="AC254" s="22">
        <v>45154</v>
      </c>
      <c r="AD254" s="168" t="s">
        <v>66</v>
      </c>
      <c r="AE254" s="36">
        <v>45194</v>
      </c>
      <c r="AF254" s="36">
        <v>45195</v>
      </c>
      <c r="AG254" s="12">
        <v>9</v>
      </c>
      <c r="AH254" s="12" t="s">
        <v>67</v>
      </c>
      <c r="AI254" t="s">
        <v>68</v>
      </c>
      <c r="AJ254" s="81">
        <v>36073</v>
      </c>
    </row>
    <row r="255" spans="1:39" ht="25.2" customHeight="1" x14ac:dyDescent="0.3">
      <c r="A255" s="5">
        <v>1210</v>
      </c>
      <c r="B255" s="4" t="s">
        <v>1079</v>
      </c>
      <c r="C255" s="171">
        <v>42918</v>
      </c>
      <c r="D255" s="4" t="s">
        <v>1080</v>
      </c>
      <c r="E255" s="99" t="str">
        <f>IFERROR(VLOOKUP(F255,'Banco de Dados'!AE:AF,2,FALSE),"")</f>
        <v/>
      </c>
      <c r="F255" s="4"/>
      <c r="G255" s="4" t="s">
        <v>58</v>
      </c>
      <c r="H255" s="12" t="s">
        <v>59</v>
      </c>
      <c r="I255" s="4"/>
      <c r="J255" s="11">
        <v>45</v>
      </c>
      <c r="K255" s="111">
        <v>45328</v>
      </c>
      <c r="L255" s="4"/>
      <c r="M255" s="4"/>
      <c r="N255" s="4"/>
      <c r="O255" s="4" t="s">
        <v>1081</v>
      </c>
      <c r="P255" s="4" t="s">
        <v>61</v>
      </c>
      <c r="Q255" s="4" t="s">
        <v>1080</v>
      </c>
      <c r="R255" s="4" t="s">
        <v>1082</v>
      </c>
      <c r="S255" s="4">
        <v>24</v>
      </c>
      <c r="T255" s="4"/>
      <c r="U255" s="4" t="s">
        <v>114</v>
      </c>
      <c r="V255" s="4" t="s">
        <v>1043</v>
      </c>
      <c r="W255" s="4" t="s">
        <v>1044</v>
      </c>
      <c r="X255" s="4">
        <v>-8.0966909999999999</v>
      </c>
      <c r="Y255" s="4">
        <v>-71.279790000000006</v>
      </c>
      <c r="AA255" s="4"/>
      <c r="AB255" s="111">
        <v>45246</v>
      </c>
      <c r="AC255" s="22">
        <v>45250</v>
      </c>
      <c r="AD255" s="4"/>
      <c r="AE255" s="36">
        <v>45329</v>
      </c>
      <c r="AF255" s="4"/>
      <c r="AG255" s="4"/>
      <c r="AH255" s="4"/>
      <c r="AI255" s="4"/>
      <c r="AJ255" s="81">
        <v>21981</v>
      </c>
      <c r="AK255" s="12"/>
      <c r="AM255" s="81"/>
    </row>
    <row r="256" spans="1:39" ht="25.2" customHeight="1" x14ac:dyDescent="0.3">
      <c r="A256" s="5">
        <v>1211</v>
      </c>
      <c r="B256" s="4" t="s">
        <v>1083</v>
      </c>
      <c r="C256" s="171">
        <v>42920</v>
      </c>
      <c r="D256" s="4" t="s">
        <v>1084</v>
      </c>
      <c r="E256" s="99" t="str">
        <f>IFERROR(VLOOKUP(F256,'Banco de Dados'!AE:AF,2,FALSE),"")</f>
        <v/>
      </c>
      <c r="F256" s="4"/>
      <c r="G256" s="4" t="s">
        <v>58</v>
      </c>
      <c r="H256" s="12" t="s">
        <v>59</v>
      </c>
      <c r="I256" s="4"/>
      <c r="J256" s="11">
        <v>45</v>
      </c>
      <c r="K256" s="111">
        <v>45328</v>
      </c>
      <c r="L256" s="4"/>
      <c r="M256" s="4"/>
      <c r="N256" s="4"/>
      <c r="O256" s="4" t="s">
        <v>1085</v>
      </c>
      <c r="P256" s="4" t="s">
        <v>61</v>
      </c>
      <c r="Q256" s="4" t="s">
        <v>1084</v>
      </c>
      <c r="R256" s="4" t="s">
        <v>1086</v>
      </c>
      <c r="S256" s="4">
        <v>24</v>
      </c>
      <c r="T256" s="4"/>
      <c r="U256" s="4" t="s">
        <v>114</v>
      </c>
      <c r="V256" s="4" t="s">
        <v>1043</v>
      </c>
      <c r="W256" s="4" t="s">
        <v>1044</v>
      </c>
      <c r="X256" s="4">
        <v>-8.0978060000000003</v>
      </c>
      <c r="Y256" s="4">
        <v>-71.287766000000005</v>
      </c>
      <c r="AA256" s="4"/>
      <c r="AB256" s="111">
        <v>45246</v>
      </c>
      <c r="AC256" s="22">
        <v>45250</v>
      </c>
      <c r="AD256" s="4"/>
      <c r="AE256" s="36">
        <v>45329</v>
      </c>
      <c r="AF256" s="4"/>
      <c r="AG256" s="4"/>
      <c r="AH256" s="4"/>
      <c r="AI256" s="4"/>
      <c r="AJ256" s="81">
        <v>29227</v>
      </c>
      <c r="AK256" s="12"/>
      <c r="AM256" s="81"/>
    </row>
    <row r="257" spans="1:39" ht="25.2" customHeight="1" x14ac:dyDescent="0.3">
      <c r="A257" s="5">
        <v>1212</v>
      </c>
      <c r="B257" s="4" t="s">
        <v>1087</v>
      </c>
      <c r="C257" s="171">
        <v>42922</v>
      </c>
      <c r="D257" s="63" t="s">
        <v>1088</v>
      </c>
      <c r="E257" s="99" t="str">
        <f>IFERROR(VLOOKUP(F257,'Banco de Dados'!AE:AF,2,FALSE),"")</f>
        <v/>
      </c>
      <c r="F257" s="4"/>
      <c r="G257" s="4" t="s">
        <v>58</v>
      </c>
      <c r="H257" s="12" t="s">
        <v>59</v>
      </c>
      <c r="I257" s="4"/>
      <c r="J257" s="11">
        <v>45</v>
      </c>
      <c r="K257" s="111">
        <v>45329</v>
      </c>
      <c r="L257" s="4"/>
      <c r="M257" s="4"/>
      <c r="N257" s="4"/>
      <c r="O257" s="4" t="s">
        <v>1089</v>
      </c>
      <c r="P257" s="4" t="s">
        <v>61</v>
      </c>
      <c r="Q257" s="63" t="s">
        <v>1088</v>
      </c>
      <c r="R257" s="4" t="s">
        <v>1090</v>
      </c>
      <c r="S257" s="4">
        <v>24</v>
      </c>
      <c r="T257" s="4"/>
      <c r="U257" s="4" t="s">
        <v>114</v>
      </c>
      <c r="V257" s="4" t="s">
        <v>1043</v>
      </c>
      <c r="W257" s="4" t="s">
        <v>1044</v>
      </c>
      <c r="X257" s="4">
        <v>-8.0988439999999997</v>
      </c>
      <c r="Y257" s="4">
        <v>-71.292755</v>
      </c>
      <c r="AA257" s="4"/>
      <c r="AB257" s="111">
        <v>45246</v>
      </c>
      <c r="AC257" s="22">
        <v>45250</v>
      </c>
      <c r="AD257" s="4"/>
      <c r="AE257" s="36">
        <v>45330</v>
      </c>
      <c r="AF257" s="4"/>
      <c r="AG257" s="4"/>
      <c r="AH257" s="4"/>
      <c r="AI257" s="4"/>
      <c r="AJ257" s="81">
        <v>31160</v>
      </c>
      <c r="AK257" s="12"/>
      <c r="AM257" s="81"/>
    </row>
    <row r="258" spans="1:39" ht="25.2" customHeight="1" x14ac:dyDescent="0.3">
      <c r="A258" s="5">
        <v>1213</v>
      </c>
      <c r="B258" s="4" t="s">
        <v>1091</v>
      </c>
      <c r="C258" s="171">
        <v>42924</v>
      </c>
      <c r="D258" s="63" t="s">
        <v>1092</v>
      </c>
      <c r="E258" s="99" t="str">
        <f>IFERROR(VLOOKUP(F258,'Banco de Dados'!AE:AF,2,FALSE),"")</f>
        <v/>
      </c>
      <c r="F258" s="4"/>
      <c r="G258" s="4" t="s">
        <v>58</v>
      </c>
      <c r="H258" s="12" t="s">
        <v>59</v>
      </c>
      <c r="I258" s="4"/>
      <c r="J258" s="11">
        <v>45</v>
      </c>
      <c r="K258" s="111">
        <v>45329</v>
      </c>
      <c r="L258" s="4"/>
      <c r="M258" s="4"/>
      <c r="N258" s="4"/>
      <c r="O258" s="4" t="s">
        <v>1093</v>
      </c>
      <c r="P258" s="4" t="s">
        <v>61</v>
      </c>
      <c r="Q258" s="63" t="s">
        <v>1092</v>
      </c>
      <c r="R258" s="4" t="s">
        <v>1094</v>
      </c>
      <c r="S258" s="4">
        <v>24</v>
      </c>
      <c r="T258" s="4"/>
      <c r="U258" s="4" t="s">
        <v>114</v>
      </c>
      <c r="V258" s="4" t="s">
        <v>1043</v>
      </c>
      <c r="W258" s="4" t="s">
        <v>1044</v>
      </c>
      <c r="X258" s="4">
        <v>-8.0978300000000001</v>
      </c>
      <c r="Y258" s="4">
        <v>-71.296614000000005</v>
      </c>
      <c r="AA258" s="4"/>
      <c r="AB258" s="111">
        <v>45246</v>
      </c>
      <c r="AC258" s="22">
        <v>45250</v>
      </c>
      <c r="AD258" s="4"/>
      <c r="AE258" s="36">
        <v>45330</v>
      </c>
      <c r="AF258" s="4"/>
      <c r="AG258" s="4"/>
      <c r="AH258" s="4"/>
      <c r="AI258" s="4"/>
      <c r="AJ258" s="81">
        <v>30615</v>
      </c>
      <c r="AK258" s="12"/>
      <c r="AM258" s="81"/>
    </row>
    <row r="259" spans="1:39" ht="25.2" customHeight="1" x14ac:dyDescent="0.3">
      <c r="A259" s="5">
        <v>1214</v>
      </c>
      <c r="B259" s="4" t="s">
        <v>1095</v>
      </c>
      <c r="C259" s="171">
        <v>42926</v>
      </c>
      <c r="D259" s="11" t="s">
        <v>1096</v>
      </c>
      <c r="E259" s="99" t="str">
        <f>IFERROR(VLOOKUP(F259,'Banco de Dados'!AE:AF,2,FALSE),"")</f>
        <v/>
      </c>
      <c r="F259" s="4"/>
      <c r="G259" s="4" t="s">
        <v>58</v>
      </c>
      <c r="H259" s="12" t="s">
        <v>59</v>
      </c>
      <c r="I259" s="4"/>
      <c r="J259" s="11">
        <v>45</v>
      </c>
      <c r="K259" s="111">
        <v>45330</v>
      </c>
      <c r="L259" s="4"/>
      <c r="M259" s="4"/>
      <c r="N259" s="4"/>
      <c r="O259" s="4" t="s">
        <v>1097</v>
      </c>
      <c r="P259" s="4" t="s">
        <v>61</v>
      </c>
      <c r="Q259" s="63" t="s">
        <v>1096</v>
      </c>
      <c r="R259" s="4" t="s">
        <v>1098</v>
      </c>
      <c r="S259" s="4">
        <v>24</v>
      </c>
      <c r="T259" s="4"/>
      <c r="U259" s="4" t="s">
        <v>114</v>
      </c>
      <c r="V259" s="4" t="s">
        <v>1043</v>
      </c>
      <c r="W259" s="4" t="s">
        <v>1044</v>
      </c>
      <c r="X259" s="4">
        <v>-8.0977969999999999</v>
      </c>
      <c r="Y259" s="4">
        <v>-71.299548999999999</v>
      </c>
      <c r="AA259" s="4"/>
      <c r="AB259" s="111">
        <v>45246</v>
      </c>
      <c r="AC259" s="22">
        <v>45250</v>
      </c>
      <c r="AD259" s="4"/>
      <c r="AE259" s="36"/>
      <c r="AF259" s="4"/>
      <c r="AG259" s="4"/>
      <c r="AH259" s="4"/>
      <c r="AI259" s="4"/>
      <c r="AJ259" s="81">
        <v>24193</v>
      </c>
      <c r="AK259" s="12"/>
      <c r="AM259" s="81"/>
    </row>
    <row r="260" spans="1:39" ht="25.2" customHeight="1" x14ac:dyDescent="0.3">
      <c r="A260" s="5">
        <v>1215</v>
      </c>
      <c r="B260" s="4" t="s">
        <v>1099</v>
      </c>
      <c r="C260" s="171">
        <v>42928</v>
      </c>
      <c r="D260" s="11" t="s">
        <v>1100</v>
      </c>
      <c r="E260" s="99" t="str">
        <f>IFERROR(VLOOKUP(F260,'Banco de Dados'!AE:AF,2,FALSE),"")</f>
        <v/>
      </c>
      <c r="F260" s="4"/>
      <c r="G260" s="4" t="s">
        <v>58</v>
      </c>
      <c r="H260" s="12" t="s">
        <v>59</v>
      </c>
      <c r="I260" s="4"/>
      <c r="J260" s="11">
        <v>45</v>
      </c>
      <c r="K260" s="111">
        <v>45330</v>
      </c>
      <c r="L260" s="4"/>
      <c r="M260" s="4"/>
      <c r="N260" s="4"/>
      <c r="O260" s="4" t="s">
        <v>1101</v>
      </c>
      <c r="P260" s="4" t="s">
        <v>61</v>
      </c>
      <c r="Q260" s="4" t="s">
        <v>1100</v>
      </c>
      <c r="R260" s="4" t="s">
        <v>1102</v>
      </c>
      <c r="S260" s="4">
        <v>24</v>
      </c>
      <c r="T260" s="4"/>
      <c r="U260" s="4" t="s">
        <v>114</v>
      </c>
      <c r="V260" s="4" t="s">
        <v>1043</v>
      </c>
      <c r="W260" s="4" t="s">
        <v>1044</v>
      </c>
      <c r="X260" s="4">
        <v>-8.0980500000000006</v>
      </c>
      <c r="Y260" s="4">
        <v>-71.300331999999997</v>
      </c>
      <c r="AA260" s="4"/>
      <c r="AB260" s="111">
        <v>45246</v>
      </c>
      <c r="AC260" s="22">
        <v>45250</v>
      </c>
      <c r="AD260" s="4"/>
      <c r="AE260" s="36"/>
      <c r="AF260" s="4"/>
      <c r="AG260" s="4"/>
      <c r="AH260" s="4"/>
      <c r="AI260" s="4"/>
      <c r="AJ260" s="81">
        <v>36684</v>
      </c>
      <c r="AK260" s="12"/>
      <c r="AM260" s="81"/>
    </row>
    <row r="261" spans="1:39" ht="25.2" customHeight="1" x14ac:dyDescent="0.3">
      <c r="A261" s="5">
        <v>1216</v>
      </c>
      <c r="B261" s="4" t="s">
        <v>1103</v>
      </c>
      <c r="C261" s="171">
        <v>42930</v>
      </c>
      <c r="D261" s="11" t="s">
        <v>1104</v>
      </c>
      <c r="E261" s="99" t="str">
        <f>IFERROR(VLOOKUP(F261,'Banco de Dados'!AE:AF,2,FALSE),"")</f>
        <v/>
      </c>
      <c r="F261" s="4"/>
      <c r="G261" s="4" t="s">
        <v>58</v>
      </c>
      <c r="H261" s="12" t="s">
        <v>59</v>
      </c>
      <c r="I261" s="4"/>
      <c r="J261" s="11">
        <v>45</v>
      </c>
      <c r="K261" s="111">
        <v>45330</v>
      </c>
      <c r="L261" s="4"/>
      <c r="M261" s="4"/>
      <c r="N261" s="4"/>
      <c r="O261" s="4" t="s">
        <v>1105</v>
      </c>
      <c r="P261" s="4" t="s">
        <v>61</v>
      </c>
      <c r="Q261" s="4" t="s">
        <v>1104</v>
      </c>
      <c r="R261" s="4" t="s">
        <v>1106</v>
      </c>
      <c r="S261" s="4">
        <v>24</v>
      </c>
      <c r="T261" s="4"/>
      <c r="U261" s="4" t="s">
        <v>114</v>
      </c>
      <c r="V261" s="4" t="s">
        <v>1043</v>
      </c>
      <c r="W261" s="4" t="s">
        <v>1044</v>
      </c>
      <c r="X261" s="4">
        <v>-8.0978589999999997</v>
      </c>
      <c r="Y261" s="4">
        <v>-71.306301000000005</v>
      </c>
      <c r="AA261" s="4"/>
      <c r="AB261" s="111">
        <v>45246</v>
      </c>
      <c r="AC261" s="22">
        <v>45250</v>
      </c>
      <c r="AD261" s="4"/>
      <c r="AE261" s="36"/>
      <c r="AF261" s="4"/>
      <c r="AG261" s="4"/>
      <c r="AH261" s="4"/>
      <c r="AI261" s="4"/>
      <c r="AJ261" s="81">
        <v>33111</v>
      </c>
      <c r="AK261" s="12"/>
      <c r="AM261" s="81"/>
    </row>
    <row r="262" spans="1:39" ht="25.2" customHeight="1" x14ac:dyDescent="0.3">
      <c r="A262" s="5">
        <v>1217</v>
      </c>
      <c r="B262" s="4" t="s">
        <v>1107</v>
      </c>
      <c r="C262" s="171">
        <v>42932</v>
      </c>
      <c r="D262" s="11" t="s">
        <v>1108</v>
      </c>
      <c r="E262" s="99" t="str">
        <f>IFERROR(VLOOKUP(F262,'Banco de Dados'!AE:AF,2,FALSE),"")</f>
        <v/>
      </c>
      <c r="F262" s="4"/>
      <c r="G262" s="4" t="s">
        <v>58</v>
      </c>
      <c r="H262" s="12" t="s">
        <v>59</v>
      </c>
      <c r="I262" s="4"/>
      <c r="J262" s="11">
        <v>45</v>
      </c>
      <c r="K262" s="111">
        <v>45332</v>
      </c>
      <c r="L262" s="4"/>
      <c r="M262" s="4"/>
      <c r="N262" s="4"/>
      <c r="O262" s="4" t="s">
        <v>1109</v>
      </c>
      <c r="P262" s="4" t="s">
        <v>61</v>
      </c>
      <c r="Q262" s="4" t="s">
        <v>1108</v>
      </c>
      <c r="R262" s="4" t="s">
        <v>1110</v>
      </c>
      <c r="S262" s="4">
        <v>24</v>
      </c>
      <c r="T262" s="4"/>
      <c r="U262" s="4" t="s">
        <v>114</v>
      </c>
      <c r="V262" s="4" t="s">
        <v>1043</v>
      </c>
      <c r="W262" s="4" t="s">
        <v>1044</v>
      </c>
      <c r="X262" s="4">
        <v>-8.1039340000000006</v>
      </c>
      <c r="Y262" s="4">
        <v>-71.316879999999998</v>
      </c>
      <c r="AA262" s="4"/>
      <c r="AB262" s="111">
        <v>45246</v>
      </c>
      <c r="AC262" s="22">
        <v>45250</v>
      </c>
      <c r="AD262" s="4"/>
      <c r="AE262" s="36"/>
      <c r="AF262" s="4"/>
      <c r="AG262" s="4"/>
      <c r="AH262" s="4"/>
      <c r="AI262" s="4"/>
      <c r="AJ262" s="81">
        <v>24843</v>
      </c>
      <c r="AK262" s="12"/>
      <c r="AM262" s="81"/>
    </row>
    <row r="263" spans="1:39" ht="25.2" customHeight="1" x14ac:dyDescent="0.3">
      <c r="A263" s="5">
        <v>1218</v>
      </c>
      <c r="B263" s="4" t="s">
        <v>1111</v>
      </c>
      <c r="C263" s="171">
        <v>42934</v>
      </c>
      <c r="D263" s="11" t="s">
        <v>1112</v>
      </c>
      <c r="E263" s="99" t="str">
        <f>IFERROR(VLOOKUP(F263,'Banco de Dados'!AE:AF,2,FALSE),"")</f>
        <v/>
      </c>
      <c r="F263" s="4"/>
      <c r="G263" s="4" t="s">
        <v>58</v>
      </c>
      <c r="H263" s="12" t="s">
        <v>59</v>
      </c>
      <c r="I263" s="4" t="s">
        <v>1069</v>
      </c>
      <c r="J263" s="11">
        <v>45</v>
      </c>
      <c r="K263" s="111">
        <v>45332</v>
      </c>
      <c r="L263" s="4"/>
      <c r="M263" s="4"/>
      <c r="N263" s="4"/>
      <c r="O263" s="4" t="s">
        <v>1113</v>
      </c>
      <c r="P263" s="4" t="s">
        <v>61</v>
      </c>
      <c r="Q263" s="4" t="s">
        <v>1112</v>
      </c>
      <c r="R263" s="4" t="s">
        <v>1114</v>
      </c>
      <c r="S263" s="4">
        <v>24</v>
      </c>
      <c r="T263" s="4"/>
      <c r="U263" s="4" t="s">
        <v>114</v>
      </c>
      <c r="V263" s="4" t="s">
        <v>1043</v>
      </c>
      <c r="W263" s="4" t="s">
        <v>1044</v>
      </c>
      <c r="X263" s="4">
        <v>-8.1057980000000001</v>
      </c>
      <c r="Y263" s="4">
        <v>-71.324596999999997</v>
      </c>
      <c r="AA263" s="4"/>
      <c r="AB263" s="111">
        <v>45246</v>
      </c>
      <c r="AC263" s="22">
        <v>45250</v>
      </c>
      <c r="AD263" s="4"/>
      <c r="AE263" s="36"/>
      <c r="AF263" s="4"/>
      <c r="AG263" s="4"/>
      <c r="AH263" s="4"/>
      <c r="AI263" s="4"/>
      <c r="AJ263" s="81">
        <v>29715</v>
      </c>
      <c r="AK263" s="12"/>
      <c r="AM263" s="81"/>
    </row>
    <row r="264" spans="1:39" ht="25.2" customHeight="1" x14ac:dyDescent="0.3">
      <c r="A264" s="5">
        <v>1219</v>
      </c>
      <c r="B264" s="4" t="s">
        <v>1115</v>
      </c>
      <c r="C264" s="171">
        <v>42936</v>
      </c>
      <c r="D264" s="11" t="s">
        <v>1116</v>
      </c>
      <c r="E264" s="99" t="str">
        <f>IFERROR(VLOOKUP(F264,'Banco de Dados'!AE:AF,2,FALSE),"")</f>
        <v/>
      </c>
      <c r="F264" s="4"/>
      <c r="G264" s="4" t="s">
        <v>58</v>
      </c>
      <c r="H264" s="12" t="s">
        <v>59</v>
      </c>
      <c r="I264" s="4"/>
      <c r="J264" s="11">
        <v>45</v>
      </c>
      <c r="K264" s="111">
        <v>45332</v>
      </c>
      <c r="L264" s="4"/>
      <c r="M264" s="4"/>
      <c r="N264" s="4"/>
      <c r="O264" s="4" t="s">
        <v>1117</v>
      </c>
      <c r="P264" s="4" t="s">
        <v>61</v>
      </c>
      <c r="Q264" s="4" t="s">
        <v>1116</v>
      </c>
      <c r="R264" s="4" t="s">
        <v>1118</v>
      </c>
      <c r="S264" s="4">
        <v>24</v>
      </c>
      <c r="T264" s="4"/>
      <c r="U264" s="4" t="s">
        <v>114</v>
      </c>
      <c r="V264" s="4" t="s">
        <v>1043</v>
      </c>
      <c r="W264" s="4" t="s">
        <v>1044</v>
      </c>
      <c r="X264" s="4">
        <v>-8.1028389999999995</v>
      </c>
      <c r="Y264" s="4">
        <v>-71.325884000000002</v>
      </c>
      <c r="AA264" s="4"/>
      <c r="AB264" s="111">
        <v>45246</v>
      </c>
      <c r="AC264" s="22">
        <v>45250</v>
      </c>
      <c r="AD264" s="4"/>
      <c r="AE264" s="36"/>
      <c r="AF264" s="4"/>
      <c r="AG264" s="4"/>
      <c r="AH264" s="4"/>
      <c r="AI264" s="4"/>
      <c r="AJ264" s="81">
        <v>37430</v>
      </c>
      <c r="AK264" s="12"/>
      <c r="AM264" s="81"/>
    </row>
    <row r="265" spans="1:39" ht="25.2" customHeight="1" x14ac:dyDescent="0.3">
      <c r="A265" s="5">
        <v>122</v>
      </c>
      <c r="B265" s="4" t="s">
        <v>1119</v>
      </c>
      <c r="C265" s="169">
        <v>17182</v>
      </c>
      <c r="D265" s="11" t="s">
        <v>106</v>
      </c>
      <c r="E265" s="99">
        <f>IFERROR(VLOOKUP(F265,'Banco de Dados'!AE:AF,2,FALSE),"")</f>
        <v>714772</v>
      </c>
      <c r="F265" s="4">
        <f>IFERROR(VLOOKUP(Q265,'Banco de Dados'!A:B,2,FALSE),"")</f>
        <v>212301024</v>
      </c>
      <c r="G265" s="4" t="s">
        <v>58</v>
      </c>
      <c r="H265" s="12" t="s">
        <v>59</v>
      </c>
      <c r="I265" s="4"/>
      <c r="J265" s="11">
        <v>80</v>
      </c>
      <c r="K265" s="111">
        <v>45183</v>
      </c>
      <c r="L265" s="12" t="s">
        <v>59</v>
      </c>
      <c r="M265" s="12" t="s">
        <v>59</v>
      </c>
      <c r="N265" s="4" t="s">
        <v>1120</v>
      </c>
      <c r="O265" s="4" t="s">
        <v>1121</v>
      </c>
      <c r="P265" s="4" t="s">
        <v>61</v>
      </c>
      <c r="Q265" s="11">
        <v>70039468232</v>
      </c>
      <c r="R265" s="4" t="s">
        <v>1122</v>
      </c>
      <c r="S265" s="4">
        <v>16</v>
      </c>
      <c r="T265" s="4"/>
      <c r="U265" s="4" t="s">
        <v>63</v>
      </c>
      <c r="V265" s="4" t="s">
        <v>64</v>
      </c>
      <c r="W265" s="4" t="s">
        <v>65</v>
      </c>
      <c r="X265" s="4">
        <v>-8.1504130000000004</v>
      </c>
      <c r="Y265" s="4">
        <v>-72.561702999999994</v>
      </c>
      <c r="Z265">
        <v>2216252</v>
      </c>
      <c r="AA265" s="123">
        <v>239823</v>
      </c>
      <c r="AB265" s="22">
        <v>45154</v>
      </c>
      <c r="AC265" s="22">
        <v>45154</v>
      </c>
      <c r="AD265" s="168" t="s">
        <v>66</v>
      </c>
      <c r="AE265" s="36">
        <v>45188</v>
      </c>
      <c r="AF265" s="22">
        <v>45191</v>
      </c>
      <c r="AG265" s="17">
        <v>9</v>
      </c>
      <c r="AH265" s="12" t="s">
        <v>67</v>
      </c>
      <c r="AI265" t="s">
        <v>68</v>
      </c>
      <c r="AJ265" s="81">
        <v>27046</v>
      </c>
    </row>
    <row r="266" spans="1:39" ht="25.2" customHeight="1" x14ac:dyDescent="0.3">
      <c r="A266" s="5">
        <v>1220</v>
      </c>
      <c r="B266" s="4" t="s">
        <v>1123</v>
      </c>
      <c r="C266" s="171">
        <v>42938</v>
      </c>
      <c r="D266" s="11" t="s">
        <v>1124</v>
      </c>
      <c r="E266" s="99" t="str">
        <f>IFERROR(VLOOKUP(F266,'Banco de Dados'!AE:AF,2,FALSE),"")</f>
        <v/>
      </c>
      <c r="F266" s="4"/>
      <c r="G266" s="4" t="s">
        <v>58</v>
      </c>
      <c r="H266" s="12" t="s">
        <v>59</v>
      </c>
      <c r="I266" s="4"/>
      <c r="J266" s="11">
        <v>45</v>
      </c>
      <c r="K266" s="111">
        <v>45332</v>
      </c>
      <c r="L266" s="4"/>
      <c r="M266" s="4"/>
      <c r="N266" s="4"/>
      <c r="O266" s="4" t="s">
        <v>1125</v>
      </c>
      <c r="P266" s="4" t="s">
        <v>61</v>
      </c>
      <c r="Q266" s="4" t="s">
        <v>1124</v>
      </c>
      <c r="R266" s="4" t="s">
        <v>1126</v>
      </c>
      <c r="S266" s="4">
        <v>24</v>
      </c>
      <c r="T266" s="4"/>
      <c r="U266" s="4" t="s">
        <v>114</v>
      </c>
      <c r="V266" s="4" t="s">
        <v>1043</v>
      </c>
      <c r="W266" s="4" t="s">
        <v>1044</v>
      </c>
      <c r="X266" s="4">
        <v>-8.1073160000000009</v>
      </c>
      <c r="Y266" s="4">
        <v>-71.327544000000003</v>
      </c>
      <c r="AA266" s="4"/>
      <c r="AB266" s="111">
        <v>45246</v>
      </c>
      <c r="AC266" s="22">
        <v>45250</v>
      </c>
      <c r="AD266" s="4"/>
      <c r="AE266" s="36"/>
      <c r="AF266" s="4"/>
      <c r="AG266" s="4"/>
      <c r="AH266" s="4"/>
      <c r="AI266" s="4"/>
      <c r="AJ266" s="81">
        <v>31641</v>
      </c>
      <c r="AK266" s="12"/>
      <c r="AM266" s="81"/>
    </row>
    <row r="267" spans="1:39" ht="25.2" customHeight="1" x14ac:dyDescent="0.3">
      <c r="A267" s="5">
        <v>1221</v>
      </c>
      <c r="B267" s="4" t="s">
        <v>1127</v>
      </c>
      <c r="C267" s="171">
        <v>42940</v>
      </c>
      <c r="D267" s="11" t="s">
        <v>1128</v>
      </c>
      <c r="E267" s="99" t="str">
        <f>IFERROR(VLOOKUP(F267,'Banco de Dados'!AE:AF,2,FALSE),"")</f>
        <v/>
      </c>
      <c r="F267" s="4"/>
      <c r="G267" s="4" t="s">
        <v>58</v>
      </c>
      <c r="H267" s="12" t="s">
        <v>59</v>
      </c>
      <c r="I267" s="4"/>
      <c r="J267" s="11">
        <v>45</v>
      </c>
      <c r="K267" s="111">
        <v>45335</v>
      </c>
      <c r="L267" s="4"/>
      <c r="M267" s="4"/>
      <c r="N267" s="4"/>
      <c r="O267" s="4" t="s">
        <v>1129</v>
      </c>
      <c r="P267" s="4" t="s">
        <v>61</v>
      </c>
      <c r="Q267" s="4" t="s">
        <v>1128</v>
      </c>
      <c r="R267" s="4" t="s">
        <v>1130</v>
      </c>
      <c r="S267" s="4">
        <v>24</v>
      </c>
      <c r="T267" s="4"/>
      <c r="U267" s="4" t="s">
        <v>114</v>
      </c>
      <c r="V267" s="4" t="s">
        <v>1043</v>
      </c>
      <c r="W267" s="4" t="s">
        <v>1044</v>
      </c>
      <c r="X267" s="4">
        <v>-8.1037400000000002</v>
      </c>
      <c r="Y267" s="4">
        <v>-71.330973</v>
      </c>
      <c r="AA267" s="4"/>
      <c r="AB267" s="111">
        <v>45246</v>
      </c>
      <c r="AC267" s="22">
        <v>45250</v>
      </c>
      <c r="AD267" s="4"/>
      <c r="AE267" s="36"/>
      <c r="AF267" s="4"/>
      <c r="AG267" s="4"/>
      <c r="AH267" s="4"/>
      <c r="AI267" s="4"/>
      <c r="AJ267" s="81">
        <v>34882</v>
      </c>
      <c r="AK267" s="12"/>
      <c r="AM267" s="81"/>
    </row>
    <row r="268" spans="1:39" ht="25.2" customHeight="1" x14ac:dyDescent="0.3">
      <c r="A268" s="5">
        <v>1222</v>
      </c>
      <c r="B268" s="4" t="s">
        <v>1131</v>
      </c>
      <c r="C268" s="171">
        <v>42942</v>
      </c>
      <c r="D268" s="11" t="s">
        <v>1132</v>
      </c>
      <c r="E268" s="99" t="str">
        <f>IFERROR(VLOOKUP(F268,'Banco de Dados'!AE:AF,2,FALSE),"")</f>
        <v/>
      </c>
      <c r="F268" s="4"/>
      <c r="G268" s="4" t="s">
        <v>58</v>
      </c>
      <c r="H268" s="12" t="s">
        <v>59</v>
      </c>
      <c r="I268" s="4"/>
      <c r="J268" s="11">
        <v>45</v>
      </c>
      <c r="K268" s="111">
        <v>45336</v>
      </c>
      <c r="L268" s="4"/>
      <c r="M268" s="4"/>
      <c r="N268" s="4"/>
      <c r="O268" s="4" t="s">
        <v>1133</v>
      </c>
      <c r="P268" s="4" t="s">
        <v>61</v>
      </c>
      <c r="Q268" s="4" t="s">
        <v>1132</v>
      </c>
      <c r="R268" s="4" t="s">
        <v>1134</v>
      </c>
      <c r="S268" s="4">
        <v>24</v>
      </c>
      <c r="T268" s="4"/>
      <c r="U268" s="4" t="s">
        <v>114</v>
      </c>
      <c r="V268" s="4" t="s">
        <v>1043</v>
      </c>
      <c r="W268" s="4" t="s">
        <v>1044</v>
      </c>
      <c r="X268" s="4">
        <v>-8.1094690000000007</v>
      </c>
      <c r="Y268" s="4">
        <v>-71.344863000000004</v>
      </c>
      <c r="AA268" s="4"/>
      <c r="AB268" s="111">
        <v>45246</v>
      </c>
      <c r="AC268" s="22">
        <v>45250</v>
      </c>
      <c r="AD268" s="4"/>
      <c r="AE268" s="36">
        <v>45341</v>
      </c>
      <c r="AF268" s="4"/>
      <c r="AG268" s="4"/>
      <c r="AH268" s="4"/>
      <c r="AI268" s="4"/>
      <c r="AJ268" s="81">
        <v>29398</v>
      </c>
      <c r="AK268" s="12"/>
      <c r="AM268" s="81"/>
    </row>
    <row r="269" spans="1:39" ht="25.2" customHeight="1" x14ac:dyDescent="0.3">
      <c r="A269" s="5">
        <v>1223</v>
      </c>
      <c r="B269" s="4" t="s">
        <v>1135</v>
      </c>
      <c r="C269" s="171">
        <v>42944</v>
      </c>
      <c r="D269" s="11" t="s">
        <v>1136</v>
      </c>
      <c r="E269" s="99" t="str">
        <f>IFERROR(VLOOKUP(F269,'Banco de Dados'!AE:AF,2,FALSE),"")</f>
        <v/>
      </c>
      <c r="F269" s="4"/>
      <c r="G269" s="4" t="s">
        <v>58</v>
      </c>
      <c r="H269" s="12" t="s">
        <v>59</v>
      </c>
      <c r="I269" s="4"/>
      <c r="J269" s="11">
        <v>45</v>
      </c>
      <c r="K269" s="111">
        <v>45336</v>
      </c>
      <c r="L269" s="4"/>
      <c r="M269" s="4"/>
      <c r="N269" s="4"/>
      <c r="O269" s="4" t="s">
        <v>1137</v>
      </c>
      <c r="P269" s="4" t="s">
        <v>61</v>
      </c>
      <c r="Q269" s="4" t="s">
        <v>1136</v>
      </c>
      <c r="R269" s="4" t="s">
        <v>1138</v>
      </c>
      <c r="S269" s="4">
        <v>24</v>
      </c>
      <c r="T269" s="4"/>
      <c r="U269" s="4" t="s">
        <v>114</v>
      </c>
      <c r="V269" s="4" t="s">
        <v>1043</v>
      </c>
      <c r="W269" s="4" t="s">
        <v>1044</v>
      </c>
      <c r="X269" s="4">
        <v>-8.1118260000000006</v>
      </c>
      <c r="Y269" s="4">
        <v>-71.346012000000002</v>
      </c>
      <c r="AA269" s="4"/>
      <c r="AB269" s="111">
        <v>45246</v>
      </c>
      <c r="AC269" s="22">
        <v>45250</v>
      </c>
      <c r="AD269" s="4"/>
      <c r="AE269" s="36"/>
      <c r="AF269" s="4"/>
      <c r="AG269" s="4"/>
      <c r="AH269" s="4"/>
      <c r="AI269" s="4"/>
      <c r="AJ269" s="81">
        <v>15864</v>
      </c>
      <c r="AK269" s="12"/>
      <c r="AM269" s="81"/>
    </row>
    <row r="270" spans="1:39" ht="25.2" customHeight="1" x14ac:dyDescent="0.3">
      <c r="A270" s="5">
        <v>1224</v>
      </c>
      <c r="B270" s="4" t="s">
        <v>1139</v>
      </c>
      <c r="C270" s="171">
        <v>42946</v>
      </c>
      <c r="D270" s="11" t="s">
        <v>1140</v>
      </c>
      <c r="E270" s="99" t="str">
        <f>IFERROR(VLOOKUP(F270,'Banco de Dados'!AE:AF,2,FALSE),"")</f>
        <v/>
      </c>
      <c r="F270" s="4"/>
      <c r="G270" s="4" t="s">
        <v>58</v>
      </c>
      <c r="H270" s="12" t="s">
        <v>59</v>
      </c>
      <c r="I270" s="4"/>
      <c r="J270" s="11">
        <v>45</v>
      </c>
      <c r="K270" s="111">
        <v>45338</v>
      </c>
      <c r="L270" s="4"/>
      <c r="M270" s="4"/>
      <c r="N270" s="4"/>
      <c r="O270" s="4" t="s">
        <v>1141</v>
      </c>
      <c r="P270" s="4" t="s">
        <v>61</v>
      </c>
      <c r="Q270" s="4" t="s">
        <v>1140</v>
      </c>
      <c r="R270" s="4" t="s">
        <v>1142</v>
      </c>
      <c r="S270" s="4">
        <v>24</v>
      </c>
      <c r="T270" s="4"/>
      <c r="U270" s="4" t="s">
        <v>114</v>
      </c>
      <c r="V270" s="4" t="s">
        <v>1043</v>
      </c>
      <c r="W270" s="4" t="s">
        <v>1044</v>
      </c>
      <c r="X270" s="4">
        <v>-8.1114940000000004</v>
      </c>
      <c r="Y270" s="4">
        <v>-71.349389000000002</v>
      </c>
      <c r="AA270" s="4"/>
      <c r="AB270" s="111">
        <v>45246</v>
      </c>
      <c r="AC270" s="22">
        <v>45250</v>
      </c>
      <c r="AD270" s="4"/>
      <c r="AE270" s="36"/>
      <c r="AF270" s="4"/>
      <c r="AG270" s="4"/>
      <c r="AH270" s="4"/>
      <c r="AI270" s="4"/>
      <c r="AJ270" s="81">
        <v>35749</v>
      </c>
      <c r="AK270" s="12"/>
      <c r="AM270" s="81"/>
    </row>
    <row r="271" spans="1:39" ht="25.2" customHeight="1" x14ac:dyDescent="0.3">
      <c r="A271" s="5">
        <v>1225</v>
      </c>
      <c r="B271" s="4" t="s">
        <v>1143</v>
      </c>
      <c r="C271" s="171">
        <v>42948</v>
      </c>
      <c r="D271" s="11" t="s">
        <v>1144</v>
      </c>
      <c r="E271" s="99" t="str">
        <f>IFERROR(VLOOKUP(F271,'Banco de Dados'!AE:AF,2,FALSE),"")</f>
        <v/>
      </c>
      <c r="F271" s="4"/>
      <c r="G271" s="4" t="s">
        <v>58</v>
      </c>
      <c r="H271" s="12" t="s">
        <v>59</v>
      </c>
      <c r="I271" s="4"/>
      <c r="J271" s="11">
        <v>45</v>
      </c>
      <c r="K271" s="111">
        <v>45338</v>
      </c>
      <c r="L271" s="4"/>
      <c r="M271" s="4"/>
      <c r="N271" s="4"/>
      <c r="O271" s="4" t="s">
        <v>1145</v>
      </c>
      <c r="P271" s="4" t="s">
        <v>61</v>
      </c>
      <c r="Q271" s="4" t="s">
        <v>1144</v>
      </c>
      <c r="R271" s="4" t="s">
        <v>1146</v>
      </c>
      <c r="S271" s="4">
        <v>24</v>
      </c>
      <c r="T271" s="4"/>
      <c r="U271" s="4" t="s">
        <v>114</v>
      </c>
      <c r="V271" s="4" t="s">
        <v>1043</v>
      </c>
      <c r="W271" s="4" t="s">
        <v>1044</v>
      </c>
      <c r="X271" s="4">
        <v>-8.1118839999999999</v>
      </c>
      <c r="Y271" s="4">
        <v>-71.356633000000002</v>
      </c>
      <c r="AA271" s="4"/>
      <c r="AB271" s="111">
        <v>45246</v>
      </c>
      <c r="AC271" s="22">
        <v>45250</v>
      </c>
      <c r="AD271" s="4"/>
      <c r="AE271" s="36">
        <v>45341</v>
      </c>
      <c r="AF271" s="4"/>
      <c r="AG271" s="4"/>
      <c r="AH271" s="4"/>
      <c r="AI271" s="4"/>
      <c r="AJ271" s="81">
        <v>35497</v>
      </c>
      <c r="AK271" s="12"/>
      <c r="AM271" s="81"/>
    </row>
    <row r="272" spans="1:39" ht="25.2" customHeight="1" x14ac:dyDescent="0.3">
      <c r="A272" s="5">
        <v>1226</v>
      </c>
      <c r="B272" s="4" t="s">
        <v>1147</v>
      </c>
      <c r="C272" s="171">
        <v>42950</v>
      </c>
      <c r="D272" s="11" t="s">
        <v>1148</v>
      </c>
      <c r="E272" s="99" t="str">
        <f>IFERROR(VLOOKUP(F272,'Banco de Dados'!AE:AF,2,FALSE),"")</f>
        <v/>
      </c>
      <c r="F272" s="4"/>
      <c r="G272" s="4" t="s">
        <v>58</v>
      </c>
      <c r="H272" s="12" t="s">
        <v>59</v>
      </c>
      <c r="I272" s="4"/>
      <c r="J272" s="11">
        <v>45</v>
      </c>
      <c r="K272" s="111">
        <v>45338</v>
      </c>
      <c r="L272" s="4"/>
      <c r="M272" s="4"/>
      <c r="N272" s="4"/>
      <c r="O272" s="4" t="s">
        <v>1149</v>
      </c>
      <c r="P272" s="4" t="s">
        <v>61</v>
      </c>
      <c r="Q272" s="4" t="s">
        <v>1148</v>
      </c>
      <c r="R272" s="4" t="s">
        <v>1150</v>
      </c>
      <c r="S272" s="4">
        <v>24</v>
      </c>
      <c r="T272" s="4"/>
      <c r="U272" s="4" t="s">
        <v>114</v>
      </c>
      <c r="V272" s="4" t="s">
        <v>1043</v>
      </c>
      <c r="W272" s="4" t="s">
        <v>1044</v>
      </c>
      <c r="X272" s="4">
        <v>-8.1125659999999993</v>
      </c>
      <c r="Y272" s="4">
        <v>-71.357478</v>
      </c>
      <c r="AA272" s="4"/>
      <c r="AB272" s="111">
        <v>45246</v>
      </c>
      <c r="AC272" s="22">
        <v>45250</v>
      </c>
      <c r="AD272" s="4"/>
      <c r="AE272" s="36">
        <v>45341</v>
      </c>
      <c r="AF272" s="4"/>
      <c r="AG272" s="4"/>
      <c r="AH272" s="4"/>
      <c r="AI272" s="4"/>
      <c r="AJ272" s="81">
        <v>35239</v>
      </c>
      <c r="AK272" s="12"/>
      <c r="AM272" s="81"/>
    </row>
    <row r="273" spans="1:39" ht="25.2" customHeight="1" x14ac:dyDescent="0.3">
      <c r="A273" s="5">
        <v>1227</v>
      </c>
      <c r="B273" s="4" t="s">
        <v>1151</v>
      </c>
      <c r="C273" s="171">
        <v>42952</v>
      </c>
      <c r="D273" s="11" t="s">
        <v>1152</v>
      </c>
      <c r="E273" s="99" t="str">
        <f>IFERROR(VLOOKUP(F273,'Banco de Dados'!AE:AF,2,FALSE),"")</f>
        <v/>
      </c>
      <c r="F273" s="4"/>
      <c r="G273" s="4" t="s">
        <v>58</v>
      </c>
      <c r="H273" s="12" t="s">
        <v>59</v>
      </c>
      <c r="I273" s="4"/>
      <c r="J273" s="11">
        <v>45</v>
      </c>
      <c r="K273" s="111">
        <v>45339</v>
      </c>
      <c r="L273" s="4"/>
      <c r="M273" s="4"/>
      <c r="N273" s="4"/>
      <c r="O273" s="4" t="s">
        <v>1153</v>
      </c>
      <c r="P273" s="4" t="s">
        <v>61</v>
      </c>
      <c r="Q273" s="4" t="s">
        <v>1152</v>
      </c>
      <c r="R273" s="4" t="s">
        <v>1154</v>
      </c>
      <c r="S273" s="4">
        <v>24</v>
      </c>
      <c r="T273" s="4"/>
      <c r="U273" s="4" t="s">
        <v>114</v>
      </c>
      <c r="V273" s="4" t="s">
        <v>1043</v>
      </c>
      <c r="W273" s="4" t="s">
        <v>1044</v>
      </c>
      <c r="X273" s="4">
        <v>-8.1134789999999999</v>
      </c>
      <c r="Y273" s="4">
        <v>-71.363138000000006</v>
      </c>
      <c r="AA273" s="4"/>
      <c r="AB273" s="111">
        <v>45246</v>
      </c>
      <c r="AC273" s="22">
        <v>45250</v>
      </c>
      <c r="AD273" s="4"/>
      <c r="AE273" s="36">
        <v>45341</v>
      </c>
      <c r="AF273" s="4"/>
      <c r="AG273" s="4"/>
      <c r="AH273" s="4"/>
      <c r="AI273" s="4"/>
      <c r="AJ273" s="81">
        <v>30191</v>
      </c>
      <c r="AK273" s="12"/>
      <c r="AM273" s="81"/>
    </row>
    <row r="274" spans="1:39" ht="25.2" customHeight="1" x14ac:dyDescent="0.3">
      <c r="A274" s="5">
        <v>1228</v>
      </c>
      <c r="B274" s="4" t="s">
        <v>1155</v>
      </c>
      <c r="C274" s="171">
        <v>42954</v>
      </c>
      <c r="D274" s="11" t="s">
        <v>1156</v>
      </c>
      <c r="E274" s="99" t="str">
        <f>IFERROR(VLOOKUP(F274,'Banco de Dados'!AE:AF,2,FALSE),"")</f>
        <v/>
      </c>
      <c r="F274" s="4"/>
      <c r="G274" s="4" t="s">
        <v>58</v>
      </c>
      <c r="H274" s="12" t="s">
        <v>59</v>
      </c>
      <c r="I274" s="4"/>
      <c r="J274" s="11">
        <v>45</v>
      </c>
      <c r="K274" s="111">
        <v>45337</v>
      </c>
      <c r="L274" s="4"/>
      <c r="M274" s="4"/>
      <c r="N274" s="4"/>
      <c r="O274" s="4" t="s">
        <v>1157</v>
      </c>
      <c r="P274" s="4" t="s">
        <v>61</v>
      </c>
      <c r="Q274" s="4" t="s">
        <v>1156</v>
      </c>
      <c r="R274" s="4" t="s">
        <v>1158</v>
      </c>
      <c r="S274" s="4">
        <v>24</v>
      </c>
      <c r="T274" s="4"/>
      <c r="U274" s="4" t="s">
        <v>114</v>
      </c>
      <c r="V274" s="4" t="s">
        <v>1043</v>
      </c>
      <c r="W274" s="4" t="s">
        <v>1044</v>
      </c>
      <c r="X274" s="4">
        <v>-8.1172350000000009</v>
      </c>
      <c r="Y274" s="4">
        <v>-71.364283</v>
      </c>
      <c r="AA274" s="4"/>
      <c r="AB274" s="111">
        <v>45246</v>
      </c>
      <c r="AC274" s="22">
        <v>45250</v>
      </c>
      <c r="AD274" s="4"/>
      <c r="AE274" s="36">
        <v>45341</v>
      </c>
      <c r="AF274" s="4"/>
      <c r="AG274" s="4"/>
      <c r="AH274" s="4"/>
      <c r="AI274" s="4"/>
      <c r="AJ274" s="81">
        <v>27626</v>
      </c>
      <c r="AK274" s="12"/>
      <c r="AM274" s="81"/>
    </row>
    <row r="275" spans="1:39" ht="25.2" customHeight="1" x14ac:dyDescent="0.3">
      <c r="A275" s="5">
        <v>1229</v>
      </c>
      <c r="B275" s="4" t="s">
        <v>1159</v>
      </c>
      <c r="C275" s="171">
        <v>42956</v>
      </c>
      <c r="D275" s="11" t="s">
        <v>1160</v>
      </c>
      <c r="E275" s="99" t="str">
        <f>IFERROR(VLOOKUP(F275,'Banco de Dados'!AE:AF,2,FALSE),"")</f>
        <v/>
      </c>
      <c r="F275" s="4"/>
      <c r="G275" s="4" t="s">
        <v>58</v>
      </c>
      <c r="H275" s="12" t="s">
        <v>59</v>
      </c>
      <c r="I275" s="4"/>
      <c r="J275" s="11">
        <v>45</v>
      </c>
      <c r="K275" s="111">
        <v>45340</v>
      </c>
      <c r="L275" s="4"/>
      <c r="M275" s="4"/>
      <c r="N275" s="4"/>
      <c r="O275" s="4" t="s">
        <v>1161</v>
      </c>
      <c r="P275" s="4" t="s">
        <v>61</v>
      </c>
      <c r="Q275" s="4" t="s">
        <v>1160</v>
      </c>
      <c r="R275" s="4" t="s">
        <v>1162</v>
      </c>
      <c r="S275" s="4">
        <v>24</v>
      </c>
      <c r="T275" s="4"/>
      <c r="U275" s="4" t="s">
        <v>114</v>
      </c>
      <c r="V275" s="4" t="s">
        <v>1043</v>
      </c>
      <c r="W275" s="4" t="s">
        <v>1044</v>
      </c>
      <c r="X275" s="4">
        <v>-8.1123510000000003</v>
      </c>
      <c r="Y275" s="4">
        <v>-71.368566000000001</v>
      </c>
      <c r="AA275" s="4"/>
      <c r="AB275" s="111">
        <v>45246</v>
      </c>
      <c r="AC275" s="22">
        <v>45250</v>
      </c>
      <c r="AD275" s="4"/>
      <c r="AE275" s="36">
        <v>45341</v>
      </c>
      <c r="AF275" s="4"/>
      <c r="AG275" s="4"/>
      <c r="AH275" s="4"/>
      <c r="AI275" s="4"/>
      <c r="AJ275" s="81">
        <v>27704</v>
      </c>
      <c r="AK275" s="12"/>
      <c r="AM275" s="81"/>
    </row>
    <row r="276" spans="1:39" ht="25.2" customHeight="1" x14ac:dyDescent="0.3">
      <c r="A276" s="5">
        <v>123</v>
      </c>
      <c r="B276" s="4" t="s">
        <v>1163</v>
      </c>
      <c r="C276" s="169">
        <v>17218</v>
      </c>
      <c r="D276" s="11" t="s">
        <v>106</v>
      </c>
      <c r="E276" s="99">
        <f>IFERROR(VLOOKUP(F276,'Banco de Dados'!AE:AF,2,FALSE),"")</f>
        <v>714700</v>
      </c>
      <c r="F276" s="4">
        <f>IFERROR(VLOOKUP(Q276,'Banco de Dados'!A:B,2,FALSE),"")</f>
        <v>212301110</v>
      </c>
      <c r="G276" s="4" t="s">
        <v>58</v>
      </c>
      <c r="H276" s="12" t="s">
        <v>59</v>
      </c>
      <c r="I276" s="4"/>
      <c r="J276" s="11">
        <v>80</v>
      </c>
      <c r="K276" s="111">
        <v>45190</v>
      </c>
      <c r="L276" s="12" t="s">
        <v>59</v>
      </c>
      <c r="M276" s="12" t="s">
        <v>59</v>
      </c>
      <c r="N276" s="4"/>
      <c r="O276" s="4" t="s">
        <v>1164</v>
      </c>
      <c r="P276" s="4" t="s">
        <v>61</v>
      </c>
      <c r="Q276" s="11">
        <v>1015110274</v>
      </c>
      <c r="R276" s="4" t="s">
        <v>1165</v>
      </c>
      <c r="S276" s="4">
        <v>16</v>
      </c>
      <c r="T276" s="4"/>
      <c r="U276" s="4" t="s">
        <v>63</v>
      </c>
      <c r="V276" s="4" t="s">
        <v>64</v>
      </c>
      <c r="W276" s="4" t="s">
        <v>65</v>
      </c>
      <c r="X276" s="4">
        <v>-8.2159800000000001</v>
      </c>
      <c r="Y276" s="4">
        <v>-72.523719999999997</v>
      </c>
      <c r="Z276">
        <v>2216253</v>
      </c>
      <c r="AA276" s="123">
        <v>239823</v>
      </c>
      <c r="AB276" s="22">
        <v>45154</v>
      </c>
      <c r="AC276" s="22">
        <v>45154</v>
      </c>
      <c r="AD276" s="168" t="s">
        <v>66</v>
      </c>
      <c r="AE276" s="36">
        <v>45202</v>
      </c>
      <c r="AF276" s="36">
        <v>45208</v>
      </c>
      <c r="AG276" s="12">
        <v>10</v>
      </c>
      <c r="AH276" s="12" t="s">
        <v>67</v>
      </c>
      <c r="AI276" t="s">
        <v>68</v>
      </c>
      <c r="AJ276" s="81">
        <v>32362</v>
      </c>
    </row>
    <row r="277" spans="1:39" ht="25.2" customHeight="1" x14ac:dyDescent="0.3">
      <c r="A277" s="5">
        <v>1230</v>
      </c>
      <c r="B277" s="4" t="s">
        <v>1166</v>
      </c>
      <c r="C277" s="171">
        <v>42958</v>
      </c>
      <c r="D277" s="11" t="s">
        <v>1167</v>
      </c>
      <c r="E277" s="99" t="str">
        <f>IFERROR(VLOOKUP(F277,'Banco de Dados'!AE:AF,2,FALSE),"")</f>
        <v/>
      </c>
      <c r="F277" s="4"/>
      <c r="G277" s="4" t="s">
        <v>58</v>
      </c>
      <c r="H277" s="12" t="s">
        <v>59</v>
      </c>
      <c r="I277" s="4"/>
      <c r="J277" s="11">
        <v>45</v>
      </c>
      <c r="K277" s="111">
        <v>45340</v>
      </c>
      <c r="L277" s="4"/>
      <c r="M277" s="4"/>
      <c r="N277" s="4"/>
      <c r="O277" s="4" t="s">
        <v>1168</v>
      </c>
      <c r="P277" s="4" t="s">
        <v>61</v>
      </c>
      <c r="Q277" s="4" t="s">
        <v>1167</v>
      </c>
      <c r="R277" s="4" t="s">
        <v>1169</v>
      </c>
      <c r="S277" s="4">
        <v>24</v>
      </c>
      <c r="T277" s="4"/>
      <c r="U277" s="4" t="s">
        <v>114</v>
      </c>
      <c r="V277" s="4" t="s">
        <v>1043</v>
      </c>
      <c r="W277" s="4" t="s">
        <v>1044</v>
      </c>
      <c r="X277" s="4">
        <v>-8.1177989999999998</v>
      </c>
      <c r="Y277" s="4">
        <v>-71.368786</v>
      </c>
      <c r="AA277" s="4"/>
      <c r="AB277" s="111">
        <v>45246</v>
      </c>
      <c r="AC277" s="22">
        <v>45250</v>
      </c>
      <c r="AD277" s="4"/>
      <c r="AE277" s="36">
        <v>45341</v>
      </c>
      <c r="AF277" s="4"/>
      <c r="AG277" s="4"/>
      <c r="AH277" s="4"/>
      <c r="AI277" s="4"/>
      <c r="AJ277" s="81">
        <v>21963</v>
      </c>
      <c r="AK277" s="12"/>
      <c r="AM277" s="81"/>
    </row>
    <row r="278" spans="1:39" ht="25.2" customHeight="1" x14ac:dyDescent="0.3">
      <c r="A278" s="5">
        <v>1231</v>
      </c>
      <c r="B278" s="4" t="s">
        <v>1170</v>
      </c>
      <c r="C278" s="171">
        <v>42962</v>
      </c>
      <c r="D278" s="11" t="s">
        <v>1171</v>
      </c>
      <c r="E278" s="99" t="str">
        <f>IFERROR(VLOOKUP(F278,'Banco de Dados'!AE:AF,2,FALSE),"")</f>
        <v/>
      </c>
      <c r="F278" s="4"/>
      <c r="G278" s="4" t="s">
        <v>58</v>
      </c>
      <c r="H278" s="12" t="s">
        <v>59</v>
      </c>
      <c r="I278" s="4"/>
      <c r="J278" s="11">
        <v>45</v>
      </c>
      <c r="K278" s="111">
        <v>45340</v>
      </c>
      <c r="L278" s="4"/>
      <c r="M278" s="4"/>
      <c r="N278" s="4"/>
      <c r="O278" s="4" t="s">
        <v>1172</v>
      </c>
      <c r="P278" s="4" t="s">
        <v>61</v>
      </c>
      <c r="Q278" s="4" t="s">
        <v>1171</v>
      </c>
      <c r="R278" s="4" t="s">
        <v>1173</v>
      </c>
      <c r="S278" s="4">
        <v>24</v>
      </c>
      <c r="T278" s="4"/>
      <c r="U278" s="4" t="s">
        <v>114</v>
      </c>
      <c r="V278" s="4" t="s">
        <v>1043</v>
      </c>
      <c r="W278" s="4" t="s">
        <v>1044</v>
      </c>
      <c r="X278" s="4">
        <v>-8.1180660000000007</v>
      </c>
      <c r="Y278" s="4">
        <v>-71.378325000000004</v>
      </c>
      <c r="AA278" s="4"/>
      <c r="AB278" s="111">
        <v>45246</v>
      </c>
      <c r="AC278" s="22">
        <v>45250</v>
      </c>
      <c r="AD278" s="4"/>
      <c r="AE278" s="36">
        <v>45341</v>
      </c>
      <c r="AF278" s="4"/>
      <c r="AG278" s="4"/>
      <c r="AH278" s="4"/>
      <c r="AI278" s="4"/>
      <c r="AJ278" s="81">
        <v>34064</v>
      </c>
      <c r="AK278" s="12"/>
      <c r="AM278" s="81"/>
    </row>
    <row r="279" spans="1:39" ht="25.2" customHeight="1" x14ac:dyDescent="0.3">
      <c r="A279" s="5">
        <v>1232</v>
      </c>
      <c r="B279" s="4" t="s">
        <v>1174</v>
      </c>
      <c r="C279" s="171">
        <v>42960</v>
      </c>
      <c r="D279" s="11" t="s">
        <v>1175</v>
      </c>
      <c r="E279" s="99" t="str">
        <f>IFERROR(VLOOKUP(F279,'Banco de Dados'!AE:AF,2,FALSE),"")</f>
        <v/>
      </c>
      <c r="F279" s="4"/>
      <c r="G279" s="4" t="s">
        <v>58</v>
      </c>
      <c r="H279" s="12" t="s">
        <v>59</v>
      </c>
      <c r="I279" s="4" t="s">
        <v>1176</v>
      </c>
      <c r="J279" s="11">
        <v>45</v>
      </c>
      <c r="K279" s="111">
        <v>45341</v>
      </c>
      <c r="L279" s="4"/>
      <c r="M279" s="4"/>
      <c r="N279" s="4"/>
      <c r="O279" s="4" t="s">
        <v>1177</v>
      </c>
      <c r="P279" s="4" t="s">
        <v>61</v>
      </c>
      <c r="Q279" s="4" t="s">
        <v>1175</v>
      </c>
      <c r="R279" s="4" t="s">
        <v>1178</v>
      </c>
      <c r="S279" s="4">
        <v>24</v>
      </c>
      <c r="T279" s="4"/>
      <c r="U279" s="4" t="s">
        <v>114</v>
      </c>
      <c r="V279" s="4" t="s">
        <v>1043</v>
      </c>
      <c r="W279" s="4" t="s">
        <v>1044</v>
      </c>
      <c r="X279" s="4">
        <v>-8.1190549999999995</v>
      </c>
      <c r="Y279" s="4">
        <v>-71.371515000000002</v>
      </c>
      <c r="AA279" s="4"/>
      <c r="AB279" s="111">
        <v>45246</v>
      </c>
      <c r="AC279" s="22">
        <v>45250</v>
      </c>
      <c r="AD279" s="4"/>
      <c r="AE279" s="36">
        <v>45349</v>
      </c>
      <c r="AF279" s="4"/>
      <c r="AG279" s="4"/>
      <c r="AH279" s="4"/>
      <c r="AI279" s="4"/>
      <c r="AJ279" s="81">
        <v>32114</v>
      </c>
      <c r="AK279" s="12"/>
      <c r="AM279" s="81"/>
    </row>
    <row r="280" spans="1:39" ht="25.2" customHeight="1" x14ac:dyDescent="0.3">
      <c r="A280" s="5">
        <v>1233</v>
      </c>
      <c r="B280" s="4" t="s">
        <v>1179</v>
      </c>
      <c r="C280" s="171">
        <v>42964</v>
      </c>
      <c r="D280" s="11" t="s">
        <v>1180</v>
      </c>
      <c r="E280" s="99" t="str">
        <f>IFERROR(VLOOKUP(F280,'Banco de Dados'!AE:AF,2,FALSE),"")</f>
        <v/>
      </c>
      <c r="F280" s="4"/>
      <c r="G280" s="4" t="s">
        <v>58</v>
      </c>
      <c r="H280" s="12" t="s">
        <v>59</v>
      </c>
      <c r="I280" s="4"/>
      <c r="J280" s="11">
        <v>45</v>
      </c>
      <c r="K280" s="111">
        <v>45342</v>
      </c>
      <c r="L280" s="4"/>
      <c r="M280" s="4"/>
      <c r="N280" s="4"/>
      <c r="O280" s="4" t="s">
        <v>1181</v>
      </c>
      <c r="P280" s="4" t="s">
        <v>61</v>
      </c>
      <c r="Q280" s="4" t="s">
        <v>1180</v>
      </c>
      <c r="R280" s="4" t="s">
        <v>1182</v>
      </c>
      <c r="S280" s="4">
        <v>24</v>
      </c>
      <c r="T280" s="4"/>
      <c r="U280" s="4" t="s">
        <v>114</v>
      </c>
      <c r="V280" s="4" t="s">
        <v>1043</v>
      </c>
      <c r="W280" s="4" t="s">
        <v>1044</v>
      </c>
      <c r="X280" s="4">
        <v>-8.1226970000000005</v>
      </c>
      <c r="Y280" s="4">
        <v>-71.382957000000005</v>
      </c>
      <c r="AA280" s="4"/>
      <c r="AB280" s="111">
        <v>45246</v>
      </c>
      <c r="AC280" s="22">
        <v>45250</v>
      </c>
      <c r="AD280" s="4"/>
      <c r="AE280" s="36">
        <v>45349</v>
      </c>
      <c r="AF280" s="4"/>
      <c r="AG280" s="4"/>
      <c r="AH280" s="4"/>
      <c r="AI280" s="4"/>
      <c r="AJ280" s="81">
        <v>35396</v>
      </c>
      <c r="AK280" s="12"/>
      <c r="AM280" s="81"/>
    </row>
    <row r="281" spans="1:39" ht="25.2" customHeight="1" x14ac:dyDescent="0.3">
      <c r="A281" s="5">
        <v>1234</v>
      </c>
      <c r="B281" s="4" t="s">
        <v>1183</v>
      </c>
      <c r="C281" s="171">
        <v>42966</v>
      </c>
      <c r="D281" s="11" t="s">
        <v>1184</v>
      </c>
      <c r="E281" s="99" t="str">
        <f>IFERROR(VLOOKUP(F281,'Banco de Dados'!AE:AF,2,FALSE),"")</f>
        <v/>
      </c>
      <c r="F281" s="4"/>
      <c r="G281" s="4" t="s">
        <v>58</v>
      </c>
      <c r="H281" s="12" t="s">
        <v>59</v>
      </c>
      <c r="I281" s="4"/>
      <c r="J281" s="11">
        <v>45</v>
      </c>
      <c r="K281" s="111">
        <v>45342</v>
      </c>
      <c r="L281" s="4"/>
      <c r="M281" s="4"/>
      <c r="N281" s="4"/>
      <c r="O281" s="4" t="s">
        <v>1185</v>
      </c>
      <c r="P281" s="4" t="s">
        <v>61</v>
      </c>
      <c r="Q281" s="4" t="s">
        <v>1184</v>
      </c>
      <c r="R281" s="4" t="s">
        <v>1186</v>
      </c>
      <c r="S281" s="4">
        <v>24</v>
      </c>
      <c r="T281" s="4"/>
      <c r="U281" s="4" t="s">
        <v>114</v>
      </c>
      <c r="V281" s="4" t="s">
        <v>1043</v>
      </c>
      <c r="W281" s="4" t="s">
        <v>1044</v>
      </c>
      <c r="X281" s="4">
        <v>-8.1249929999999999</v>
      </c>
      <c r="Y281" s="4">
        <v>-71.385261</v>
      </c>
      <c r="AA281" s="4"/>
      <c r="AB281" s="111">
        <v>45246</v>
      </c>
      <c r="AC281" s="22">
        <v>45250</v>
      </c>
      <c r="AD281" s="4"/>
      <c r="AE281" s="36"/>
      <c r="AF281" s="4"/>
      <c r="AG281" s="4"/>
      <c r="AH281" s="4"/>
      <c r="AI281" s="4"/>
      <c r="AJ281" s="81">
        <v>26453</v>
      </c>
      <c r="AK281" s="12"/>
      <c r="AM281" s="81"/>
    </row>
    <row r="282" spans="1:39" ht="25.2" customHeight="1" x14ac:dyDescent="0.3">
      <c r="A282" s="5">
        <v>1235</v>
      </c>
      <c r="B282" s="4" t="s">
        <v>1187</v>
      </c>
      <c r="C282" s="171">
        <v>42968</v>
      </c>
      <c r="D282" s="11" t="s">
        <v>1188</v>
      </c>
      <c r="E282" s="99" t="str">
        <f>IFERROR(VLOOKUP(F282,'Banco de Dados'!AE:AF,2,FALSE),"")</f>
        <v/>
      </c>
      <c r="F282" s="4"/>
      <c r="G282" s="4" t="s">
        <v>58</v>
      </c>
      <c r="H282" s="12" t="s">
        <v>59</v>
      </c>
      <c r="I282" s="4"/>
      <c r="J282" s="11">
        <v>45</v>
      </c>
      <c r="K282" s="111">
        <v>45342</v>
      </c>
      <c r="L282" s="4"/>
      <c r="M282" s="4"/>
      <c r="N282" s="4"/>
      <c r="O282" s="4" t="s">
        <v>1189</v>
      </c>
      <c r="P282" s="4" t="s">
        <v>61</v>
      </c>
      <c r="Q282" s="4" t="s">
        <v>1188</v>
      </c>
      <c r="R282" s="4" t="s">
        <v>1190</v>
      </c>
      <c r="S282" s="4">
        <v>24</v>
      </c>
      <c r="T282" s="4"/>
      <c r="U282" s="4" t="s">
        <v>114</v>
      </c>
      <c r="V282" s="4" t="s">
        <v>1043</v>
      </c>
      <c r="W282" s="4" t="s">
        <v>1044</v>
      </c>
      <c r="X282" s="4">
        <v>-8.1238119999999991</v>
      </c>
      <c r="Y282" s="4">
        <v>-71.384773999999993</v>
      </c>
      <c r="AA282" s="4"/>
      <c r="AB282" s="111">
        <v>45246</v>
      </c>
      <c r="AC282" s="22">
        <v>45250</v>
      </c>
      <c r="AD282" s="4"/>
      <c r="AE282" s="36">
        <v>45349</v>
      </c>
      <c r="AF282" s="4"/>
      <c r="AG282" s="4"/>
      <c r="AH282" s="4"/>
      <c r="AI282" s="4"/>
      <c r="AJ282" s="81">
        <v>37081</v>
      </c>
      <c r="AK282" s="12"/>
      <c r="AM282" s="81"/>
    </row>
    <row r="283" spans="1:39" ht="25.2" customHeight="1" x14ac:dyDescent="0.3">
      <c r="A283" s="5">
        <v>1236</v>
      </c>
      <c r="B283" s="4" t="s">
        <v>1191</v>
      </c>
      <c r="C283" s="171">
        <v>42970</v>
      </c>
      <c r="D283" s="11" t="s">
        <v>1192</v>
      </c>
      <c r="E283" s="99" t="str">
        <f>IFERROR(VLOOKUP(F283,'Banco de Dados'!AE:AF,2,FALSE),"")</f>
        <v/>
      </c>
      <c r="F283" s="4"/>
      <c r="G283" s="4" t="s">
        <v>58</v>
      </c>
      <c r="H283" s="12" t="s">
        <v>59</v>
      </c>
      <c r="I283" s="4"/>
      <c r="J283" s="11">
        <v>45</v>
      </c>
      <c r="K283" s="111">
        <v>45342</v>
      </c>
      <c r="L283" s="4"/>
      <c r="M283" s="4"/>
      <c r="N283" s="4"/>
      <c r="O283" s="4" t="s">
        <v>1193</v>
      </c>
      <c r="P283" s="4" t="s">
        <v>61</v>
      </c>
      <c r="Q283" s="4" t="s">
        <v>1192</v>
      </c>
      <c r="R283" s="4" t="s">
        <v>1194</v>
      </c>
      <c r="S283" s="4">
        <v>24</v>
      </c>
      <c r="T283" s="4"/>
      <c r="U283" s="4" t="s">
        <v>114</v>
      </c>
      <c r="V283" s="4" t="s">
        <v>1043</v>
      </c>
      <c r="W283" s="4" t="s">
        <v>1044</v>
      </c>
      <c r="X283" s="4">
        <v>-8.1265750000000008</v>
      </c>
      <c r="Y283" s="4">
        <v>-71.386814000000001</v>
      </c>
      <c r="AA283" s="4"/>
      <c r="AB283" s="111">
        <v>45246</v>
      </c>
      <c r="AC283" s="22">
        <v>45250</v>
      </c>
      <c r="AD283" s="4"/>
      <c r="AE283" s="36">
        <v>45349</v>
      </c>
      <c r="AF283" s="4"/>
      <c r="AG283" s="4"/>
      <c r="AH283" s="4"/>
      <c r="AI283" s="4"/>
      <c r="AJ283" s="81">
        <v>33304</v>
      </c>
      <c r="AK283" s="12"/>
      <c r="AM283" s="81"/>
    </row>
    <row r="284" spans="1:39" ht="25.2" customHeight="1" x14ac:dyDescent="0.3">
      <c r="A284" s="5">
        <v>1237</v>
      </c>
      <c r="B284" s="4" t="s">
        <v>1195</v>
      </c>
      <c r="C284" s="171">
        <v>42972</v>
      </c>
      <c r="D284" s="11" t="s">
        <v>1196</v>
      </c>
      <c r="E284" s="99" t="str">
        <f>IFERROR(VLOOKUP(F284,'Banco de Dados'!AE:AF,2,FALSE),"")</f>
        <v/>
      </c>
      <c r="F284" s="4"/>
      <c r="G284" s="4" t="s">
        <v>58</v>
      </c>
      <c r="H284" s="12" t="s">
        <v>59</v>
      </c>
      <c r="I284" s="4"/>
      <c r="J284" s="11">
        <v>45</v>
      </c>
      <c r="K284" s="111">
        <v>45342</v>
      </c>
      <c r="L284" s="4"/>
      <c r="M284" s="4"/>
      <c r="N284" s="4"/>
      <c r="O284" s="4" t="s">
        <v>1197</v>
      </c>
      <c r="P284" s="4" t="s">
        <v>61</v>
      </c>
      <c r="Q284" s="4" t="s">
        <v>1196</v>
      </c>
      <c r="R284" s="4" t="s">
        <v>1198</v>
      </c>
      <c r="S284" s="4">
        <v>24</v>
      </c>
      <c r="T284" s="4"/>
      <c r="U284" s="4" t="s">
        <v>114</v>
      </c>
      <c r="V284" s="4" t="s">
        <v>1043</v>
      </c>
      <c r="W284" s="4" t="s">
        <v>1044</v>
      </c>
      <c r="X284" s="4">
        <v>-8.1305429999999994</v>
      </c>
      <c r="Y284" s="4">
        <v>-71.389723000000004</v>
      </c>
      <c r="AA284" s="4"/>
      <c r="AB284" s="111">
        <v>45246</v>
      </c>
      <c r="AC284" s="22">
        <v>45250</v>
      </c>
      <c r="AD284" s="4"/>
      <c r="AE284" s="36">
        <v>45349</v>
      </c>
      <c r="AF284" s="4"/>
      <c r="AG284" s="4"/>
      <c r="AH284" s="4"/>
      <c r="AI284" s="4"/>
      <c r="AJ284" s="81">
        <v>28973</v>
      </c>
      <c r="AK284" s="12"/>
      <c r="AM284" s="81"/>
    </row>
    <row r="285" spans="1:39" ht="25.2" customHeight="1" x14ac:dyDescent="0.3">
      <c r="A285" s="5">
        <v>1238</v>
      </c>
      <c r="B285" s="4" t="s">
        <v>1199</v>
      </c>
      <c r="C285" s="171">
        <v>42974</v>
      </c>
      <c r="D285" s="11" t="s">
        <v>1200</v>
      </c>
      <c r="E285" s="99" t="str">
        <f>IFERROR(VLOOKUP(F285,'Banco de Dados'!AE:AF,2,FALSE),"")</f>
        <v/>
      </c>
      <c r="F285" s="4"/>
      <c r="G285" s="4" t="s">
        <v>58</v>
      </c>
      <c r="H285" s="12" t="s">
        <v>59</v>
      </c>
      <c r="I285" s="4"/>
      <c r="J285" s="11">
        <v>45</v>
      </c>
      <c r="K285" s="111">
        <v>45342</v>
      </c>
      <c r="L285" s="4"/>
      <c r="M285" s="4"/>
      <c r="N285" s="4"/>
      <c r="O285" s="4" t="s">
        <v>1201</v>
      </c>
      <c r="P285" s="4" t="s">
        <v>61</v>
      </c>
      <c r="Q285" s="4" t="s">
        <v>1200</v>
      </c>
      <c r="R285" s="4" t="s">
        <v>1202</v>
      </c>
      <c r="S285" s="4">
        <v>24</v>
      </c>
      <c r="T285" s="4"/>
      <c r="U285" s="4" t="s">
        <v>114</v>
      </c>
      <c r="V285" s="4" t="s">
        <v>1043</v>
      </c>
      <c r="W285" s="4" t="s">
        <v>1044</v>
      </c>
      <c r="X285" s="4">
        <v>-8.1308430000000005</v>
      </c>
      <c r="Y285" s="4">
        <v>-71.404205000000005</v>
      </c>
      <c r="AA285" s="4"/>
      <c r="AB285" s="111">
        <v>45246</v>
      </c>
      <c r="AC285" s="22">
        <v>45250</v>
      </c>
      <c r="AD285" s="4"/>
      <c r="AE285" s="36">
        <v>45349</v>
      </c>
      <c r="AF285" s="4"/>
      <c r="AG285" s="4"/>
      <c r="AH285" s="4"/>
      <c r="AI285" s="4"/>
      <c r="AJ285" s="81">
        <v>34773</v>
      </c>
      <c r="AK285" s="12"/>
      <c r="AM285" s="81"/>
    </row>
    <row r="286" spans="1:39" ht="25.2" customHeight="1" x14ac:dyDescent="0.3">
      <c r="A286" s="5">
        <v>1239</v>
      </c>
      <c r="B286" s="4" t="s">
        <v>1203</v>
      </c>
      <c r="C286" s="171">
        <v>42976</v>
      </c>
      <c r="D286" s="11" t="s">
        <v>1204</v>
      </c>
      <c r="E286" s="99" t="str">
        <f>IFERROR(VLOOKUP(F286,'Banco de Dados'!AE:AF,2,FALSE),"")</f>
        <v/>
      </c>
      <c r="F286" s="4"/>
      <c r="G286" s="4" t="s">
        <v>58</v>
      </c>
      <c r="H286" s="12" t="s">
        <v>59</v>
      </c>
      <c r="I286" s="4"/>
      <c r="J286" s="11">
        <v>45</v>
      </c>
      <c r="K286" s="111">
        <v>45336</v>
      </c>
      <c r="L286" s="4"/>
      <c r="M286" s="4"/>
      <c r="N286" s="4"/>
      <c r="O286" s="4" t="s">
        <v>1205</v>
      </c>
      <c r="P286" s="4" t="s">
        <v>61</v>
      </c>
      <c r="Q286" s="4" t="s">
        <v>1204</v>
      </c>
      <c r="R286" s="4" t="s">
        <v>1206</v>
      </c>
      <c r="S286" s="4">
        <v>24</v>
      </c>
      <c r="T286" s="4"/>
      <c r="U286" s="4" t="s">
        <v>114</v>
      </c>
      <c r="V286" s="4" t="s">
        <v>1043</v>
      </c>
      <c r="W286" s="4" t="s">
        <v>1044</v>
      </c>
      <c r="X286" s="4">
        <v>-8.1115270000000006</v>
      </c>
      <c r="Y286" s="4">
        <v>-71.340664000000004</v>
      </c>
      <c r="AA286" s="4"/>
      <c r="AB286" s="111">
        <v>45246</v>
      </c>
      <c r="AC286" s="22">
        <v>45250</v>
      </c>
      <c r="AD286" s="4"/>
      <c r="AE286" s="36">
        <v>45341</v>
      </c>
      <c r="AF286" s="4"/>
      <c r="AG286" s="4"/>
      <c r="AH286" s="4"/>
      <c r="AI286" s="4"/>
      <c r="AJ286" s="81">
        <v>28331</v>
      </c>
      <c r="AK286" s="12"/>
      <c r="AM286" s="81"/>
    </row>
    <row r="287" spans="1:39" ht="25.2" customHeight="1" x14ac:dyDescent="0.3">
      <c r="A287" s="5">
        <v>124</v>
      </c>
      <c r="B287" s="4" t="s">
        <v>1207</v>
      </c>
      <c r="C287" s="169">
        <v>17178</v>
      </c>
      <c r="D287" s="11" t="s">
        <v>106</v>
      </c>
      <c r="E287" s="99">
        <f>IFERROR(VLOOKUP(F287,'Banco de Dados'!AE:AF,2,FALSE),"")</f>
        <v>714776</v>
      </c>
      <c r="F287" s="4">
        <f>IFERROR(VLOOKUP(Q287,'Banco de Dados'!A:B,2,FALSE),"")</f>
        <v>212301025</v>
      </c>
      <c r="G287" s="4" t="s">
        <v>58</v>
      </c>
      <c r="H287" s="12" t="s">
        <v>59</v>
      </c>
      <c r="I287" s="4"/>
      <c r="J287" s="11">
        <v>80</v>
      </c>
      <c r="K287" s="111">
        <v>45182</v>
      </c>
      <c r="L287" s="12" t="s">
        <v>59</v>
      </c>
      <c r="M287" s="12" t="s">
        <v>59</v>
      </c>
      <c r="N287" s="4"/>
      <c r="O287" s="4" t="s">
        <v>1208</v>
      </c>
      <c r="P287" s="4" t="s">
        <v>61</v>
      </c>
      <c r="Q287" s="11">
        <v>2669273270</v>
      </c>
      <c r="R287" s="4" t="s">
        <v>1209</v>
      </c>
      <c r="S287" s="4">
        <v>16</v>
      </c>
      <c r="T287" s="4"/>
      <c r="U287" s="4" t="s">
        <v>63</v>
      </c>
      <c r="V287" s="4" t="s">
        <v>64</v>
      </c>
      <c r="W287" s="4" t="s">
        <v>65</v>
      </c>
      <c r="X287" s="4">
        <v>-8.1584120000000002</v>
      </c>
      <c r="Y287" s="4">
        <v>-72.553517999999997</v>
      </c>
      <c r="Z287">
        <v>2216254</v>
      </c>
      <c r="AA287" s="123">
        <v>239823</v>
      </c>
      <c r="AB287" s="22">
        <v>45154</v>
      </c>
      <c r="AC287" s="22">
        <v>45154</v>
      </c>
      <c r="AD287" s="168" t="s">
        <v>66</v>
      </c>
      <c r="AE287" s="36">
        <v>45188</v>
      </c>
      <c r="AF287" s="22">
        <v>45191</v>
      </c>
      <c r="AG287" s="17">
        <v>9</v>
      </c>
      <c r="AH287" s="12" t="s">
        <v>67</v>
      </c>
      <c r="AI287" t="s">
        <v>68</v>
      </c>
      <c r="AJ287" s="81">
        <v>33559</v>
      </c>
    </row>
    <row r="288" spans="1:39" ht="25.2" customHeight="1" x14ac:dyDescent="0.3">
      <c r="A288" s="5">
        <v>1240</v>
      </c>
      <c r="B288" s="4" t="s">
        <v>1210</v>
      </c>
      <c r="C288" s="171">
        <v>42980</v>
      </c>
      <c r="D288" s="11" t="s">
        <v>1211</v>
      </c>
      <c r="E288" s="99" t="str">
        <f>IFERROR(VLOOKUP(F288,'Banco de Dados'!AE:AF,2,FALSE),"")</f>
        <v/>
      </c>
      <c r="F288" s="4"/>
      <c r="G288" s="4" t="s">
        <v>58</v>
      </c>
      <c r="H288" s="12" t="s">
        <v>59</v>
      </c>
      <c r="I288" s="4"/>
      <c r="J288" s="11">
        <v>45</v>
      </c>
      <c r="K288" s="111">
        <v>45332</v>
      </c>
      <c r="L288" s="4"/>
      <c r="M288" s="4"/>
      <c r="N288" s="4"/>
      <c r="O288" s="4" t="s">
        <v>1212</v>
      </c>
      <c r="P288" s="4" t="s">
        <v>61</v>
      </c>
      <c r="Q288" s="4" t="s">
        <v>1211</v>
      </c>
      <c r="R288" s="4" t="s">
        <v>1213</v>
      </c>
      <c r="S288" s="4">
        <v>24</v>
      </c>
      <c r="T288" s="4"/>
      <c r="U288" s="4" t="s">
        <v>114</v>
      </c>
      <c r="V288" s="4" t="s">
        <v>1043</v>
      </c>
      <c r="W288" s="4" t="s">
        <v>1044</v>
      </c>
      <c r="X288" s="4">
        <v>-8.1052060000000008</v>
      </c>
      <c r="Y288" s="4">
        <v>-71.323002000000002</v>
      </c>
      <c r="AA288" s="4"/>
      <c r="AB288" s="111">
        <v>45246</v>
      </c>
      <c r="AC288" s="22">
        <v>45250</v>
      </c>
      <c r="AD288" s="4"/>
      <c r="AE288" s="36"/>
      <c r="AF288" s="4"/>
      <c r="AG288" s="4"/>
      <c r="AH288" s="4"/>
      <c r="AI288" s="4"/>
      <c r="AJ288" s="81">
        <v>32690</v>
      </c>
      <c r="AK288" s="12"/>
      <c r="AM288" s="81"/>
    </row>
    <row r="289" spans="1:39" ht="25.2" customHeight="1" x14ac:dyDescent="0.3">
      <c r="A289" s="5">
        <v>1241</v>
      </c>
      <c r="B289" s="4" t="s">
        <v>1214</v>
      </c>
      <c r="C289" s="171">
        <v>42982</v>
      </c>
      <c r="D289" s="11" t="s">
        <v>1215</v>
      </c>
      <c r="E289" s="99" t="str">
        <f>IFERROR(VLOOKUP(F289,'Banco de Dados'!AE:AF,2,FALSE),"")</f>
        <v/>
      </c>
      <c r="F289" s="4"/>
      <c r="G289" s="4" t="s">
        <v>58</v>
      </c>
      <c r="H289" s="12" t="s">
        <v>59</v>
      </c>
      <c r="I289" s="4"/>
      <c r="J289" s="11">
        <v>45</v>
      </c>
      <c r="K289" s="111">
        <v>45345</v>
      </c>
      <c r="L289" s="4"/>
      <c r="M289" s="4"/>
      <c r="N289" s="4"/>
      <c r="O289" s="4" t="s">
        <v>1216</v>
      </c>
      <c r="P289" s="4" t="s">
        <v>61</v>
      </c>
      <c r="Q289" s="4" t="s">
        <v>1215</v>
      </c>
      <c r="R289" s="4" t="s">
        <v>1217</v>
      </c>
      <c r="S289" s="4">
        <v>24</v>
      </c>
      <c r="T289" s="4"/>
      <c r="U289" s="4" t="s">
        <v>114</v>
      </c>
      <c r="V289" s="4" t="s">
        <v>1043</v>
      </c>
      <c r="W289" s="4" t="s">
        <v>1044</v>
      </c>
      <c r="X289" s="4">
        <v>-8.1028289999999998</v>
      </c>
      <c r="Y289" s="4">
        <v>-71.329868000000005</v>
      </c>
      <c r="AA289" s="4"/>
      <c r="AB289" s="111">
        <v>45246</v>
      </c>
      <c r="AC289" s="22">
        <v>45250</v>
      </c>
      <c r="AD289" s="4"/>
      <c r="AE289" s="36">
        <v>45349</v>
      </c>
      <c r="AF289" s="4"/>
      <c r="AG289" s="4"/>
      <c r="AH289" s="4"/>
      <c r="AI289" s="4"/>
      <c r="AJ289" s="81">
        <v>30574</v>
      </c>
      <c r="AK289" s="12"/>
      <c r="AM289" s="81"/>
    </row>
    <row r="290" spans="1:39" ht="25.2" customHeight="1" x14ac:dyDescent="0.3">
      <c r="A290" s="5">
        <v>1242</v>
      </c>
      <c r="B290" s="4" t="s">
        <v>1218</v>
      </c>
      <c r="C290" s="171">
        <v>42984</v>
      </c>
      <c r="D290" s="11" t="s">
        <v>1219</v>
      </c>
      <c r="E290" s="99" t="str">
        <f>IFERROR(VLOOKUP(F290,'Banco de Dados'!AE:AF,2,FALSE),"")</f>
        <v/>
      </c>
      <c r="F290" s="4"/>
      <c r="G290" s="4" t="s">
        <v>58</v>
      </c>
      <c r="H290" s="12" t="s">
        <v>59</v>
      </c>
      <c r="I290" s="4"/>
      <c r="J290" s="11">
        <v>45</v>
      </c>
      <c r="K290" s="111">
        <v>45335</v>
      </c>
      <c r="L290" s="4"/>
      <c r="M290" s="4"/>
      <c r="N290" s="4"/>
      <c r="O290" s="4" t="s">
        <v>1220</v>
      </c>
      <c r="P290" s="4" t="s">
        <v>61</v>
      </c>
      <c r="Q290" s="4" t="s">
        <v>1219</v>
      </c>
      <c r="R290" s="4" t="s">
        <v>1221</v>
      </c>
      <c r="S290" s="4">
        <v>24</v>
      </c>
      <c r="T290" s="4"/>
      <c r="U290" s="4" t="s">
        <v>114</v>
      </c>
      <c r="V290" s="4" t="s">
        <v>1043</v>
      </c>
      <c r="W290" s="4" t="s">
        <v>1044</v>
      </c>
      <c r="X290" s="4">
        <v>-8.1080699999999997</v>
      </c>
      <c r="Y290" s="4">
        <v>-71.335873000000007</v>
      </c>
      <c r="AA290" s="4"/>
      <c r="AB290" s="111">
        <v>45246</v>
      </c>
      <c r="AC290" s="22">
        <v>45250</v>
      </c>
      <c r="AD290" s="4"/>
      <c r="AE290" s="36"/>
      <c r="AF290" s="4"/>
      <c r="AG290" s="4"/>
      <c r="AH290" s="4"/>
      <c r="AI290" s="4"/>
      <c r="AJ290" s="81">
        <v>28330</v>
      </c>
      <c r="AK290" s="12"/>
      <c r="AM290" s="81"/>
    </row>
    <row r="291" spans="1:39" ht="25.2" customHeight="1" x14ac:dyDescent="0.3">
      <c r="A291" s="5">
        <v>1243</v>
      </c>
      <c r="B291" s="4" t="s">
        <v>1222</v>
      </c>
      <c r="C291" s="171">
        <v>42986</v>
      </c>
      <c r="D291" s="11" t="s">
        <v>1223</v>
      </c>
      <c r="E291" s="99" t="str">
        <f>IFERROR(VLOOKUP(F291,'Banco de Dados'!AE:AF,2,FALSE),"")</f>
        <v/>
      </c>
      <c r="F291" s="4"/>
      <c r="G291" s="4" t="s">
        <v>58</v>
      </c>
      <c r="H291" s="12" t="s">
        <v>59</v>
      </c>
      <c r="I291" s="4"/>
      <c r="J291" s="11">
        <v>45</v>
      </c>
      <c r="K291" s="111">
        <v>45335</v>
      </c>
      <c r="L291" s="4"/>
      <c r="M291" s="4"/>
      <c r="N291" s="4"/>
      <c r="O291" s="4" t="s">
        <v>1224</v>
      </c>
      <c r="P291" s="4" t="s">
        <v>292</v>
      </c>
      <c r="Q291" s="4" t="s">
        <v>1223</v>
      </c>
      <c r="R291" s="4" t="s">
        <v>1225</v>
      </c>
      <c r="S291" s="4">
        <v>24</v>
      </c>
      <c r="T291" s="4"/>
      <c r="U291" s="4" t="s">
        <v>114</v>
      </c>
      <c r="V291" s="4" t="s">
        <v>1043</v>
      </c>
      <c r="W291" s="4" t="s">
        <v>1044</v>
      </c>
      <c r="X291" s="4">
        <v>-8.1061219999999992</v>
      </c>
      <c r="Y291" s="4">
        <v>-71.336518999999996</v>
      </c>
      <c r="AA291" s="4"/>
      <c r="AB291" s="111">
        <v>45246</v>
      </c>
      <c r="AC291" s="22">
        <v>45250</v>
      </c>
      <c r="AD291" s="4"/>
      <c r="AE291" s="36"/>
      <c r="AF291" s="4"/>
      <c r="AG291" s="4"/>
      <c r="AH291" s="4"/>
      <c r="AI291" s="4"/>
      <c r="AJ291" s="81">
        <v>28909</v>
      </c>
      <c r="AK291" s="12"/>
      <c r="AM291" s="81"/>
    </row>
    <row r="292" spans="1:39" ht="25.2" customHeight="1" x14ac:dyDescent="0.3">
      <c r="A292" s="5">
        <v>1244</v>
      </c>
      <c r="B292" s="4" t="s">
        <v>1226</v>
      </c>
      <c r="C292" s="171">
        <v>42988</v>
      </c>
      <c r="D292" s="11" t="s">
        <v>1227</v>
      </c>
      <c r="E292" s="99" t="str">
        <f>IFERROR(VLOOKUP(F292,'Banco de Dados'!AE:AF,2,FALSE),"")</f>
        <v/>
      </c>
      <c r="F292" s="4"/>
      <c r="G292" s="4" t="s">
        <v>58</v>
      </c>
      <c r="H292" s="12" t="s">
        <v>59</v>
      </c>
      <c r="I292" s="4"/>
      <c r="J292" s="11">
        <v>45</v>
      </c>
      <c r="K292" s="111">
        <v>45335</v>
      </c>
      <c r="L292" s="4"/>
      <c r="M292" s="4"/>
      <c r="N292" s="4"/>
      <c r="O292" s="4" t="s">
        <v>1228</v>
      </c>
      <c r="P292" s="4" t="s">
        <v>61</v>
      </c>
      <c r="Q292" s="4" t="s">
        <v>1227</v>
      </c>
      <c r="R292" s="4" t="s">
        <v>1229</v>
      </c>
      <c r="S292" s="4">
        <v>24</v>
      </c>
      <c r="T292" s="4"/>
      <c r="U292" s="4" t="s">
        <v>114</v>
      </c>
      <c r="V292" s="4" t="s">
        <v>1043</v>
      </c>
      <c r="W292" s="4" t="s">
        <v>1044</v>
      </c>
      <c r="X292" s="4">
        <v>-8.1058090000000007</v>
      </c>
      <c r="Y292" s="4">
        <v>-71.338004999999995</v>
      </c>
      <c r="AA292" s="4"/>
      <c r="AB292" s="111">
        <v>45246</v>
      </c>
      <c r="AC292" s="22">
        <v>45250</v>
      </c>
      <c r="AD292" s="4"/>
      <c r="AE292" s="36"/>
      <c r="AF292" s="4"/>
      <c r="AG292" s="4"/>
      <c r="AH292" s="4"/>
      <c r="AI292" s="4"/>
      <c r="AJ292" s="81">
        <v>32885</v>
      </c>
      <c r="AK292" s="12"/>
      <c r="AM292" s="81"/>
    </row>
    <row r="293" spans="1:39" ht="25.2" customHeight="1" x14ac:dyDescent="0.3">
      <c r="A293" s="5">
        <v>1245</v>
      </c>
      <c r="B293" s="4" t="s">
        <v>1230</v>
      </c>
      <c r="C293" s="171">
        <v>42990</v>
      </c>
      <c r="D293" s="11" t="s">
        <v>1231</v>
      </c>
      <c r="E293" s="99" t="str">
        <f>IFERROR(VLOOKUP(F293,'Banco de Dados'!AE:AF,2,FALSE),"")</f>
        <v/>
      </c>
      <c r="F293" s="4"/>
      <c r="G293" s="4" t="s">
        <v>58</v>
      </c>
      <c r="H293" s="12" t="s">
        <v>59</v>
      </c>
      <c r="I293" s="4"/>
      <c r="J293" s="11">
        <v>45</v>
      </c>
      <c r="K293" s="111">
        <v>45336</v>
      </c>
      <c r="L293" s="4"/>
      <c r="M293" s="4"/>
      <c r="N293" s="4"/>
      <c r="O293" s="4" t="s">
        <v>1232</v>
      </c>
      <c r="P293" s="4" t="s">
        <v>61</v>
      </c>
      <c r="Q293" s="4" t="s">
        <v>1231</v>
      </c>
      <c r="R293" s="4" t="s">
        <v>1233</v>
      </c>
      <c r="S293" s="4">
        <v>24</v>
      </c>
      <c r="T293" s="4"/>
      <c r="U293" s="4" t="s">
        <v>114</v>
      </c>
      <c r="V293" s="4" t="s">
        <v>1043</v>
      </c>
      <c r="W293" s="4" t="s">
        <v>1044</v>
      </c>
      <c r="X293" s="4">
        <v>-8.1031899999999997</v>
      </c>
      <c r="Y293" s="4">
        <v>-71.333938000000003</v>
      </c>
      <c r="AA293" s="4"/>
      <c r="AB293" s="111">
        <v>45246</v>
      </c>
      <c r="AC293" s="22">
        <v>45250</v>
      </c>
      <c r="AD293" s="4"/>
      <c r="AE293" s="36">
        <v>45341</v>
      </c>
      <c r="AF293" s="4"/>
      <c r="AG293" s="4"/>
      <c r="AH293" s="4"/>
      <c r="AI293" s="4"/>
      <c r="AJ293" s="81">
        <v>29950</v>
      </c>
      <c r="AK293" s="12"/>
      <c r="AM293" s="81"/>
    </row>
    <row r="294" spans="1:39" ht="25.2" customHeight="1" x14ac:dyDescent="0.3">
      <c r="A294" s="5">
        <v>1246</v>
      </c>
      <c r="B294" s="4" t="s">
        <v>1234</v>
      </c>
      <c r="C294" s="171">
        <v>42992</v>
      </c>
      <c r="D294" s="11" t="s">
        <v>1235</v>
      </c>
      <c r="E294" s="99" t="str">
        <f>IFERROR(VLOOKUP(F294,'Banco de Dados'!AE:AF,2,FALSE),"")</f>
        <v/>
      </c>
      <c r="F294" s="4"/>
      <c r="G294" s="4" t="s">
        <v>58</v>
      </c>
      <c r="H294" s="12" t="s">
        <v>59</v>
      </c>
      <c r="I294" s="4"/>
      <c r="J294" s="11">
        <v>45</v>
      </c>
      <c r="K294" s="111">
        <v>45335</v>
      </c>
      <c r="L294" s="4"/>
      <c r="M294" s="4"/>
      <c r="N294" s="4"/>
      <c r="O294" s="4" t="s">
        <v>1236</v>
      </c>
      <c r="P294" s="4" t="s">
        <v>61</v>
      </c>
      <c r="Q294" s="4" t="s">
        <v>1235</v>
      </c>
      <c r="R294" s="4" t="s">
        <v>1237</v>
      </c>
      <c r="S294" s="4">
        <v>24</v>
      </c>
      <c r="T294" s="4"/>
      <c r="U294" s="4" t="s">
        <v>114</v>
      </c>
      <c r="V294" s="4" t="s">
        <v>1043</v>
      </c>
      <c r="W294" s="4" t="s">
        <v>1044</v>
      </c>
      <c r="X294" s="4">
        <v>-8.1063390000000002</v>
      </c>
      <c r="Y294" s="4">
        <v>-71.341442000000001</v>
      </c>
      <c r="AA294" s="4"/>
      <c r="AB294" s="111">
        <v>45246</v>
      </c>
      <c r="AC294" s="22">
        <v>45250</v>
      </c>
      <c r="AD294" s="4"/>
      <c r="AE294" s="36"/>
      <c r="AF294" s="4"/>
      <c r="AG294" s="4"/>
      <c r="AH294" s="4"/>
      <c r="AI294" s="4"/>
      <c r="AJ294" s="81">
        <v>28832</v>
      </c>
      <c r="AK294" s="12"/>
      <c r="AM294" s="81"/>
    </row>
    <row r="295" spans="1:39" ht="25.2" customHeight="1" x14ac:dyDescent="0.3">
      <c r="A295" s="5">
        <v>1247</v>
      </c>
      <c r="B295" s="4" t="s">
        <v>1238</v>
      </c>
      <c r="C295" s="171">
        <v>42994</v>
      </c>
      <c r="D295" s="11" t="s">
        <v>1239</v>
      </c>
      <c r="E295" s="99" t="str">
        <f>IFERROR(VLOOKUP(F295,'Banco de Dados'!AE:AF,2,FALSE),"")</f>
        <v/>
      </c>
      <c r="F295" s="4"/>
      <c r="G295" s="4" t="s">
        <v>58</v>
      </c>
      <c r="H295" s="12" t="s">
        <v>59</v>
      </c>
      <c r="I295" s="4"/>
      <c r="J295" s="11">
        <v>45</v>
      </c>
      <c r="K295" s="111">
        <v>45338</v>
      </c>
      <c r="L295" s="4"/>
      <c r="M295" s="4"/>
      <c r="N295" s="4"/>
      <c r="O295" s="4" t="s">
        <v>1240</v>
      </c>
      <c r="P295" s="4" t="s">
        <v>61</v>
      </c>
      <c r="Q295" s="4" t="s">
        <v>1239</v>
      </c>
      <c r="R295" s="4" t="s">
        <v>1241</v>
      </c>
      <c r="S295" s="4">
        <v>24</v>
      </c>
      <c r="T295" s="4"/>
      <c r="U295" s="4" t="s">
        <v>114</v>
      </c>
      <c r="V295" s="4" t="s">
        <v>1043</v>
      </c>
      <c r="W295" s="4" t="s">
        <v>1044</v>
      </c>
      <c r="X295" s="4">
        <v>-8.1122560000000004</v>
      </c>
      <c r="Y295" s="4">
        <v>-71.354007999999993</v>
      </c>
      <c r="AA295" s="4"/>
      <c r="AB295" s="111">
        <v>45246</v>
      </c>
      <c r="AC295" s="22">
        <v>45250</v>
      </c>
      <c r="AD295" s="4"/>
      <c r="AE295" s="36">
        <v>45341</v>
      </c>
      <c r="AF295" s="4"/>
      <c r="AG295" s="4"/>
      <c r="AH295" s="4"/>
      <c r="AI295" s="4"/>
      <c r="AJ295" s="81">
        <v>32108</v>
      </c>
      <c r="AK295" s="12"/>
      <c r="AM295" s="81"/>
    </row>
    <row r="296" spans="1:39" ht="25.2" customHeight="1" x14ac:dyDescent="0.3">
      <c r="A296" s="5">
        <v>1248</v>
      </c>
      <c r="B296" s="4" t="s">
        <v>1242</v>
      </c>
      <c r="C296" s="171">
        <v>42996</v>
      </c>
      <c r="D296" s="11" t="s">
        <v>1243</v>
      </c>
      <c r="E296" s="99" t="str">
        <f>IFERROR(VLOOKUP(F296,'Banco de Dados'!AE:AF,2,FALSE),"")</f>
        <v/>
      </c>
      <c r="F296" s="4"/>
      <c r="G296" s="4" t="s">
        <v>58</v>
      </c>
      <c r="H296" s="12" t="s">
        <v>59</v>
      </c>
      <c r="I296" s="4"/>
      <c r="J296" s="11">
        <v>45</v>
      </c>
      <c r="K296" s="111">
        <v>45338</v>
      </c>
      <c r="L296" s="4"/>
      <c r="M296" s="4"/>
      <c r="N296" s="4"/>
      <c r="O296" s="4" t="s">
        <v>1244</v>
      </c>
      <c r="P296" s="4" t="s">
        <v>61</v>
      </c>
      <c r="Q296" s="4" t="s">
        <v>1243</v>
      </c>
      <c r="R296" s="4" t="s">
        <v>1245</v>
      </c>
      <c r="S296" s="4">
        <v>24</v>
      </c>
      <c r="T296" s="4"/>
      <c r="U296" s="4" t="s">
        <v>114</v>
      </c>
      <c r="V296" s="4" t="s">
        <v>1043</v>
      </c>
      <c r="W296" s="4" t="s">
        <v>1044</v>
      </c>
      <c r="X296" s="4">
        <v>-8.1099899999999998</v>
      </c>
      <c r="Y296" s="4">
        <v>-71.351893000000004</v>
      </c>
      <c r="AA296" s="4"/>
      <c r="AB296" s="111">
        <v>45246</v>
      </c>
      <c r="AC296" s="22">
        <v>45250</v>
      </c>
      <c r="AD296" s="4"/>
      <c r="AE296" s="36">
        <v>45341</v>
      </c>
      <c r="AF296" s="4"/>
      <c r="AG296" s="4"/>
      <c r="AH296" s="4"/>
      <c r="AI296" s="4"/>
      <c r="AJ296" s="81">
        <v>34563</v>
      </c>
      <c r="AK296" s="12"/>
      <c r="AM296" s="81"/>
    </row>
    <row r="297" spans="1:39" ht="25.2" customHeight="1" x14ac:dyDescent="0.3">
      <c r="A297" s="5">
        <v>1249</v>
      </c>
      <c r="B297" s="4" t="s">
        <v>1246</v>
      </c>
      <c r="C297" s="171">
        <v>42998</v>
      </c>
      <c r="D297" s="11" t="s">
        <v>1247</v>
      </c>
      <c r="E297" s="99" t="str">
        <f>IFERROR(VLOOKUP(F297,'Banco de Dados'!AE:AF,2,FALSE),"")</f>
        <v/>
      </c>
      <c r="F297" s="4"/>
      <c r="G297" s="4" t="s">
        <v>58</v>
      </c>
      <c r="H297" s="12" t="s">
        <v>59</v>
      </c>
      <c r="I297" s="4"/>
      <c r="J297" s="11">
        <v>45</v>
      </c>
      <c r="K297" s="111">
        <v>45336</v>
      </c>
      <c r="L297" s="4"/>
      <c r="M297" s="4"/>
      <c r="N297" s="4"/>
      <c r="O297" s="4" t="s">
        <v>1248</v>
      </c>
      <c r="P297" s="4" t="s">
        <v>61</v>
      </c>
      <c r="Q297" s="4" t="s">
        <v>1247</v>
      </c>
      <c r="R297" s="4" t="s">
        <v>1249</v>
      </c>
      <c r="S297" s="4">
        <v>24</v>
      </c>
      <c r="T297" s="4"/>
      <c r="U297" s="4" t="s">
        <v>114</v>
      </c>
      <c r="V297" s="4" t="s">
        <v>1043</v>
      </c>
      <c r="W297" s="4" t="s">
        <v>1044</v>
      </c>
      <c r="X297" s="4">
        <v>-8.1164729999999992</v>
      </c>
      <c r="Y297" s="4">
        <v>-71.347465</v>
      </c>
      <c r="AA297" s="4"/>
      <c r="AB297" s="111">
        <v>45246</v>
      </c>
      <c r="AC297" s="22">
        <v>45250</v>
      </c>
      <c r="AD297" s="4"/>
      <c r="AE297" s="36">
        <v>45341</v>
      </c>
      <c r="AF297" s="4"/>
      <c r="AG297" s="4"/>
      <c r="AH297" s="4"/>
      <c r="AI297" s="4"/>
      <c r="AJ297" s="81">
        <v>31402</v>
      </c>
      <c r="AK297" s="12"/>
      <c r="AM297" s="81"/>
    </row>
    <row r="298" spans="1:39" ht="25.2" customHeight="1" x14ac:dyDescent="0.3">
      <c r="A298" s="5">
        <v>125</v>
      </c>
      <c r="B298" s="4" t="s">
        <v>1250</v>
      </c>
      <c r="C298" s="169">
        <v>17310</v>
      </c>
      <c r="D298" s="11" t="s">
        <v>106</v>
      </c>
      <c r="E298" s="99">
        <f>IFERROR(VLOOKUP(F298,'Banco de Dados'!AE:AF,2,FALSE),"")</f>
        <v>713864</v>
      </c>
      <c r="F298" s="4">
        <f>IFERROR(VLOOKUP(Q298,'Banco de Dados'!A:B,2,FALSE),"")</f>
        <v>212300930</v>
      </c>
      <c r="G298" s="4" t="s">
        <v>58</v>
      </c>
      <c r="H298" s="12" t="s">
        <v>59</v>
      </c>
      <c r="I298" s="4"/>
      <c r="J298" s="11">
        <v>80</v>
      </c>
      <c r="K298" s="111">
        <v>45169</v>
      </c>
      <c r="L298" s="12" t="s">
        <v>59</v>
      </c>
      <c r="M298" s="12" t="s">
        <v>59</v>
      </c>
      <c r="N298" s="4"/>
      <c r="O298" s="4" t="s">
        <v>1251</v>
      </c>
      <c r="P298" s="4" t="s">
        <v>61</v>
      </c>
      <c r="Q298" s="11">
        <v>1057199273</v>
      </c>
      <c r="R298" s="4" t="s">
        <v>1252</v>
      </c>
      <c r="S298" s="4">
        <v>16</v>
      </c>
      <c r="T298" s="4"/>
      <c r="U298" s="4" t="s">
        <v>63</v>
      </c>
      <c r="V298" s="4" t="s">
        <v>64</v>
      </c>
      <c r="W298" s="4" t="s">
        <v>65</v>
      </c>
      <c r="X298" s="4">
        <v>-8.0565700000000007</v>
      </c>
      <c r="Y298" s="4">
        <v>-72.663967999999997</v>
      </c>
      <c r="Z298">
        <v>2216255</v>
      </c>
      <c r="AA298" s="123">
        <v>239823</v>
      </c>
      <c r="AB298" s="22">
        <v>45154</v>
      </c>
      <c r="AC298" s="22">
        <v>45154</v>
      </c>
      <c r="AD298" s="168" t="s">
        <v>66</v>
      </c>
      <c r="AE298" s="36">
        <v>45175</v>
      </c>
      <c r="AF298" s="22">
        <v>45183</v>
      </c>
      <c r="AG298" s="12">
        <v>9</v>
      </c>
      <c r="AH298" s="12" t="s">
        <v>67</v>
      </c>
      <c r="AI298" t="s">
        <v>68</v>
      </c>
      <c r="AJ298" s="81">
        <v>34987</v>
      </c>
    </row>
    <row r="299" spans="1:39" ht="25.2" customHeight="1" x14ac:dyDescent="0.3">
      <c r="A299" s="5">
        <v>1250</v>
      </c>
      <c r="B299" s="4" t="s">
        <v>1253</v>
      </c>
      <c r="C299" s="171">
        <v>21122</v>
      </c>
      <c r="D299" s="11" t="s">
        <v>1254</v>
      </c>
      <c r="E299" s="99" t="str">
        <f ca="1">IFERROR(VLOOKUP(F299,'Banco de Dados'!AE:AF,2,FALSE),"")</f>
        <v/>
      </c>
      <c r="F299" s="4">
        <f ca="1">IFERROR(VLOOKUP(Q299,'Banco de Dados'!A:B,2,FALSE),"")</f>
        <v>212301939</v>
      </c>
      <c r="G299" s="4" t="s">
        <v>58</v>
      </c>
      <c r="H299" s="12" t="s">
        <v>59</v>
      </c>
      <c r="I299" s="4"/>
      <c r="J299" s="11">
        <v>80</v>
      </c>
      <c r="K299" s="111">
        <v>45278</v>
      </c>
      <c r="L299" s="16"/>
      <c r="M299" s="12" t="s">
        <v>59</v>
      </c>
      <c r="N299" s="4" t="s">
        <v>491</v>
      </c>
      <c r="O299" s="4" t="s">
        <v>1255</v>
      </c>
      <c r="P299" s="4" t="s">
        <v>61</v>
      </c>
      <c r="Q299" s="4" t="s">
        <v>1254</v>
      </c>
      <c r="R299" s="4" t="s">
        <v>1256</v>
      </c>
      <c r="S299" s="4">
        <v>21</v>
      </c>
      <c r="U299" s="4" t="s">
        <v>114</v>
      </c>
      <c r="V299" s="4" t="s">
        <v>1257</v>
      </c>
      <c r="W299" s="4" t="s">
        <v>1258</v>
      </c>
      <c r="X299" s="4">
        <v>-8.7307860000000002</v>
      </c>
      <c r="Y299" s="4">
        <v>-71.045446999999996</v>
      </c>
      <c r="AA299" s="4">
        <v>247255</v>
      </c>
      <c r="AB299" s="107">
        <v>45264</v>
      </c>
      <c r="AC299" s="107">
        <v>45279</v>
      </c>
      <c r="AD299" s="168" t="s">
        <v>66</v>
      </c>
      <c r="AE299" s="36">
        <v>45280</v>
      </c>
      <c r="AF299" s="4"/>
      <c r="AG299" s="4">
        <v>12</v>
      </c>
      <c r="AH299" s="12" t="s">
        <v>122</v>
      </c>
      <c r="AI299" s="4"/>
      <c r="AJ299" s="81">
        <v>26817</v>
      </c>
      <c r="AK299" s="12"/>
      <c r="AM299" s="81"/>
    </row>
    <row r="300" spans="1:39" ht="25.2" customHeight="1" x14ac:dyDescent="0.3">
      <c r="A300" s="5">
        <v>1251</v>
      </c>
      <c r="B300" s="4" t="s">
        <v>1259</v>
      </c>
      <c r="C300" s="171">
        <v>21124</v>
      </c>
      <c r="D300" s="11" t="s">
        <v>1260</v>
      </c>
      <c r="E300" s="99" t="str">
        <f ca="1">IFERROR(VLOOKUP(F300,'Banco de Dados'!AE:AF,2,FALSE),"")</f>
        <v/>
      </c>
      <c r="F300" s="4">
        <f ca="1">IFERROR(VLOOKUP(Q300,'Banco de Dados'!A:B,2,FALSE),"")</f>
        <v>212301942</v>
      </c>
      <c r="G300" s="4" t="s">
        <v>58</v>
      </c>
      <c r="H300" s="12" t="s">
        <v>59</v>
      </c>
      <c r="I300" s="4" t="s">
        <v>1261</v>
      </c>
      <c r="J300" s="11">
        <v>80</v>
      </c>
      <c r="K300" s="111">
        <v>45278</v>
      </c>
      <c r="L300" s="16"/>
      <c r="M300" s="12" t="s">
        <v>59</v>
      </c>
      <c r="N300" s="4" t="s">
        <v>491</v>
      </c>
      <c r="O300" s="4" t="s">
        <v>1262</v>
      </c>
      <c r="P300" s="4" t="s">
        <v>61</v>
      </c>
      <c r="Q300" s="4" t="s">
        <v>1260</v>
      </c>
      <c r="R300" s="4" t="s">
        <v>1263</v>
      </c>
      <c r="S300" s="4">
        <v>21</v>
      </c>
      <c r="U300" s="4" t="s">
        <v>114</v>
      </c>
      <c r="V300" s="4" t="s">
        <v>1257</v>
      </c>
      <c r="W300" s="4" t="s">
        <v>1258</v>
      </c>
      <c r="X300" s="4">
        <v>-8.7315330000000007</v>
      </c>
      <c r="Y300" s="4">
        <v>-71.045018999999996</v>
      </c>
      <c r="AA300" s="4">
        <v>247255</v>
      </c>
      <c r="AB300" s="107">
        <v>45264</v>
      </c>
      <c r="AC300" s="107">
        <v>45279</v>
      </c>
      <c r="AD300" s="168" t="s">
        <v>66</v>
      </c>
      <c r="AE300" s="36">
        <v>45280</v>
      </c>
      <c r="AF300" s="4"/>
      <c r="AG300" s="4">
        <v>12</v>
      </c>
      <c r="AH300" s="12" t="s">
        <v>122</v>
      </c>
      <c r="AI300" s="4"/>
      <c r="AJ300" s="81">
        <v>35446</v>
      </c>
      <c r="AK300" s="12"/>
      <c r="AM300" s="81"/>
    </row>
    <row r="301" spans="1:39" ht="25.2" customHeight="1" x14ac:dyDescent="0.3">
      <c r="A301" s="5">
        <v>1252</v>
      </c>
      <c r="B301" s="4" t="s">
        <v>1264</v>
      </c>
      <c r="C301" s="171">
        <v>21128</v>
      </c>
      <c r="D301" s="11" t="s">
        <v>1265</v>
      </c>
      <c r="E301" s="99" t="str">
        <f ca="1">IFERROR(VLOOKUP(F301,'Banco de Dados'!AE:AF,2,FALSE),"")</f>
        <v/>
      </c>
      <c r="F301" s="4">
        <f ca="1">IFERROR(VLOOKUP(Q301,'Banco de Dados'!A:B,2,FALSE),"")</f>
        <v>212301945</v>
      </c>
      <c r="G301" s="4" t="s">
        <v>58</v>
      </c>
      <c r="H301" s="12" t="s">
        <v>59</v>
      </c>
      <c r="I301" s="4"/>
      <c r="J301" s="11">
        <v>80</v>
      </c>
      <c r="K301" s="111">
        <v>45278</v>
      </c>
      <c r="L301" s="16"/>
      <c r="M301" s="12" t="s">
        <v>59</v>
      </c>
      <c r="N301" s="4" t="s">
        <v>491</v>
      </c>
      <c r="O301" s="4" t="s">
        <v>1266</v>
      </c>
      <c r="P301" s="4" t="s">
        <v>61</v>
      </c>
      <c r="Q301" s="4" t="s">
        <v>1265</v>
      </c>
      <c r="R301" s="4" t="s">
        <v>1267</v>
      </c>
      <c r="S301" s="4">
        <v>21</v>
      </c>
      <c r="U301" s="4" t="s">
        <v>114</v>
      </c>
      <c r="V301" s="4" t="s">
        <v>1257</v>
      </c>
      <c r="W301" s="4" t="s">
        <v>1258</v>
      </c>
      <c r="X301" s="4">
        <v>-8.7321410000000004</v>
      </c>
      <c r="Y301" s="4">
        <v>-71.044888</v>
      </c>
      <c r="AA301" s="4">
        <v>247255</v>
      </c>
      <c r="AB301" s="107">
        <v>45264</v>
      </c>
      <c r="AC301" s="107">
        <v>45279</v>
      </c>
      <c r="AD301" s="168" t="s">
        <v>66</v>
      </c>
      <c r="AE301" s="36">
        <v>45280</v>
      </c>
      <c r="AF301" s="4"/>
      <c r="AG301" s="4">
        <v>12</v>
      </c>
      <c r="AH301" s="12" t="s">
        <v>122</v>
      </c>
      <c r="AI301" s="4"/>
      <c r="AJ301" s="81">
        <v>35149</v>
      </c>
      <c r="AK301" s="12"/>
      <c r="AM301" s="81"/>
    </row>
    <row r="302" spans="1:39" ht="25.2" customHeight="1" x14ac:dyDescent="0.3">
      <c r="A302" s="5">
        <v>1253</v>
      </c>
      <c r="B302" s="4" t="s">
        <v>1268</v>
      </c>
      <c r="C302" s="171">
        <v>21130</v>
      </c>
      <c r="D302" s="11" t="s">
        <v>1269</v>
      </c>
      <c r="E302" s="99" t="str">
        <f ca="1">IFERROR(VLOOKUP(F302,'Banco de Dados'!AE:AF,2,FALSE),"")</f>
        <v/>
      </c>
      <c r="F302" s="4">
        <f ca="1">IFERROR(VLOOKUP(Q302,'Banco de Dados'!A:B,2,FALSE),"")</f>
        <v>212301947</v>
      </c>
      <c r="G302" s="4" t="s">
        <v>58</v>
      </c>
      <c r="H302" s="12" t="s">
        <v>59</v>
      </c>
      <c r="I302" s="4"/>
      <c r="J302" s="11">
        <v>80</v>
      </c>
      <c r="K302" s="111">
        <v>45274</v>
      </c>
      <c r="L302" s="16"/>
      <c r="M302" s="12" t="s">
        <v>59</v>
      </c>
      <c r="N302" s="4" t="s">
        <v>491</v>
      </c>
      <c r="O302" s="4" t="s">
        <v>1270</v>
      </c>
      <c r="P302" s="4" t="s">
        <v>61</v>
      </c>
      <c r="Q302" s="4" t="s">
        <v>1269</v>
      </c>
      <c r="R302" s="4" t="s">
        <v>1271</v>
      </c>
      <c r="S302" s="4">
        <v>21</v>
      </c>
      <c r="U302" s="4" t="s">
        <v>114</v>
      </c>
      <c r="V302" s="4" t="s">
        <v>1257</v>
      </c>
      <c r="W302" s="4" t="s">
        <v>342</v>
      </c>
      <c r="X302" s="4">
        <v>-8.7404240000000009</v>
      </c>
      <c r="Y302" s="4">
        <v>-71.057777999999999</v>
      </c>
      <c r="AA302" s="4">
        <v>247255</v>
      </c>
      <c r="AB302" s="107">
        <v>45264</v>
      </c>
      <c r="AC302" s="107">
        <v>45279</v>
      </c>
      <c r="AD302" s="168" t="s">
        <v>66</v>
      </c>
      <c r="AE302" s="36">
        <v>45280</v>
      </c>
      <c r="AF302" s="4"/>
      <c r="AG302" s="4">
        <v>12</v>
      </c>
      <c r="AH302" s="12" t="s">
        <v>122</v>
      </c>
      <c r="AI302" s="4"/>
      <c r="AJ302" s="81">
        <v>38340</v>
      </c>
      <c r="AK302" s="12"/>
      <c r="AM302" s="81"/>
    </row>
    <row r="303" spans="1:39" ht="25.2" customHeight="1" x14ac:dyDescent="0.3">
      <c r="A303" s="5">
        <v>1254</v>
      </c>
      <c r="B303" s="4" t="s">
        <v>1272</v>
      </c>
      <c r="C303" s="161">
        <v>21132</v>
      </c>
      <c r="D303" s="11" t="s">
        <v>1273</v>
      </c>
      <c r="E303" s="99" t="str">
        <f ca="1">IFERROR(VLOOKUP(F303,'Banco de Dados'!AE:AF,2,FALSE),"")</f>
        <v/>
      </c>
      <c r="F303" s="4">
        <f ca="1">IFERROR(VLOOKUP(Q303,'Banco de Dados'!A:B,2,FALSE),"")</f>
        <v>212301950</v>
      </c>
      <c r="G303" s="4" t="s">
        <v>58</v>
      </c>
      <c r="H303" s="12" t="s">
        <v>59</v>
      </c>
      <c r="I303" s="4"/>
      <c r="J303" s="11">
        <v>80</v>
      </c>
      <c r="K303" s="111">
        <v>45277</v>
      </c>
      <c r="L303" s="16"/>
      <c r="M303" s="12" t="s">
        <v>59</v>
      </c>
      <c r="N303" s="4" t="s">
        <v>491</v>
      </c>
      <c r="O303" s="4" t="s">
        <v>1274</v>
      </c>
      <c r="P303" s="4" t="s">
        <v>61</v>
      </c>
      <c r="Q303" s="4" t="s">
        <v>1273</v>
      </c>
      <c r="R303" s="4" t="s">
        <v>1275</v>
      </c>
      <c r="S303" s="4">
        <v>21</v>
      </c>
      <c r="U303" s="4" t="s">
        <v>114</v>
      </c>
      <c r="V303" s="4" t="s">
        <v>1257</v>
      </c>
      <c r="W303" s="4" t="s">
        <v>1258</v>
      </c>
      <c r="X303" s="4">
        <v>-8.7388379999999994</v>
      </c>
      <c r="Y303" s="4">
        <v>-71.058796000000001</v>
      </c>
      <c r="AA303" s="4">
        <v>247255</v>
      </c>
      <c r="AB303" s="107">
        <v>45264</v>
      </c>
      <c r="AC303" s="107">
        <v>45279</v>
      </c>
      <c r="AD303" s="168" t="s">
        <v>66</v>
      </c>
      <c r="AE303" s="36">
        <v>45280</v>
      </c>
      <c r="AF303" s="4"/>
      <c r="AG303" s="4">
        <v>12</v>
      </c>
      <c r="AH303" s="12" t="s">
        <v>122</v>
      </c>
      <c r="AI303" s="4"/>
      <c r="AJ303" s="81">
        <v>27199</v>
      </c>
      <c r="AK303" s="12"/>
      <c r="AM303" s="81"/>
    </row>
    <row r="304" spans="1:39" ht="25.2" customHeight="1" x14ac:dyDescent="0.3">
      <c r="A304" s="5">
        <v>1255</v>
      </c>
      <c r="B304" s="4" t="s">
        <v>1276</v>
      </c>
      <c r="C304" s="161">
        <v>21134</v>
      </c>
      <c r="D304" s="11" t="s">
        <v>1277</v>
      </c>
      <c r="E304" s="99" t="str">
        <f ca="1">IFERROR(VLOOKUP(F304,'Banco de Dados'!AE:AF,2,FALSE),"")</f>
        <v/>
      </c>
      <c r="F304" s="4">
        <f ca="1">IFERROR(VLOOKUP(Q304,'Banco de Dados'!A:B,2,FALSE),"")</f>
        <v>212301951</v>
      </c>
      <c r="G304" s="4" t="s">
        <v>58</v>
      </c>
      <c r="H304" s="12" t="s">
        <v>59</v>
      </c>
      <c r="I304" s="4"/>
      <c r="J304" s="11">
        <v>80</v>
      </c>
      <c r="K304" s="111">
        <v>45279</v>
      </c>
      <c r="L304" s="12" t="s">
        <v>365</v>
      </c>
      <c r="M304" s="12" t="s">
        <v>59</v>
      </c>
      <c r="N304" s="4"/>
      <c r="O304" s="4" t="s">
        <v>1278</v>
      </c>
      <c r="P304" s="4" t="s">
        <v>61</v>
      </c>
      <c r="Q304" s="63" t="s">
        <v>1277</v>
      </c>
      <c r="R304" s="4" t="s">
        <v>1279</v>
      </c>
      <c r="S304" s="4">
        <v>21</v>
      </c>
      <c r="U304" s="4" t="s">
        <v>114</v>
      </c>
      <c r="V304" s="4" t="s">
        <v>1257</v>
      </c>
      <c r="W304" s="4" t="s">
        <v>356</v>
      </c>
      <c r="X304" s="4">
        <v>-8.7405419999999996</v>
      </c>
      <c r="Y304" s="4">
        <v>-71.060609999999997</v>
      </c>
      <c r="AA304" s="4">
        <v>247255</v>
      </c>
      <c r="AB304" s="107">
        <v>45264</v>
      </c>
      <c r="AC304" s="4"/>
      <c r="AD304" s="4"/>
      <c r="AE304" s="36">
        <v>45288</v>
      </c>
      <c r="AF304" s="4"/>
      <c r="AG304" s="4"/>
      <c r="AH304" s="4"/>
      <c r="AI304" s="4"/>
      <c r="AJ304" s="81">
        <v>29059</v>
      </c>
      <c r="AK304" s="12"/>
      <c r="AM304" s="81"/>
    </row>
    <row r="305" spans="1:39" ht="25.2" customHeight="1" x14ac:dyDescent="0.3">
      <c r="A305" s="5">
        <v>1256</v>
      </c>
      <c r="B305" s="4" t="s">
        <v>1280</v>
      </c>
      <c r="C305" s="161">
        <v>21136</v>
      </c>
      <c r="D305" s="11" t="s">
        <v>1281</v>
      </c>
      <c r="E305" s="99" t="str">
        <f ca="1">IFERROR(VLOOKUP(F305,'Banco de Dados'!AE:AF,2,FALSE),"")</f>
        <v/>
      </c>
      <c r="F305" s="4">
        <f ca="1">IFERROR(VLOOKUP(Q305,'Banco de Dados'!A:B,2,FALSE),"")</f>
        <v>212301936</v>
      </c>
      <c r="G305" s="4" t="s">
        <v>58</v>
      </c>
      <c r="H305" s="12" t="s">
        <v>59</v>
      </c>
      <c r="I305" s="4"/>
      <c r="J305" s="11">
        <v>80</v>
      </c>
      <c r="K305" s="111">
        <v>45274</v>
      </c>
      <c r="L305" s="16"/>
      <c r="M305" s="12" t="s">
        <v>59</v>
      </c>
      <c r="N305" s="4" t="s">
        <v>491</v>
      </c>
      <c r="O305" s="4" t="s">
        <v>1282</v>
      </c>
      <c r="P305" s="4" t="s">
        <v>61</v>
      </c>
      <c r="Q305" s="63" t="s">
        <v>1281</v>
      </c>
      <c r="R305" s="4" t="s">
        <v>1283</v>
      </c>
      <c r="S305" s="4">
        <v>21</v>
      </c>
      <c r="U305" s="4" t="s">
        <v>114</v>
      </c>
      <c r="V305" s="4" t="s">
        <v>1257</v>
      </c>
      <c r="W305" s="4" t="s">
        <v>342</v>
      </c>
      <c r="X305" s="4">
        <v>-8.7414900000000006</v>
      </c>
      <c r="Y305" s="4">
        <v>-71.059318000000005</v>
      </c>
      <c r="AA305" s="4">
        <v>247255</v>
      </c>
      <c r="AB305" s="107">
        <v>45264</v>
      </c>
      <c r="AC305" s="107">
        <v>45279</v>
      </c>
      <c r="AD305" s="168" t="s">
        <v>66</v>
      </c>
      <c r="AE305" s="36">
        <v>45280</v>
      </c>
      <c r="AF305" s="4"/>
      <c r="AG305" s="4">
        <v>12</v>
      </c>
      <c r="AH305" s="12" t="s">
        <v>122</v>
      </c>
      <c r="AI305" s="4"/>
      <c r="AJ305" s="81">
        <v>32604</v>
      </c>
      <c r="AK305" s="12"/>
      <c r="AM305" s="81"/>
    </row>
    <row r="306" spans="1:39" ht="25.2" customHeight="1" x14ac:dyDescent="0.3">
      <c r="A306" s="5">
        <v>1257</v>
      </c>
      <c r="B306" s="4" t="s">
        <v>1284</v>
      </c>
      <c r="C306" s="171">
        <v>21138</v>
      </c>
      <c r="D306" s="11" t="s">
        <v>1285</v>
      </c>
      <c r="E306" s="99" t="str">
        <f ca="1">IFERROR(VLOOKUP(F306,'Banco de Dados'!AE:AF,2,FALSE),"")</f>
        <v/>
      </c>
      <c r="F306" s="4">
        <f ca="1">IFERROR(VLOOKUP(Q306,'Banco de Dados'!A:B,2,FALSE),"")</f>
        <v>212301938</v>
      </c>
      <c r="G306" s="4" t="s">
        <v>58</v>
      </c>
      <c r="H306" s="12" t="s">
        <v>59</v>
      </c>
      <c r="I306" s="4"/>
      <c r="J306" s="11">
        <v>80</v>
      </c>
      <c r="K306" s="111">
        <v>45274</v>
      </c>
      <c r="L306" s="16"/>
      <c r="M306" s="12" t="s">
        <v>59</v>
      </c>
      <c r="N306" s="4" t="s">
        <v>491</v>
      </c>
      <c r="O306" s="4" t="s">
        <v>1286</v>
      </c>
      <c r="P306" s="4" t="s">
        <v>61</v>
      </c>
      <c r="Q306" s="4" t="s">
        <v>1285</v>
      </c>
      <c r="R306" s="4" t="s">
        <v>1287</v>
      </c>
      <c r="S306" s="4">
        <v>21</v>
      </c>
      <c r="U306" s="4" t="s">
        <v>114</v>
      </c>
      <c r="V306" s="4" t="s">
        <v>1257</v>
      </c>
      <c r="W306" s="4" t="s">
        <v>342</v>
      </c>
      <c r="X306" s="4">
        <v>-8.743938</v>
      </c>
      <c r="Y306" s="82">
        <v>-71059784</v>
      </c>
      <c r="AA306" s="4">
        <v>247255</v>
      </c>
      <c r="AB306" s="107">
        <v>45264</v>
      </c>
      <c r="AC306" s="107">
        <v>45279</v>
      </c>
      <c r="AD306" s="168" t="s">
        <v>66</v>
      </c>
      <c r="AE306" s="36">
        <v>45280</v>
      </c>
      <c r="AF306" s="4"/>
      <c r="AG306" s="4">
        <v>12</v>
      </c>
      <c r="AH306" s="12" t="s">
        <v>122</v>
      </c>
      <c r="AI306" s="4"/>
      <c r="AJ306" s="81">
        <v>36565</v>
      </c>
      <c r="AK306" s="12"/>
      <c r="AM306" s="81"/>
    </row>
    <row r="307" spans="1:39" ht="25.2" customHeight="1" x14ac:dyDescent="0.3">
      <c r="A307" s="5">
        <v>1258</v>
      </c>
      <c r="B307" s="4" t="s">
        <v>1288</v>
      </c>
      <c r="C307" s="171">
        <v>21142</v>
      </c>
      <c r="D307" s="11" t="s">
        <v>1289</v>
      </c>
      <c r="E307" s="99" t="str">
        <f ca="1">IFERROR(VLOOKUP(F307,'Banco de Dados'!AE:AF,2,FALSE),"")</f>
        <v/>
      </c>
      <c r="F307" s="4">
        <f ca="1">IFERROR(VLOOKUP(Q307,'Banco de Dados'!A:B,2,FALSE),"")</f>
        <v>212301940</v>
      </c>
      <c r="G307" s="4" t="s">
        <v>58</v>
      </c>
      <c r="H307" s="12" t="s">
        <v>59</v>
      </c>
      <c r="I307" s="4"/>
      <c r="J307" s="11">
        <v>80</v>
      </c>
      <c r="K307" s="111">
        <v>45274</v>
      </c>
      <c r="L307" s="16"/>
      <c r="M307" s="12" t="s">
        <v>59</v>
      </c>
      <c r="N307" s="4" t="s">
        <v>491</v>
      </c>
      <c r="O307" s="4" t="s">
        <v>1290</v>
      </c>
      <c r="P307" s="4" t="s">
        <v>61</v>
      </c>
      <c r="Q307" s="4" t="s">
        <v>1289</v>
      </c>
      <c r="R307" s="4" t="s">
        <v>1291</v>
      </c>
      <c r="S307" s="4">
        <v>21</v>
      </c>
      <c r="U307" s="4" t="s">
        <v>114</v>
      </c>
      <c r="V307" s="4" t="s">
        <v>1257</v>
      </c>
      <c r="W307" s="4" t="s">
        <v>356</v>
      </c>
      <c r="X307" s="4">
        <v>-8.7454499999999999</v>
      </c>
      <c r="Y307" s="4">
        <v>-71.061481000000001</v>
      </c>
      <c r="AA307" s="4">
        <v>247255</v>
      </c>
      <c r="AB307" s="107">
        <v>45264</v>
      </c>
      <c r="AC307" s="107">
        <v>45279</v>
      </c>
      <c r="AD307" s="168" t="s">
        <v>66</v>
      </c>
      <c r="AE307" s="36">
        <v>45280</v>
      </c>
      <c r="AF307" s="4"/>
      <c r="AG307" s="4">
        <v>12</v>
      </c>
      <c r="AH307" s="12" t="s">
        <v>122</v>
      </c>
      <c r="AI307" s="4"/>
      <c r="AJ307" s="81">
        <v>30822</v>
      </c>
      <c r="AK307" s="12"/>
      <c r="AM307" s="81"/>
    </row>
    <row r="308" spans="1:39" ht="25.2" customHeight="1" x14ac:dyDescent="0.3">
      <c r="A308" s="5">
        <v>1259</v>
      </c>
      <c r="B308" s="4" t="s">
        <v>1292</v>
      </c>
      <c r="C308" s="171">
        <v>26706</v>
      </c>
      <c r="D308" s="11" t="s">
        <v>1293</v>
      </c>
      <c r="E308" s="99" t="str">
        <f>IFERROR(VLOOKUP(F308,'Banco de Dados'!AE:AF,2,FALSE),"")</f>
        <v/>
      </c>
      <c r="F308" s="4"/>
      <c r="G308" s="4" t="s">
        <v>58</v>
      </c>
      <c r="H308" s="12" t="s">
        <v>365</v>
      </c>
      <c r="I308" s="4" t="s">
        <v>459</v>
      </c>
      <c r="J308" s="11">
        <v>80</v>
      </c>
      <c r="K308" s="111">
        <v>45313</v>
      </c>
      <c r="L308" s="4"/>
      <c r="M308" s="4"/>
      <c r="N308" s="4"/>
      <c r="O308" s="4" t="s">
        <v>1294</v>
      </c>
      <c r="P308" s="4" t="s">
        <v>61</v>
      </c>
      <c r="Q308" s="63" t="s">
        <v>1293</v>
      </c>
      <c r="R308" s="4" t="s">
        <v>1295</v>
      </c>
      <c r="S308" s="4">
        <v>21</v>
      </c>
      <c r="U308" s="4" t="s">
        <v>114</v>
      </c>
      <c r="V308" s="4" t="s">
        <v>1257</v>
      </c>
      <c r="W308" s="4" t="s">
        <v>1296</v>
      </c>
      <c r="X308" s="4">
        <v>-8.6511639999999996</v>
      </c>
      <c r="Y308" s="4">
        <v>-70.976371</v>
      </c>
      <c r="AA308" s="4"/>
      <c r="AB308" s="111">
        <v>45264</v>
      </c>
      <c r="AC308" s="4"/>
      <c r="AD308" s="4"/>
      <c r="AE308" s="36">
        <v>45321</v>
      </c>
      <c r="AF308" s="4"/>
      <c r="AG308" s="4"/>
      <c r="AH308" s="4"/>
      <c r="AI308" s="4"/>
      <c r="AJ308" s="81">
        <v>24415</v>
      </c>
      <c r="AK308" s="12"/>
      <c r="AM308" s="81"/>
    </row>
    <row r="309" spans="1:39" ht="25.2" customHeight="1" x14ac:dyDescent="0.3">
      <c r="A309" s="5">
        <v>126</v>
      </c>
      <c r="B309" s="4" t="s">
        <v>1297</v>
      </c>
      <c r="C309" s="169">
        <v>17202</v>
      </c>
      <c r="D309" s="11" t="s">
        <v>106</v>
      </c>
      <c r="E309" s="99">
        <f>IFERROR(VLOOKUP(F309,'Banco de Dados'!AE:AF,2,FALSE),"")</f>
        <v>714781</v>
      </c>
      <c r="F309" s="4">
        <f>IFERROR(VLOOKUP(Q309,'Banco de Dados'!A:B,2,FALSE),"")</f>
        <v>212301026</v>
      </c>
      <c r="G309" s="4" t="s">
        <v>58</v>
      </c>
      <c r="H309" s="12" t="s">
        <v>59</v>
      </c>
      <c r="I309" s="4"/>
      <c r="J309" s="11">
        <v>80</v>
      </c>
      <c r="K309" s="111">
        <v>45188</v>
      </c>
      <c r="L309" s="12" t="s">
        <v>59</v>
      </c>
      <c r="M309" s="12" t="s">
        <v>59</v>
      </c>
      <c r="N309" s="4"/>
      <c r="O309" s="4" t="s">
        <v>1298</v>
      </c>
      <c r="P309" s="4" t="s">
        <v>61</v>
      </c>
      <c r="Q309" s="11">
        <v>86886762249</v>
      </c>
      <c r="R309" s="4" t="s">
        <v>1299</v>
      </c>
      <c r="S309" s="4">
        <v>16</v>
      </c>
      <c r="T309" s="4"/>
      <c r="U309" s="4" t="s">
        <v>63</v>
      </c>
      <c r="V309" s="4" t="s">
        <v>64</v>
      </c>
      <c r="W309" s="4" t="s">
        <v>65</v>
      </c>
      <c r="X309" s="4">
        <v>-8.1991549999999993</v>
      </c>
      <c r="Y309" s="4">
        <v>-72.542074999999997</v>
      </c>
      <c r="Z309">
        <v>2216256</v>
      </c>
      <c r="AA309" s="123">
        <v>239823</v>
      </c>
      <c r="AB309" s="22">
        <v>45154</v>
      </c>
      <c r="AC309" s="22">
        <v>45154</v>
      </c>
      <c r="AD309" s="168" t="s">
        <v>66</v>
      </c>
      <c r="AE309" s="36">
        <v>45194</v>
      </c>
      <c r="AF309" s="36">
        <v>45195</v>
      </c>
      <c r="AG309" s="12">
        <v>9</v>
      </c>
      <c r="AH309" s="12" t="s">
        <v>67</v>
      </c>
      <c r="AI309" t="s">
        <v>68</v>
      </c>
      <c r="AJ309" s="81">
        <v>29070</v>
      </c>
    </row>
    <row r="310" spans="1:39" ht="25.2" customHeight="1" x14ac:dyDescent="0.3">
      <c r="A310" s="5">
        <v>1260</v>
      </c>
      <c r="B310" s="4" t="s">
        <v>1300</v>
      </c>
      <c r="C310" s="171">
        <v>21144</v>
      </c>
      <c r="D310" s="11" t="s">
        <v>1301</v>
      </c>
      <c r="E310" s="99" t="str">
        <f>IFERROR(VLOOKUP(F310,'Banco de Dados'!AE:AF,2,FALSE),"")</f>
        <v/>
      </c>
      <c r="F310" s="4"/>
      <c r="G310" s="4" t="s">
        <v>58</v>
      </c>
      <c r="H310" s="12" t="s">
        <v>59</v>
      </c>
      <c r="I310" s="4"/>
      <c r="J310" s="11">
        <v>80</v>
      </c>
      <c r="K310" s="111">
        <v>45279</v>
      </c>
      <c r="L310" s="4"/>
      <c r="M310" s="4"/>
      <c r="N310" s="4"/>
      <c r="O310" s="4" t="s">
        <v>1302</v>
      </c>
      <c r="P310" s="4" t="s">
        <v>61</v>
      </c>
      <c r="Q310" s="63" t="s">
        <v>1301</v>
      </c>
      <c r="R310" s="4" t="s">
        <v>1303</v>
      </c>
      <c r="S310" s="4">
        <v>21</v>
      </c>
      <c r="U310" s="4" t="s">
        <v>114</v>
      </c>
      <c r="V310" s="4" t="s">
        <v>1257</v>
      </c>
      <c r="W310" s="4" t="s">
        <v>356</v>
      </c>
      <c r="X310" s="4">
        <v>-8.7500689999999999</v>
      </c>
      <c r="Y310" s="4">
        <v>-71.060153999999997</v>
      </c>
      <c r="AA310" s="4"/>
      <c r="AB310" s="111">
        <v>45264</v>
      </c>
      <c r="AC310" s="4"/>
      <c r="AD310" s="4"/>
      <c r="AE310" s="36">
        <v>45288</v>
      </c>
      <c r="AF310" s="4"/>
      <c r="AG310" s="4"/>
      <c r="AH310" s="4"/>
      <c r="AI310" s="4"/>
      <c r="AJ310" s="81">
        <v>18800</v>
      </c>
      <c r="AK310" s="12"/>
      <c r="AM310" s="81"/>
    </row>
    <row r="311" spans="1:39" ht="25.2" customHeight="1" x14ac:dyDescent="0.3">
      <c r="A311" s="5">
        <v>1261</v>
      </c>
      <c r="B311" s="4" t="s">
        <v>1304</v>
      </c>
      <c r="C311" s="171">
        <v>21146</v>
      </c>
      <c r="D311" s="11" t="s">
        <v>1305</v>
      </c>
      <c r="E311" s="99" t="str">
        <f ca="1">IFERROR(VLOOKUP(F311,'Banco de Dados'!AE:AF,2,FALSE),"")</f>
        <v/>
      </c>
      <c r="F311" s="4">
        <f ca="1">IFERROR(VLOOKUP(Q311,'Banco de Dados'!A:B,2,FALSE),"")</f>
        <v>212301941</v>
      </c>
      <c r="G311" s="4" t="s">
        <v>58</v>
      </c>
      <c r="H311" s="12" t="s">
        <v>59</v>
      </c>
      <c r="I311" s="4"/>
      <c r="J311" s="11">
        <v>80</v>
      </c>
      <c r="K311" s="111">
        <v>45279</v>
      </c>
      <c r="L311" s="12" t="s">
        <v>365</v>
      </c>
      <c r="M311" s="12" t="s">
        <v>59</v>
      </c>
      <c r="N311" s="4"/>
      <c r="O311" s="4" t="s">
        <v>1306</v>
      </c>
      <c r="P311" s="4" t="s">
        <v>61</v>
      </c>
      <c r="Q311" s="63" t="s">
        <v>1305</v>
      </c>
      <c r="R311" s="4" t="s">
        <v>1307</v>
      </c>
      <c r="S311" s="4">
        <v>21</v>
      </c>
      <c r="U311" s="4" t="s">
        <v>114</v>
      </c>
      <c r="V311" s="4" t="s">
        <v>1257</v>
      </c>
      <c r="W311" s="4" t="s">
        <v>342</v>
      </c>
      <c r="X311" s="4">
        <v>-8.7523789999999995</v>
      </c>
      <c r="Y311" s="4">
        <v>-71.053758000000002</v>
      </c>
      <c r="AA311" s="4">
        <v>247255</v>
      </c>
      <c r="AB311" s="107">
        <v>45264</v>
      </c>
      <c r="AC311" s="4"/>
      <c r="AD311" s="4"/>
      <c r="AE311" s="36">
        <v>45288</v>
      </c>
      <c r="AF311" s="4"/>
      <c r="AG311" s="4"/>
      <c r="AH311" s="4"/>
      <c r="AI311" s="4"/>
      <c r="AJ311" s="81">
        <v>28611</v>
      </c>
      <c r="AK311" s="12"/>
      <c r="AM311" s="81"/>
    </row>
    <row r="312" spans="1:39" ht="25.2" customHeight="1" x14ac:dyDescent="0.3">
      <c r="A312" s="5">
        <v>1262</v>
      </c>
      <c r="B312" s="4" t="s">
        <v>1308</v>
      </c>
      <c r="C312" s="171">
        <v>43060</v>
      </c>
      <c r="D312" s="11" t="s">
        <v>1309</v>
      </c>
      <c r="E312" s="99" t="str">
        <f ca="1">IFERROR(VLOOKUP(F312,'Banco de Dados'!AE:AF,2,FALSE),"")</f>
        <v/>
      </c>
      <c r="F312" s="4">
        <f ca="1">IFERROR(VLOOKUP(Q312,'Banco de Dados'!A:B,2,FALSE),"")</f>
        <v>212301943</v>
      </c>
      <c r="G312" s="4" t="s">
        <v>58</v>
      </c>
      <c r="H312" s="12" t="s">
        <v>59</v>
      </c>
      <c r="I312" s="4"/>
      <c r="J312" s="11">
        <v>80</v>
      </c>
      <c r="K312" s="111">
        <v>45307</v>
      </c>
      <c r="L312" s="12" t="s">
        <v>365</v>
      </c>
      <c r="M312" s="12"/>
      <c r="N312" s="4" t="s">
        <v>491</v>
      </c>
      <c r="O312" s="4" t="s">
        <v>1310</v>
      </c>
      <c r="P312" s="4" t="s">
        <v>61</v>
      </c>
      <c r="Q312" s="4" t="s">
        <v>1309</v>
      </c>
      <c r="R312" s="4" t="s">
        <v>1311</v>
      </c>
      <c r="S312" s="4">
        <v>22</v>
      </c>
      <c r="U312" s="4" t="s">
        <v>114</v>
      </c>
      <c r="V312" s="4" t="s">
        <v>1257</v>
      </c>
      <c r="W312" s="4" t="s">
        <v>478</v>
      </c>
      <c r="X312" s="4">
        <v>-8.8448180000000001</v>
      </c>
      <c r="Y312" s="4">
        <v>-71.255118999999993</v>
      </c>
      <c r="AA312" s="4">
        <v>247255</v>
      </c>
      <c r="AB312" s="107">
        <v>45264</v>
      </c>
      <c r="AC312" s="4"/>
      <c r="AD312" s="4"/>
      <c r="AE312" s="36">
        <v>45314</v>
      </c>
      <c r="AF312" s="4"/>
      <c r="AG312" s="4"/>
      <c r="AH312" s="4"/>
      <c r="AI312" s="4"/>
      <c r="AJ312" s="81">
        <v>32995</v>
      </c>
      <c r="AK312" s="12"/>
      <c r="AM312" s="81"/>
    </row>
    <row r="313" spans="1:39" ht="25.2" customHeight="1" x14ac:dyDescent="0.3">
      <c r="A313" s="5">
        <v>1263</v>
      </c>
      <c r="B313" s="4" t="s">
        <v>1312</v>
      </c>
      <c r="C313" s="171">
        <v>43062</v>
      </c>
      <c r="D313" s="11" t="s">
        <v>945</v>
      </c>
      <c r="E313" s="99" t="str">
        <f>IFERROR(VLOOKUP(F313,'Banco de Dados'!AE:AF,2,FALSE),"")</f>
        <v/>
      </c>
      <c r="F313" s="4"/>
      <c r="G313" s="4" t="s">
        <v>58</v>
      </c>
      <c r="H313" s="12" t="s">
        <v>59</v>
      </c>
      <c r="I313" s="4"/>
      <c r="J313" s="11">
        <v>80</v>
      </c>
      <c r="K313" s="111">
        <v>45321</v>
      </c>
      <c r="L313" s="4"/>
      <c r="M313" s="4"/>
      <c r="N313" s="4"/>
      <c r="O313" s="4" t="s">
        <v>1313</v>
      </c>
      <c r="P313" s="4" t="s">
        <v>943</v>
      </c>
      <c r="Q313" s="4" t="s">
        <v>945</v>
      </c>
      <c r="R313" s="4"/>
      <c r="S313" s="4">
        <v>22</v>
      </c>
      <c r="U313" s="4" t="s">
        <v>114</v>
      </c>
      <c r="V313" s="4" t="s">
        <v>1257</v>
      </c>
      <c r="W313" s="4" t="s">
        <v>478</v>
      </c>
      <c r="X313" s="4">
        <v>-8.8448349999999998</v>
      </c>
      <c r="Y313" s="4">
        <v>-71.255082999999999</v>
      </c>
      <c r="AA313" s="4"/>
      <c r="AB313" s="111">
        <v>45264</v>
      </c>
      <c r="AC313" s="4"/>
      <c r="AD313" s="4"/>
      <c r="AE313" s="36">
        <v>45330</v>
      </c>
      <c r="AF313" s="4"/>
      <c r="AG313" s="4"/>
      <c r="AH313" s="4"/>
      <c r="AI313" s="4"/>
      <c r="AK313" s="12"/>
      <c r="AM313" s="81"/>
    </row>
    <row r="314" spans="1:39" ht="25.2" customHeight="1" x14ac:dyDescent="0.3">
      <c r="A314" s="5">
        <v>1264</v>
      </c>
      <c r="B314" s="4" t="s">
        <v>1314</v>
      </c>
      <c r="C314" s="162">
        <v>43066</v>
      </c>
      <c r="D314" s="11" t="s">
        <v>1315</v>
      </c>
      <c r="E314" s="99" t="str">
        <f ca="1">IFERROR(VLOOKUP(F314,'Banco de Dados'!AE:AF,2,FALSE),"")</f>
        <v/>
      </c>
      <c r="F314" s="4">
        <f ca="1">IFERROR(VLOOKUP(Q314,'Banco de Dados'!A:B,2,FALSE),"")</f>
        <v>212301944</v>
      </c>
      <c r="G314" s="4" t="s">
        <v>58</v>
      </c>
      <c r="H314" s="12" t="s">
        <v>59</v>
      </c>
      <c r="I314" s="4"/>
      <c r="J314" s="11">
        <v>80</v>
      </c>
      <c r="K314" s="111">
        <v>45313</v>
      </c>
      <c r="L314" s="12" t="s">
        <v>365</v>
      </c>
      <c r="M314" s="12"/>
      <c r="N314" s="4" t="s">
        <v>491</v>
      </c>
      <c r="O314" s="4" t="s">
        <v>1316</v>
      </c>
      <c r="P314" s="4" t="s">
        <v>61</v>
      </c>
      <c r="Q314" s="4" t="s">
        <v>1315</v>
      </c>
      <c r="R314" s="4" t="s">
        <v>1317</v>
      </c>
      <c r="S314" s="4">
        <v>22</v>
      </c>
      <c r="U314" s="4" t="s">
        <v>114</v>
      </c>
      <c r="V314" s="4" t="s">
        <v>1257</v>
      </c>
      <c r="W314" s="4" t="s">
        <v>472</v>
      </c>
      <c r="X314" s="4">
        <v>-8.8198729999999994</v>
      </c>
      <c r="Y314" s="4">
        <v>-71.224006000000003</v>
      </c>
      <c r="AA314" s="4">
        <v>247255</v>
      </c>
      <c r="AB314" s="107">
        <v>45264</v>
      </c>
      <c r="AC314" s="4"/>
      <c r="AD314" s="4"/>
      <c r="AE314" s="36">
        <v>45330</v>
      </c>
      <c r="AF314" s="4"/>
      <c r="AG314" s="4"/>
      <c r="AH314" s="4"/>
      <c r="AI314" s="4"/>
      <c r="AJ314" s="81">
        <v>29604</v>
      </c>
      <c r="AK314" s="12"/>
      <c r="AM314" s="81"/>
    </row>
    <row r="315" spans="1:39" ht="25.2" customHeight="1" x14ac:dyDescent="0.3">
      <c r="A315" s="5">
        <v>1265</v>
      </c>
      <c r="B315" s="4" t="s">
        <v>1318</v>
      </c>
      <c r="C315" s="171">
        <v>43068</v>
      </c>
      <c r="D315" s="11" t="s">
        <v>1319</v>
      </c>
      <c r="E315" s="99" t="str">
        <f>IFERROR(VLOOKUP(F315,'Banco de Dados'!AE:AF,2,FALSE),"")</f>
        <v/>
      </c>
      <c r="F315" s="4"/>
      <c r="G315" s="4" t="s">
        <v>58</v>
      </c>
      <c r="H315" s="12" t="s">
        <v>59</v>
      </c>
      <c r="I315" s="4"/>
      <c r="J315" s="11">
        <v>80</v>
      </c>
      <c r="K315" s="111">
        <v>45313</v>
      </c>
      <c r="L315" s="4"/>
      <c r="M315" s="4"/>
      <c r="N315" s="4"/>
      <c r="O315" s="4" t="s">
        <v>1320</v>
      </c>
      <c r="P315" s="4" t="s">
        <v>292</v>
      </c>
      <c r="Q315" s="4" t="s">
        <v>1319</v>
      </c>
      <c r="R315" s="4"/>
      <c r="S315" s="4">
        <v>22</v>
      </c>
      <c r="U315" s="4" t="s">
        <v>114</v>
      </c>
      <c r="V315" s="4" t="s">
        <v>1257</v>
      </c>
      <c r="W315" s="4" t="s">
        <v>472</v>
      </c>
      <c r="X315" s="4">
        <v>-8.8205259999999992</v>
      </c>
      <c r="Y315" s="4">
        <v>-71.222718999999998</v>
      </c>
      <c r="AA315" s="4"/>
      <c r="AB315" s="111">
        <v>45264</v>
      </c>
      <c r="AC315" s="4"/>
      <c r="AD315" s="4"/>
      <c r="AE315" s="36">
        <v>45330</v>
      </c>
      <c r="AF315" s="4"/>
      <c r="AG315" s="4"/>
      <c r="AH315" s="4"/>
      <c r="AI315" s="4"/>
      <c r="AK315" s="12"/>
      <c r="AM315" s="81"/>
    </row>
    <row r="316" spans="1:39" ht="25.2" customHeight="1" x14ac:dyDescent="0.3">
      <c r="A316" s="5">
        <v>1266</v>
      </c>
      <c r="B316" s="4" t="s">
        <v>1321</v>
      </c>
      <c r="C316" s="162">
        <v>43070</v>
      </c>
      <c r="D316" s="11" t="s">
        <v>1322</v>
      </c>
      <c r="E316" s="99" t="str">
        <f ca="1">IFERROR(VLOOKUP(F316,'Banco de Dados'!AE:AF,2,FALSE),"")</f>
        <v/>
      </c>
      <c r="F316" s="4">
        <f ca="1">IFERROR(VLOOKUP(Q316,'Banco de Dados'!A:B,2,FALSE),"")</f>
        <v>212301946</v>
      </c>
      <c r="G316" s="4" t="s">
        <v>58</v>
      </c>
      <c r="H316" s="12" t="s">
        <v>59</v>
      </c>
      <c r="I316" s="4"/>
      <c r="J316" s="11">
        <v>80</v>
      </c>
      <c r="K316" s="111">
        <v>45313</v>
      </c>
      <c r="L316" s="12" t="s">
        <v>365</v>
      </c>
      <c r="M316" s="12"/>
      <c r="N316" s="4" t="s">
        <v>491</v>
      </c>
      <c r="O316" s="4" t="s">
        <v>1323</v>
      </c>
      <c r="P316" s="4" t="s">
        <v>61</v>
      </c>
      <c r="Q316" s="4" t="s">
        <v>1322</v>
      </c>
      <c r="R316" s="4" t="s">
        <v>1324</v>
      </c>
      <c r="S316" s="4">
        <v>22</v>
      </c>
      <c r="U316" s="4" t="s">
        <v>114</v>
      </c>
      <c r="V316" s="4" t="s">
        <v>1257</v>
      </c>
      <c r="W316" s="4" t="s">
        <v>472</v>
      </c>
      <c r="X316" s="4">
        <v>-8.820316</v>
      </c>
      <c r="Y316" s="4">
        <v>-71.224417000000003</v>
      </c>
      <c r="AA316" s="4">
        <v>247255</v>
      </c>
      <c r="AB316" s="107">
        <v>45264</v>
      </c>
      <c r="AC316" s="4"/>
      <c r="AD316" s="4"/>
      <c r="AE316" s="36">
        <v>45330</v>
      </c>
      <c r="AF316" s="4"/>
      <c r="AG316" s="4"/>
      <c r="AH316" s="4"/>
      <c r="AI316" s="4"/>
      <c r="AJ316" s="81">
        <v>34873</v>
      </c>
      <c r="AK316" s="12"/>
      <c r="AM316" s="81"/>
    </row>
    <row r="317" spans="1:39" ht="25.2" customHeight="1" x14ac:dyDescent="0.3">
      <c r="A317" s="5">
        <v>1267</v>
      </c>
      <c r="B317" s="4" t="s">
        <v>1325</v>
      </c>
      <c r="C317" s="171">
        <v>43074</v>
      </c>
      <c r="D317" s="11" t="s">
        <v>1326</v>
      </c>
      <c r="E317" s="99" t="str">
        <f>IFERROR(VLOOKUP(F317,'Banco de Dados'!AE:AF,2,FALSE),"")</f>
        <v/>
      </c>
      <c r="F317" s="4"/>
      <c r="G317" s="4" t="s">
        <v>58</v>
      </c>
      <c r="H317" s="12" t="s">
        <v>59</v>
      </c>
      <c r="I317" s="4"/>
      <c r="J317" s="11">
        <v>80</v>
      </c>
      <c r="K317" s="111">
        <v>45316</v>
      </c>
      <c r="L317" s="4"/>
      <c r="M317" s="4"/>
      <c r="N317" s="4"/>
      <c r="O317" s="4" t="s">
        <v>1327</v>
      </c>
      <c r="P317" s="4" t="s">
        <v>61</v>
      </c>
      <c r="Q317" s="4" t="s">
        <v>1326</v>
      </c>
      <c r="R317" s="4" t="s">
        <v>1328</v>
      </c>
      <c r="S317" s="4">
        <v>22</v>
      </c>
      <c r="U317" s="4" t="s">
        <v>114</v>
      </c>
      <c r="V317" s="4" t="s">
        <v>1257</v>
      </c>
      <c r="W317" s="4" t="s">
        <v>472</v>
      </c>
      <c r="X317" s="4">
        <v>-8.8151499999999992</v>
      </c>
      <c r="Y317" s="4">
        <v>-71.232684000000006</v>
      </c>
      <c r="AA317" s="4"/>
      <c r="AB317" s="111">
        <v>45264</v>
      </c>
      <c r="AC317" s="4"/>
      <c r="AD317" s="4"/>
      <c r="AE317" s="36">
        <v>45321</v>
      </c>
      <c r="AF317" s="4"/>
      <c r="AG317" s="4"/>
      <c r="AH317" s="4"/>
      <c r="AI317" s="4"/>
      <c r="AJ317" s="81">
        <v>32572</v>
      </c>
      <c r="AK317" s="12"/>
      <c r="AM317" s="81"/>
    </row>
    <row r="318" spans="1:39" ht="25.2" customHeight="1" x14ac:dyDescent="0.3">
      <c r="A318" s="5">
        <v>1268</v>
      </c>
      <c r="B318" s="4" t="s">
        <v>1329</v>
      </c>
      <c r="C318" s="171">
        <v>43076</v>
      </c>
      <c r="D318" s="11" t="s">
        <v>1330</v>
      </c>
      <c r="E318" s="99" t="str">
        <f>IFERROR(VLOOKUP(F318,'Banco de Dados'!AE:AF,2,FALSE),"")</f>
        <v/>
      </c>
      <c r="F318" s="4"/>
      <c r="G318" s="4" t="s">
        <v>58</v>
      </c>
      <c r="H318" s="12" t="s">
        <v>59</v>
      </c>
      <c r="I318" s="4"/>
      <c r="J318" s="11">
        <v>80</v>
      </c>
      <c r="K318" s="111">
        <v>45323</v>
      </c>
      <c r="L318" s="4"/>
      <c r="M318" s="4"/>
      <c r="N318" s="4"/>
      <c r="O318" s="4" t="s">
        <v>1331</v>
      </c>
      <c r="P318" s="4" t="s">
        <v>61</v>
      </c>
      <c r="Q318" s="4" t="s">
        <v>1330</v>
      </c>
      <c r="R318" s="4" t="s">
        <v>1332</v>
      </c>
      <c r="S318" s="4">
        <v>22</v>
      </c>
      <c r="U318" s="4" t="s">
        <v>114</v>
      </c>
      <c r="V318" s="4" t="s">
        <v>1257</v>
      </c>
      <c r="W318" s="4" t="s">
        <v>472</v>
      </c>
      <c r="X318" s="4">
        <v>-8.7925260000000005</v>
      </c>
      <c r="Y318" s="4">
        <v>-71.230187000000001</v>
      </c>
      <c r="AA318" s="4"/>
      <c r="AB318" s="111">
        <v>45264</v>
      </c>
      <c r="AC318" s="4"/>
      <c r="AD318" s="4"/>
      <c r="AE318" s="36">
        <v>45329</v>
      </c>
      <c r="AF318" s="4"/>
      <c r="AG318" s="4"/>
      <c r="AH318" s="4"/>
      <c r="AI318" s="4"/>
      <c r="AJ318" s="81">
        <v>38242</v>
      </c>
      <c r="AK318" s="12"/>
      <c r="AM318" s="81"/>
    </row>
    <row r="319" spans="1:39" ht="25.2" customHeight="1" x14ac:dyDescent="0.3">
      <c r="A319" s="5">
        <v>1269</v>
      </c>
      <c r="B319" s="4" t="s">
        <v>1333</v>
      </c>
      <c r="C319" s="171">
        <v>43078</v>
      </c>
      <c r="D319" s="11" t="s">
        <v>1334</v>
      </c>
      <c r="E319" s="99" t="str">
        <f>IFERROR(VLOOKUP(F319,'Banco de Dados'!AE:AF,2,FALSE),"")</f>
        <v/>
      </c>
      <c r="F319" s="4"/>
      <c r="G319" s="4" t="s">
        <v>58</v>
      </c>
      <c r="H319" s="12" t="s">
        <v>59</v>
      </c>
      <c r="I319" s="4"/>
      <c r="J319" s="11">
        <v>80</v>
      </c>
      <c r="K319" s="111">
        <v>45322</v>
      </c>
      <c r="L319" s="4"/>
      <c r="M319" s="4"/>
      <c r="N319" s="4"/>
      <c r="O319" s="4" t="s">
        <v>1335</v>
      </c>
      <c r="P319" s="4" t="s">
        <v>61</v>
      </c>
      <c r="Q319" s="4" t="s">
        <v>1334</v>
      </c>
      <c r="R319" s="4" t="s">
        <v>1336</v>
      </c>
      <c r="S319" s="4">
        <v>22</v>
      </c>
      <c r="U319" s="4" t="s">
        <v>114</v>
      </c>
      <c r="V319" s="4" t="s">
        <v>1257</v>
      </c>
      <c r="W319" s="4" t="s">
        <v>472</v>
      </c>
      <c r="X319" s="4">
        <v>-8.7934529999999995</v>
      </c>
      <c r="Y319" s="4">
        <v>-71.229204999999993</v>
      </c>
      <c r="AA319" s="4"/>
      <c r="AB319" s="111">
        <v>45264</v>
      </c>
      <c r="AC319" s="4"/>
      <c r="AD319" s="4"/>
      <c r="AE319" s="36">
        <v>45329</v>
      </c>
      <c r="AF319" s="4"/>
      <c r="AG319" s="4"/>
      <c r="AH319" s="4"/>
      <c r="AI319" s="4"/>
      <c r="AJ319" s="81">
        <v>37537</v>
      </c>
      <c r="AK319" s="12"/>
      <c r="AM319" s="81"/>
    </row>
    <row r="320" spans="1:39" ht="25.2" customHeight="1" x14ac:dyDescent="0.3">
      <c r="A320" s="5">
        <v>127</v>
      </c>
      <c r="B320" s="4" t="s">
        <v>1337</v>
      </c>
      <c r="C320" s="169">
        <v>17226</v>
      </c>
      <c r="D320" s="11" t="s">
        <v>106</v>
      </c>
      <c r="E320" s="99">
        <f>IFERROR(VLOOKUP(F320,'Banco de Dados'!AE:AF,2,FALSE),"")</f>
        <v>714705</v>
      </c>
      <c r="F320" s="4">
        <f>IFERROR(VLOOKUP(Q320,'Banco de Dados'!A:B,2,FALSE),"")</f>
        <v>212301111</v>
      </c>
      <c r="G320" s="4" t="s">
        <v>58</v>
      </c>
      <c r="H320" s="12" t="s">
        <v>59</v>
      </c>
      <c r="I320" s="4"/>
      <c r="J320" s="11">
        <v>80</v>
      </c>
      <c r="K320" s="111">
        <v>45192</v>
      </c>
      <c r="L320" s="12" t="s">
        <v>59</v>
      </c>
      <c r="M320" s="12" t="s">
        <v>59</v>
      </c>
      <c r="N320" s="4"/>
      <c r="O320" s="4" t="s">
        <v>1338</v>
      </c>
      <c r="P320" s="4" t="s">
        <v>61</v>
      </c>
      <c r="Q320" s="11">
        <v>1453959289</v>
      </c>
      <c r="R320" s="4" t="s">
        <v>1339</v>
      </c>
      <c r="S320" s="4">
        <v>16</v>
      </c>
      <c r="T320" s="4"/>
      <c r="U320" s="4" t="s">
        <v>63</v>
      </c>
      <c r="V320" s="4" t="s">
        <v>64</v>
      </c>
      <c r="W320" s="4" t="s">
        <v>65</v>
      </c>
      <c r="X320" s="4">
        <v>-8.2488770000000002</v>
      </c>
      <c r="Y320" s="4">
        <v>-72.519047</v>
      </c>
      <c r="Z320">
        <v>2216257</v>
      </c>
      <c r="AA320" s="123">
        <v>239823</v>
      </c>
      <c r="AB320" s="22">
        <v>45154</v>
      </c>
      <c r="AC320" s="22">
        <v>45154</v>
      </c>
      <c r="AD320" s="168" t="s">
        <v>66</v>
      </c>
      <c r="AE320" s="36">
        <v>45202</v>
      </c>
      <c r="AF320" s="36">
        <v>45208</v>
      </c>
      <c r="AG320" s="12">
        <v>10</v>
      </c>
      <c r="AH320" s="12" t="s">
        <v>67</v>
      </c>
      <c r="AI320" t="s">
        <v>68</v>
      </c>
      <c r="AJ320" s="81">
        <v>32629</v>
      </c>
    </row>
    <row r="321" spans="1:39" ht="25.2" customHeight="1" x14ac:dyDescent="0.3">
      <c r="A321" s="5">
        <v>1270</v>
      </c>
      <c r="B321" s="4" t="s">
        <v>1340</v>
      </c>
      <c r="C321" s="171">
        <v>43080</v>
      </c>
      <c r="D321" s="11" t="s">
        <v>1341</v>
      </c>
      <c r="E321" s="99" t="str">
        <f>IFERROR(VLOOKUP(F321,'Banco de Dados'!AE:AF,2,FALSE),"")</f>
        <v/>
      </c>
      <c r="F321" s="4"/>
      <c r="G321" s="4" t="s">
        <v>58</v>
      </c>
      <c r="H321" s="12" t="s">
        <v>365</v>
      </c>
      <c r="I321" s="4" t="s">
        <v>1342</v>
      </c>
      <c r="J321" s="11">
        <v>80</v>
      </c>
      <c r="K321" s="111">
        <v>45322</v>
      </c>
      <c r="L321" s="4"/>
      <c r="M321" s="4"/>
      <c r="N321" s="4"/>
      <c r="O321" s="4" t="s">
        <v>1343</v>
      </c>
      <c r="P321" s="4" t="s">
        <v>61</v>
      </c>
      <c r="Q321" s="4" t="s">
        <v>1341</v>
      </c>
      <c r="R321" s="4" t="s">
        <v>1344</v>
      </c>
      <c r="S321" s="4">
        <v>22</v>
      </c>
      <c r="U321" s="4" t="s">
        <v>114</v>
      </c>
      <c r="V321" s="4" t="s">
        <v>1257</v>
      </c>
      <c r="W321" s="4" t="s">
        <v>472</v>
      </c>
      <c r="X321" s="4">
        <v>-8.7933869999999992</v>
      </c>
      <c r="Y321" s="4">
        <v>-71.228403</v>
      </c>
      <c r="AA321" s="4"/>
      <c r="AB321" s="111">
        <v>45264</v>
      </c>
      <c r="AC321" s="4"/>
      <c r="AD321" s="4"/>
      <c r="AE321" s="36">
        <v>45329</v>
      </c>
      <c r="AF321" s="4"/>
      <c r="AG321" s="4"/>
      <c r="AH321" s="4"/>
      <c r="AI321" s="4"/>
      <c r="AJ321" s="81">
        <v>34066</v>
      </c>
      <c r="AK321" s="12"/>
      <c r="AM321" s="81"/>
    </row>
    <row r="322" spans="1:39" ht="25.2" customHeight="1" x14ac:dyDescent="0.3">
      <c r="A322" s="5">
        <v>1271</v>
      </c>
      <c r="B322" s="4" t="s">
        <v>1345</v>
      </c>
      <c r="C322" s="171">
        <v>43082</v>
      </c>
      <c r="D322" s="11" t="s">
        <v>1346</v>
      </c>
      <c r="E322" s="99" t="str">
        <f>IFERROR(VLOOKUP(F322,'Banco de Dados'!AE:AF,2,FALSE),"")</f>
        <v/>
      </c>
      <c r="F322" s="4"/>
      <c r="G322" s="4" t="s">
        <v>58</v>
      </c>
      <c r="H322" s="12" t="s">
        <v>59</v>
      </c>
      <c r="I322" s="4"/>
      <c r="J322" s="11">
        <v>80</v>
      </c>
      <c r="K322" s="111">
        <v>45323</v>
      </c>
      <c r="L322" s="4"/>
      <c r="M322" s="4"/>
      <c r="N322" s="4"/>
      <c r="O322" s="4" t="s">
        <v>1347</v>
      </c>
      <c r="P322" s="4" t="s">
        <v>61</v>
      </c>
      <c r="Q322" s="4" t="s">
        <v>1346</v>
      </c>
      <c r="R322" s="4" t="s">
        <v>1348</v>
      </c>
      <c r="S322" s="4">
        <v>22</v>
      </c>
      <c r="U322" s="4" t="s">
        <v>114</v>
      </c>
      <c r="V322" s="4" t="s">
        <v>1257</v>
      </c>
      <c r="W322" s="4" t="s">
        <v>472</v>
      </c>
      <c r="X322" s="4">
        <v>-8.8048920000000006</v>
      </c>
      <c r="Y322" s="4">
        <v>-71.216937000000001</v>
      </c>
      <c r="AA322" s="4"/>
      <c r="AB322" s="111">
        <v>45264</v>
      </c>
      <c r="AC322" s="4"/>
      <c r="AD322" s="4"/>
      <c r="AE322" s="36">
        <v>45329</v>
      </c>
      <c r="AF322" s="4"/>
      <c r="AG322" s="4"/>
      <c r="AH322" s="4"/>
      <c r="AI322" s="4"/>
      <c r="AJ322" s="81">
        <v>38176</v>
      </c>
      <c r="AK322" s="12"/>
      <c r="AM322" s="81"/>
    </row>
    <row r="323" spans="1:39" ht="25.2" customHeight="1" x14ac:dyDescent="0.3">
      <c r="A323" s="5">
        <v>1272</v>
      </c>
      <c r="B323" s="4" t="s">
        <v>1349</v>
      </c>
      <c r="C323" s="171">
        <v>43084</v>
      </c>
      <c r="D323" s="11" t="s">
        <v>1350</v>
      </c>
      <c r="E323" s="99" t="str">
        <f>IFERROR(VLOOKUP(F323,'Banco de Dados'!AE:AF,2,FALSE),"")</f>
        <v/>
      </c>
      <c r="F323" s="4"/>
      <c r="G323" s="4" t="s">
        <v>58</v>
      </c>
      <c r="H323" s="12" t="s">
        <v>59</v>
      </c>
      <c r="I323" s="4"/>
      <c r="J323" s="11">
        <v>80</v>
      </c>
      <c r="K323" s="111">
        <v>45279</v>
      </c>
      <c r="L323" s="4"/>
      <c r="M323" s="4"/>
      <c r="N323" s="4"/>
      <c r="O323" s="4" t="s">
        <v>1351</v>
      </c>
      <c r="P323" s="4" t="s">
        <v>61</v>
      </c>
      <c r="Q323" s="4" t="s">
        <v>1350</v>
      </c>
      <c r="R323" s="4" t="s">
        <v>1352</v>
      </c>
      <c r="S323" s="4">
        <v>22</v>
      </c>
      <c r="U323" s="4" t="s">
        <v>114</v>
      </c>
      <c r="V323" s="4" t="s">
        <v>1257</v>
      </c>
      <c r="W323" s="4" t="s">
        <v>506</v>
      </c>
      <c r="X323" s="4">
        <v>-8.7809650000000001</v>
      </c>
      <c r="Y323" s="4">
        <v>-71.146108999999996</v>
      </c>
      <c r="AA323" s="4"/>
      <c r="AB323" s="111">
        <v>45264</v>
      </c>
      <c r="AC323" s="4"/>
      <c r="AD323" s="4"/>
      <c r="AE323" s="36">
        <v>45288</v>
      </c>
      <c r="AF323" s="4"/>
      <c r="AG323" s="4"/>
      <c r="AH323" s="4"/>
      <c r="AI323" s="4"/>
      <c r="AJ323" s="81">
        <v>24043</v>
      </c>
      <c r="AK323" s="12"/>
      <c r="AM323" s="81"/>
    </row>
    <row r="324" spans="1:39" ht="25.2" customHeight="1" x14ac:dyDescent="0.3">
      <c r="A324" s="5">
        <v>1273</v>
      </c>
      <c r="B324" s="4" t="s">
        <v>1353</v>
      </c>
      <c r="C324" s="171">
        <v>43086</v>
      </c>
      <c r="D324" s="11" t="s">
        <v>1354</v>
      </c>
      <c r="E324" s="99" t="str">
        <f>IFERROR(VLOOKUP(F324,'Banco de Dados'!AE:AF,2,FALSE),"")</f>
        <v/>
      </c>
      <c r="F324" s="4"/>
      <c r="G324" s="4" t="s">
        <v>58</v>
      </c>
      <c r="H324" s="12" t="s">
        <v>59</v>
      </c>
      <c r="I324" s="4"/>
      <c r="J324" s="11">
        <v>80</v>
      </c>
      <c r="K324" s="111">
        <v>45279</v>
      </c>
      <c r="L324" s="4"/>
      <c r="M324" s="4"/>
      <c r="N324" s="4"/>
      <c r="O324" s="4" t="s">
        <v>1355</v>
      </c>
      <c r="P324" s="4" t="s">
        <v>61</v>
      </c>
      <c r="Q324" s="4" t="s">
        <v>1354</v>
      </c>
      <c r="R324" s="4" t="s">
        <v>1356</v>
      </c>
      <c r="S324" s="4">
        <v>22</v>
      </c>
      <c r="U324" s="4" t="s">
        <v>114</v>
      </c>
      <c r="V324" s="4" t="s">
        <v>1257</v>
      </c>
      <c r="W324" s="4" t="s">
        <v>462</v>
      </c>
      <c r="X324" s="4">
        <v>-8.7907100000000007</v>
      </c>
      <c r="Y324" s="4">
        <v>-71.177706000000001</v>
      </c>
      <c r="AA324" s="4"/>
      <c r="AB324" s="111">
        <v>45264</v>
      </c>
      <c r="AC324" s="4"/>
      <c r="AD324" s="4"/>
      <c r="AE324" s="36">
        <v>45288</v>
      </c>
      <c r="AF324" s="4"/>
      <c r="AG324" s="4"/>
      <c r="AH324" s="4"/>
      <c r="AI324" s="4"/>
      <c r="AJ324" s="81">
        <v>37272</v>
      </c>
      <c r="AK324" s="12"/>
      <c r="AM324" s="81"/>
    </row>
    <row r="325" spans="1:39" ht="25.2" customHeight="1" x14ac:dyDescent="0.3">
      <c r="A325" s="5">
        <v>1274</v>
      </c>
      <c r="B325" s="4" t="s">
        <v>1357</v>
      </c>
      <c r="C325" s="171">
        <v>43118</v>
      </c>
      <c r="D325" s="11" t="s">
        <v>1358</v>
      </c>
      <c r="E325" s="99" t="str">
        <f ca="1">IFERROR(VLOOKUP(F325,'Banco de Dados'!AE:AF,2,FALSE),"")</f>
        <v/>
      </c>
      <c r="F325" s="4">
        <f ca="1">IFERROR(VLOOKUP(Q325,'Banco de Dados'!A:B,2,FALSE),"")</f>
        <v>212301948</v>
      </c>
      <c r="G325" s="4" t="s">
        <v>58</v>
      </c>
      <c r="H325" s="12" t="s">
        <v>59</v>
      </c>
      <c r="I325" s="4"/>
      <c r="J325" s="11">
        <v>80</v>
      </c>
      <c r="K325" s="111">
        <v>45278</v>
      </c>
      <c r="L325" s="16"/>
      <c r="M325" s="12" t="s">
        <v>59</v>
      </c>
      <c r="N325" s="4" t="s">
        <v>491</v>
      </c>
      <c r="O325" s="4" t="s">
        <v>1359</v>
      </c>
      <c r="P325" s="4" t="s">
        <v>61</v>
      </c>
      <c r="Q325" s="4" t="s">
        <v>1358</v>
      </c>
      <c r="R325" s="4" t="s">
        <v>1360</v>
      </c>
      <c r="S325" s="4">
        <v>22</v>
      </c>
      <c r="U325" s="4" t="s">
        <v>114</v>
      </c>
      <c r="V325" s="4" t="s">
        <v>1257</v>
      </c>
      <c r="W325" s="4" t="s">
        <v>1361</v>
      </c>
      <c r="X325" s="4">
        <v>-8.8514189999999999</v>
      </c>
      <c r="Y325" s="4">
        <v>-71.293912000000006</v>
      </c>
      <c r="AA325" s="4">
        <v>247255</v>
      </c>
      <c r="AB325" s="107">
        <v>45264</v>
      </c>
      <c r="AC325" s="107">
        <v>45279</v>
      </c>
      <c r="AD325" s="168" t="s">
        <v>66</v>
      </c>
      <c r="AE325" s="36">
        <v>45280</v>
      </c>
      <c r="AF325" s="4"/>
      <c r="AG325" s="4">
        <v>12</v>
      </c>
      <c r="AH325" s="12" t="s">
        <v>122</v>
      </c>
      <c r="AI325" s="4"/>
      <c r="AJ325" s="81">
        <v>32026</v>
      </c>
      <c r="AK325" s="12"/>
      <c r="AM325" s="81"/>
    </row>
    <row r="326" spans="1:39" ht="25.2" customHeight="1" x14ac:dyDescent="0.3">
      <c r="A326" s="5">
        <v>1275</v>
      </c>
      <c r="B326" s="4" t="s">
        <v>1362</v>
      </c>
      <c r="C326" s="171">
        <v>43120</v>
      </c>
      <c r="D326" s="11" t="s">
        <v>1363</v>
      </c>
      <c r="E326" s="99" t="str">
        <f ca="1">IFERROR(VLOOKUP(F326,'Banco de Dados'!AE:AF,2,FALSE),"")</f>
        <v/>
      </c>
      <c r="F326" s="4">
        <f ca="1">IFERROR(VLOOKUP(Q326,'Banco de Dados'!A:B,2,FALSE),"")</f>
        <v>212301949</v>
      </c>
      <c r="G326" s="4" t="s">
        <v>58</v>
      </c>
      <c r="H326" s="12" t="s">
        <v>59</v>
      </c>
      <c r="I326" s="4"/>
      <c r="J326" s="11">
        <v>80</v>
      </c>
      <c r="K326" s="111">
        <v>45311</v>
      </c>
      <c r="L326" s="12" t="s">
        <v>365</v>
      </c>
      <c r="M326" s="12"/>
      <c r="N326" s="4" t="s">
        <v>491</v>
      </c>
      <c r="O326" s="4" t="s">
        <v>1364</v>
      </c>
      <c r="P326" s="4" t="s">
        <v>61</v>
      </c>
      <c r="Q326" s="4" t="s">
        <v>1363</v>
      </c>
      <c r="R326" s="4" t="s">
        <v>1365</v>
      </c>
      <c r="S326" s="4">
        <v>22</v>
      </c>
      <c r="U326" s="4" t="s">
        <v>114</v>
      </c>
      <c r="V326" s="4" t="s">
        <v>1257</v>
      </c>
      <c r="W326" s="4" t="s">
        <v>478</v>
      </c>
      <c r="X326" s="4">
        <v>-8.8549100000000003</v>
      </c>
      <c r="Y326" s="4">
        <v>-71.245076999999995</v>
      </c>
      <c r="AA326" s="4">
        <v>247255</v>
      </c>
      <c r="AB326" s="107">
        <v>45264</v>
      </c>
      <c r="AC326" s="4"/>
      <c r="AD326" s="4"/>
      <c r="AE326" s="36">
        <v>45314</v>
      </c>
      <c r="AF326" s="4"/>
      <c r="AG326" s="4"/>
      <c r="AH326" s="4"/>
      <c r="AI326" s="4"/>
      <c r="AJ326" s="81">
        <v>21262</v>
      </c>
      <c r="AK326" s="12"/>
      <c r="AM326" s="81"/>
    </row>
    <row r="327" spans="1:39" ht="25.2" customHeight="1" x14ac:dyDescent="0.3">
      <c r="A327" s="5">
        <v>1276</v>
      </c>
      <c r="B327" s="4" t="s">
        <v>1366</v>
      </c>
      <c r="C327" s="171">
        <v>43090</v>
      </c>
      <c r="D327" s="11" t="s">
        <v>1367</v>
      </c>
      <c r="E327" s="99" t="str">
        <f ca="1">IFERROR(VLOOKUP(F327,'Banco de Dados'!AE:AF,2,FALSE),"")</f>
        <v/>
      </c>
      <c r="F327" s="4">
        <f ca="1">IFERROR(VLOOKUP(Q327,'Banco de Dados'!A:B,2,FALSE),"")</f>
        <v>212301952</v>
      </c>
      <c r="G327" s="4" t="s">
        <v>58</v>
      </c>
      <c r="H327" s="12" t="s">
        <v>59</v>
      </c>
      <c r="I327" s="4"/>
      <c r="J327" s="11">
        <v>80</v>
      </c>
      <c r="K327" s="111">
        <v>45314</v>
      </c>
      <c r="L327" s="12" t="s">
        <v>365</v>
      </c>
      <c r="M327" s="12"/>
      <c r="N327" s="4" t="s">
        <v>491</v>
      </c>
      <c r="O327" s="4" t="s">
        <v>1368</v>
      </c>
      <c r="P327" s="4" t="s">
        <v>61</v>
      </c>
      <c r="Q327" s="4" t="s">
        <v>1367</v>
      </c>
      <c r="R327" s="4" t="s">
        <v>1369</v>
      </c>
      <c r="S327" s="4">
        <v>22</v>
      </c>
      <c r="U327" s="4" t="s">
        <v>114</v>
      </c>
      <c r="V327" s="4" t="s">
        <v>1257</v>
      </c>
      <c r="W327" s="4" t="s">
        <v>472</v>
      </c>
      <c r="X327" s="4">
        <v>-8.8310130000000004</v>
      </c>
      <c r="Y327" s="4">
        <v>-71.227176</v>
      </c>
      <c r="AA327" s="4">
        <v>247255</v>
      </c>
      <c r="AB327" s="107">
        <v>45264</v>
      </c>
      <c r="AC327" s="4"/>
      <c r="AD327" s="4"/>
      <c r="AE327" s="36">
        <v>45321</v>
      </c>
      <c r="AF327" s="4"/>
      <c r="AG327" s="4"/>
      <c r="AH327" s="4"/>
      <c r="AI327" s="4"/>
      <c r="AJ327" s="81">
        <v>35048</v>
      </c>
      <c r="AK327" s="12"/>
      <c r="AM327" s="81"/>
    </row>
    <row r="328" spans="1:39" ht="25.2" customHeight="1" x14ac:dyDescent="0.3">
      <c r="A328" s="5">
        <v>1277</v>
      </c>
      <c r="B328" s="4" t="s">
        <v>1370</v>
      </c>
      <c r="C328" s="171">
        <v>43092</v>
      </c>
      <c r="D328" s="11" t="s">
        <v>1371</v>
      </c>
      <c r="E328" s="99" t="str">
        <f ca="1">IFERROR(VLOOKUP(F328,'Banco de Dados'!AE:AF,2,FALSE),"")</f>
        <v/>
      </c>
      <c r="F328" s="4">
        <f ca="1">IFERROR(VLOOKUP(Q328,'Banco de Dados'!A:B,2,FALSE),"")</f>
        <v>212301953</v>
      </c>
      <c r="G328" s="4" t="s">
        <v>58</v>
      </c>
      <c r="H328" s="12" t="s">
        <v>59</v>
      </c>
      <c r="I328" s="4"/>
      <c r="J328" s="11">
        <v>80</v>
      </c>
      <c r="K328" s="111">
        <v>45314</v>
      </c>
      <c r="L328" s="12" t="s">
        <v>365</v>
      </c>
      <c r="M328" s="12"/>
      <c r="N328" s="4" t="s">
        <v>491</v>
      </c>
      <c r="O328" s="4" t="s">
        <v>1372</v>
      </c>
      <c r="P328" s="4" t="s">
        <v>61</v>
      </c>
      <c r="Q328" s="4" t="s">
        <v>1371</v>
      </c>
      <c r="R328" s="4" t="s">
        <v>1373</v>
      </c>
      <c r="S328" s="4">
        <v>22</v>
      </c>
      <c r="U328" s="4" t="s">
        <v>114</v>
      </c>
      <c r="V328" s="4" t="s">
        <v>1257</v>
      </c>
      <c r="W328" s="4" t="s">
        <v>478</v>
      </c>
      <c r="X328" s="4">
        <v>-8.8314199999999996</v>
      </c>
      <c r="Y328" s="4">
        <v>-71.239282000000003</v>
      </c>
      <c r="AA328" s="4">
        <v>247255</v>
      </c>
      <c r="AB328" s="107">
        <v>45264</v>
      </c>
      <c r="AC328" s="4"/>
      <c r="AD328" s="4"/>
      <c r="AE328" s="36">
        <v>45321</v>
      </c>
      <c r="AF328" s="4"/>
      <c r="AG328" s="4"/>
      <c r="AH328" s="4"/>
      <c r="AI328" s="4"/>
      <c r="AJ328" s="81">
        <v>37870</v>
      </c>
      <c r="AK328" s="12"/>
      <c r="AM328" s="81"/>
    </row>
    <row r="329" spans="1:39" ht="25.2" customHeight="1" x14ac:dyDescent="0.3">
      <c r="A329" s="5">
        <v>1278</v>
      </c>
      <c r="B329" s="4" t="s">
        <v>1374</v>
      </c>
      <c r="C329" s="171">
        <v>43094</v>
      </c>
      <c r="D329" s="11" t="s">
        <v>1375</v>
      </c>
      <c r="E329" s="99" t="str">
        <f ca="1">IFERROR(VLOOKUP(F329,'Banco de Dados'!AE:AF,2,FALSE),"")</f>
        <v/>
      </c>
      <c r="F329" s="4">
        <f ca="1">IFERROR(VLOOKUP(Q329,'Banco de Dados'!A:B,2,FALSE),"")</f>
        <v>212301954</v>
      </c>
      <c r="G329" s="4" t="s">
        <v>58</v>
      </c>
      <c r="H329" s="12" t="s">
        <v>59</v>
      </c>
      <c r="I329" s="4"/>
      <c r="J329" s="11">
        <v>80</v>
      </c>
      <c r="K329" s="111">
        <v>45314</v>
      </c>
      <c r="L329" s="12" t="s">
        <v>365</v>
      </c>
      <c r="M329" s="12"/>
      <c r="N329" s="4" t="s">
        <v>491</v>
      </c>
      <c r="O329" s="4" t="s">
        <v>1376</v>
      </c>
      <c r="P329" s="4" t="s">
        <v>61</v>
      </c>
      <c r="Q329" s="4" t="s">
        <v>1375</v>
      </c>
      <c r="R329" s="4" t="s">
        <v>1377</v>
      </c>
      <c r="S329" s="4">
        <v>22</v>
      </c>
      <c r="U329" s="4" t="s">
        <v>114</v>
      </c>
      <c r="V329" s="4" t="s">
        <v>1257</v>
      </c>
      <c r="W329" s="4" t="s">
        <v>478</v>
      </c>
      <c r="X329" s="4">
        <v>-8.8378359999999994</v>
      </c>
      <c r="Y329" s="4">
        <v>-71.239345</v>
      </c>
      <c r="AA329" s="4">
        <v>247255</v>
      </c>
      <c r="AB329" s="107">
        <v>45264</v>
      </c>
      <c r="AC329" s="4"/>
      <c r="AD329" s="4"/>
      <c r="AE329" s="36">
        <v>45321</v>
      </c>
      <c r="AF329" s="4"/>
      <c r="AG329" s="4"/>
      <c r="AH329" s="4"/>
      <c r="AI329" s="4"/>
      <c r="AJ329" s="81">
        <v>33114</v>
      </c>
      <c r="AK329" s="12"/>
      <c r="AM329" s="81"/>
    </row>
    <row r="330" spans="1:39" ht="25.2" customHeight="1" x14ac:dyDescent="0.3">
      <c r="A330" s="5">
        <v>1279</v>
      </c>
      <c r="B330" s="4" t="s">
        <v>1378</v>
      </c>
      <c r="C330" s="171">
        <v>43096</v>
      </c>
      <c r="D330" s="11" t="s">
        <v>1379</v>
      </c>
      <c r="E330" s="99" t="str">
        <f ca="1">IFERROR(VLOOKUP(F330,'Banco de Dados'!AE:AF,2,FALSE),"")</f>
        <v/>
      </c>
      <c r="F330" s="4">
        <f ca="1">IFERROR(VLOOKUP(Q330,'Banco de Dados'!A:B,2,FALSE),"")</f>
        <v>212301956</v>
      </c>
      <c r="G330" s="4" t="s">
        <v>58</v>
      </c>
      <c r="H330" s="12" t="s">
        <v>59</v>
      </c>
      <c r="I330" s="4"/>
      <c r="J330" s="11">
        <v>80</v>
      </c>
      <c r="K330" s="111">
        <v>45314</v>
      </c>
      <c r="L330" s="12" t="s">
        <v>365</v>
      </c>
      <c r="M330" s="12"/>
      <c r="N330" s="4" t="s">
        <v>491</v>
      </c>
      <c r="O330" s="4" t="s">
        <v>1380</v>
      </c>
      <c r="P330" s="4" t="s">
        <v>61</v>
      </c>
      <c r="Q330" s="4" t="s">
        <v>1379</v>
      </c>
      <c r="R330" s="4" t="s">
        <v>1381</v>
      </c>
      <c r="S330" s="4">
        <v>22</v>
      </c>
      <c r="U330" s="4" t="s">
        <v>114</v>
      </c>
      <c r="V330" s="4" t="s">
        <v>1257</v>
      </c>
      <c r="W330" s="4" t="s">
        <v>478</v>
      </c>
      <c r="X330" s="4">
        <v>-8.8406219999999998</v>
      </c>
      <c r="Y330" s="4">
        <v>-71.239986999999999</v>
      </c>
      <c r="AA330" s="4">
        <v>247255</v>
      </c>
      <c r="AB330" s="111">
        <v>45264</v>
      </c>
      <c r="AC330" s="4"/>
      <c r="AD330" s="4"/>
      <c r="AE330" s="36">
        <v>45321</v>
      </c>
      <c r="AF330" s="4"/>
      <c r="AG330" s="4"/>
      <c r="AH330" s="4"/>
      <c r="AI330" s="4"/>
      <c r="AJ330" s="81">
        <v>34576</v>
      </c>
      <c r="AK330" s="12"/>
      <c r="AM330" s="81"/>
    </row>
    <row r="331" spans="1:39" ht="25.2" customHeight="1" x14ac:dyDescent="0.3">
      <c r="A331" s="5">
        <v>128</v>
      </c>
      <c r="B331" s="4" t="s">
        <v>1382</v>
      </c>
      <c r="C331" s="169">
        <v>17302</v>
      </c>
      <c r="D331" s="11" t="s">
        <v>106</v>
      </c>
      <c r="E331" s="99">
        <f>IFERROR(VLOOKUP(F331,'Banco de Dados'!AE:AF,2,FALSE),"")</f>
        <v>714782</v>
      </c>
      <c r="F331" s="4">
        <f>IFERROR(VLOOKUP(Q331,'Banco de Dados'!A:B,2,FALSE),"")</f>
        <v>212301027</v>
      </c>
      <c r="G331" s="4" t="s">
        <v>58</v>
      </c>
      <c r="H331" s="12" t="s">
        <v>59</v>
      </c>
      <c r="I331" s="4"/>
      <c r="J331" s="11">
        <v>80</v>
      </c>
      <c r="K331" s="111">
        <v>45176</v>
      </c>
      <c r="L331" s="12" t="s">
        <v>59</v>
      </c>
      <c r="M331" s="12" t="s">
        <v>59</v>
      </c>
      <c r="N331" s="4"/>
      <c r="O331" s="4" t="s">
        <v>1383</v>
      </c>
      <c r="P331" s="4" t="s">
        <v>61</v>
      </c>
      <c r="Q331" s="11">
        <v>86894684200</v>
      </c>
      <c r="R331" s="4">
        <v>10431047</v>
      </c>
      <c r="S331" s="4">
        <v>16</v>
      </c>
      <c r="T331" s="4"/>
      <c r="U331" s="4" t="s">
        <v>63</v>
      </c>
      <c r="V331" s="4" t="s">
        <v>64</v>
      </c>
      <c r="W331" s="4" t="s">
        <v>65</v>
      </c>
      <c r="X331" s="4">
        <v>-8.1067400000000003</v>
      </c>
      <c r="Y331" s="4">
        <v>-72.596067000000005</v>
      </c>
      <c r="Z331">
        <v>2216106</v>
      </c>
      <c r="AA331" s="123">
        <v>239823</v>
      </c>
      <c r="AB331" s="22">
        <v>45154</v>
      </c>
      <c r="AC331" s="22">
        <v>45154</v>
      </c>
      <c r="AD331" s="168" t="s">
        <v>66</v>
      </c>
      <c r="AE331" s="36">
        <v>45188</v>
      </c>
      <c r="AF331" s="22">
        <v>45191</v>
      </c>
      <c r="AG331" s="17">
        <v>9</v>
      </c>
      <c r="AH331" s="12" t="s">
        <v>67</v>
      </c>
      <c r="AI331" t="s">
        <v>68</v>
      </c>
      <c r="AJ331" s="81">
        <v>19797</v>
      </c>
    </row>
    <row r="332" spans="1:39" ht="25.2" customHeight="1" x14ac:dyDescent="0.3">
      <c r="A332" s="5">
        <v>1280</v>
      </c>
      <c r="B332" s="4" t="s">
        <v>1384</v>
      </c>
      <c r="C332" s="171">
        <v>43098</v>
      </c>
      <c r="D332" s="11" t="s">
        <v>1385</v>
      </c>
      <c r="E332" s="99" t="str">
        <f>IFERROR(VLOOKUP(F332,'Banco de Dados'!AE:AF,2,FALSE),"")</f>
        <v/>
      </c>
      <c r="F332" s="4"/>
      <c r="G332" s="4" t="s">
        <v>58</v>
      </c>
      <c r="H332" s="12" t="s">
        <v>59</v>
      </c>
      <c r="I332" s="4"/>
      <c r="J332" s="11">
        <v>80</v>
      </c>
      <c r="K332" s="111">
        <v>45311</v>
      </c>
      <c r="L332" s="4"/>
      <c r="M332" s="4"/>
      <c r="N332" s="4"/>
      <c r="O332" s="4" t="s">
        <v>1386</v>
      </c>
      <c r="P332" s="4" t="s">
        <v>292</v>
      </c>
      <c r="Q332" s="4" t="s">
        <v>1385</v>
      </c>
      <c r="R332" s="4"/>
      <c r="S332" s="4">
        <v>22</v>
      </c>
      <c r="U332" s="4" t="s">
        <v>114</v>
      </c>
      <c r="V332" s="4" t="s">
        <v>1257</v>
      </c>
      <c r="W332" s="4" t="s">
        <v>1387</v>
      </c>
      <c r="X332" s="4">
        <v>-8.8562569999999994</v>
      </c>
      <c r="Y332" s="4">
        <v>-71.245614000000003</v>
      </c>
      <c r="AA332" s="4"/>
      <c r="AB332" s="111">
        <v>45264</v>
      </c>
      <c r="AC332" s="4"/>
      <c r="AD332" s="4"/>
      <c r="AE332" s="36">
        <v>45314</v>
      </c>
      <c r="AF332" s="4"/>
      <c r="AG332" s="4"/>
      <c r="AH332" s="4"/>
      <c r="AI332" s="4"/>
      <c r="AK332" s="12"/>
      <c r="AM332" s="81"/>
    </row>
    <row r="333" spans="1:39" ht="25.2" customHeight="1" x14ac:dyDescent="0.3">
      <c r="A333" s="5">
        <v>1281</v>
      </c>
      <c r="B333" s="4" t="s">
        <v>1388</v>
      </c>
      <c r="C333" s="171">
        <v>43100</v>
      </c>
      <c r="D333" s="11" t="s">
        <v>1389</v>
      </c>
      <c r="E333" s="99" t="str">
        <f ca="1">IFERROR(VLOOKUP(F333,'Banco de Dados'!AE:AF,2,FALSE),"")</f>
        <v/>
      </c>
      <c r="F333" s="4">
        <f ca="1">IFERROR(VLOOKUP(Q333,'Banco de Dados'!A:B,2,FALSE),"")</f>
        <v>212301957</v>
      </c>
      <c r="G333" s="4" t="s">
        <v>58</v>
      </c>
      <c r="H333" s="12" t="s">
        <v>59</v>
      </c>
      <c r="I333" s="4" t="s">
        <v>1390</v>
      </c>
      <c r="J333" s="11">
        <v>80</v>
      </c>
      <c r="K333" s="111">
        <v>45313</v>
      </c>
      <c r="L333" s="12" t="s">
        <v>365</v>
      </c>
      <c r="M333" s="12"/>
      <c r="N333" s="4" t="s">
        <v>491</v>
      </c>
      <c r="O333" s="4" t="s">
        <v>1391</v>
      </c>
      <c r="P333" s="4" t="s">
        <v>61</v>
      </c>
      <c r="Q333" s="4" t="s">
        <v>1389</v>
      </c>
      <c r="R333" s="4" t="s">
        <v>1392</v>
      </c>
      <c r="S333" s="4">
        <v>22</v>
      </c>
      <c r="U333" s="4" t="s">
        <v>114</v>
      </c>
      <c r="V333" s="4" t="s">
        <v>1257</v>
      </c>
      <c r="W333" s="4" t="s">
        <v>472</v>
      </c>
      <c r="X333" s="4">
        <v>-8.8205019999999994</v>
      </c>
      <c r="Y333" s="4">
        <v>-71.225335999999999</v>
      </c>
      <c r="AA333" s="4">
        <v>247255</v>
      </c>
      <c r="AB333" s="111">
        <v>45264</v>
      </c>
      <c r="AC333" s="4"/>
      <c r="AD333" s="4"/>
      <c r="AE333" s="36">
        <v>45321</v>
      </c>
      <c r="AF333" s="4"/>
      <c r="AG333" s="4"/>
      <c r="AH333" s="4"/>
      <c r="AI333" s="4"/>
      <c r="AJ333" s="81">
        <v>26899</v>
      </c>
      <c r="AK333" s="12"/>
      <c r="AM333" s="81"/>
    </row>
    <row r="334" spans="1:39" ht="25.2" customHeight="1" x14ac:dyDescent="0.3">
      <c r="A334" s="5">
        <v>1282</v>
      </c>
      <c r="B334" s="4" t="s">
        <v>1393</v>
      </c>
      <c r="C334" s="171">
        <v>43102</v>
      </c>
      <c r="D334" s="11" t="s">
        <v>1394</v>
      </c>
      <c r="E334" s="99" t="str">
        <f ca="1">IFERROR(VLOOKUP(F334,'Banco de Dados'!AE:AF,2,FALSE),"")</f>
        <v/>
      </c>
      <c r="F334" s="4">
        <f ca="1">IFERROR(VLOOKUP(Q334,'Banco de Dados'!A:B,2,FALSE),"")</f>
        <v>212301955</v>
      </c>
      <c r="G334" s="4" t="s">
        <v>58</v>
      </c>
      <c r="H334" s="12" t="s">
        <v>59</v>
      </c>
      <c r="I334" s="4"/>
      <c r="J334" s="11">
        <v>80</v>
      </c>
      <c r="K334" s="111">
        <v>45313</v>
      </c>
      <c r="L334" s="12" t="s">
        <v>365</v>
      </c>
      <c r="M334" s="12"/>
      <c r="N334" s="4" t="s">
        <v>491</v>
      </c>
      <c r="O334" s="4" t="s">
        <v>1395</v>
      </c>
      <c r="P334" s="4" t="s">
        <v>61</v>
      </c>
      <c r="Q334" s="4" t="s">
        <v>1394</v>
      </c>
      <c r="R334" s="4" t="s">
        <v>1396</v>
      </c>
      <c r="S334" s="4">
        <v>22</v>
      </c>
      <c r="U334" s="4" t="s">
        <v>114</v>
      </c>
      <c r="V334" s="4" t="s">
        <v>1257</v>
      </c>
      <c r="W334" s="4" t="s">
        <v>472</v>
      </c>
      <c r="X334" s="4">
        <v>-8.8231940000000009</v>
      </c>
      <c r="Y334" s="4">
        <v>-71.226411999999996</v>
      </c>
      <c r="AA334" s="4">
        <v>247255</v>
      </c>
      <c r="AB334" s="107">
        <v>45264</v>
      </c>
      <c r="AC334" s="4"/>
      <c r="AD334" s="4"/>
      <c r="AE334" s="36">
        <v>45321</v>
      </c>
      <c r="AF334" s="4"/>
      <c r="AG334" s="4"/>
      <c r="AH334" s="4"/>
      <c r="AI334" s="4"/>
      <c r="AJ334" s="81">
        <v>35617</v>
      </c>
      <c r="AK334" s="12"/>
      <c r="AM334" s="81"/>
    </row>
    <row r="335" spans="1:39" ht="25.2" customHeight="1" x14ac:dyDescent="0.3">
      <c r="A335" s="5">
        <v>1283</v>
      </c>
      <c r="B335" s="4" t="s">
        <v>1397</v>
      </c>
      <c r="C335" s="171">
        <v>43104</v>
      </c>
      <c r="D335" s="11" t="s">
        <v>1398</v>
      </c>
      <c r="E335" s="99" t="str">
        <f ca="1">IFERROR(VLOOKUP(F335,'Banco de Dados'!AE:AF,2,FALSE),"")</f>
        <v/>
      </c>
      <c r="F335" s="4">
        <f ca="1">IFERROR(VLOOKUP(Q335,'Banco de Dados'!A:B,2,FALSE),"")</f>
        <v>212301958</v>
      </c>
      <c r="G335" s="4" t="s">
        <v>58</v>
      </c>
      <c r="H335" s="12" t="s">
        <v>59</v>
      </c>
      <c r="I335" s="4"/>
      <c r="J335" s="11">
        <v>80</v>
      </c>
      <c r="K335" s="111">
        <v>45313</v>
      </c>
      <c r="L335" s="12" t="s">
        <v>365</v>
      </c>
      <c r="M335" s="12"/>
      <c r="N335" s="4" t="s">
        <v>491</v>
      </c>
      <c r="O335" s="4" t="s">
        <v>1399</v>
      </c>
      <c r="P335" s="4" t="s">
        <v>61</v>
      </c>
      <c r="Q335" s="4" t="s">
        <v>1398</v>
      </c>
      <c r="R335" s="4" t="s">
        <v>1400</v>
      </c>
      <c r="S335" s="4">
        <v>22</v>
      </c>
      <c r="U335" s="4" t="s">
        <v>114</v>
      </c>
      <c r="V335" s="4" t="s">
        <v>1257</v>
      </c>
      <c r="W335" s="4" t="s">
        <v>472</v>
      </c>
      <c r="X335" s="4">
        <v>-8.8208199999999994</v>
      </c>
      <c r="Y335" s="4">
        <v>-71.226994000000005</v>
      </c>
      <c r="AA335" s="4">
        <v>247255</v>
      </c>
      <c r="AB335" s="111">
        <v>45264</v>
      </c>
      <c r="AC335" s="4"/>
      <c r="AD335" s="4"/>
      <c r="AE335" s="36">
        <v>45321</v>
      </c>
      <c r="AF335" s="4"/>
      <c r="AG335" s="4"/>
      <c r="AH335" s="4"/>
      <c r="AI335" s="4"/>
      <c r="AJ335" s="81">
        <v>34287</v>
      </c>
      <c r="AK335" s="12"/>
      <c r="AM335" s="81"/>
    </row>
    <row r="336" spans="1:39" ht="25.2" customHeight="1" x14ac:dyDescent="0.3">
      <c r="A336" s="5">
        <v>1284</v>
      </c>
      <c r="B336" s="4" t="s">
        <v>1401</v>
      </c>
      <c r="C336" s="171">
        <v>43106</v>
      </c>
      <c r="D336" s="11" t="s">
        <v>1402</v>
      </c>
      <c r="E336" s="99" t="str">
        <f>IFERROR(VLOOKUP(F336,'Banco de Dados'!AE:AF,2,FALSE),"")</f>
        <v/>
      </c>
      <c r="F336" s="4"/>
      <c r="G336" s="4" t="s">
        <v>58</v>
      </c>
      <c r="H336" s="12" t="s">
        <v>59</v>
      </c>
      <c r="I336" s="4"/>
      <c r="J336" s="11">
        <v>80</v>
      </c>
      <c r="K336" s="111">
        <v>45311</v>
      </c>
      <c r="L336" s="4"/>
      <c r="M336" s="4"/>
      <c r="N336" s="4"/>
      <c r="O336" s="4" t="s">
        <v>1403</v>
      </c>
      <c r="P336" s="4" t="s">
        <v>61</v>
      </c>
      <c r="Q336" s="4" t="s">
        <v>1402</v>
      </c>
      <c r="R336" s="4" t="s">
        <v>1404</v>
      </c>
      <c r="S336" s="4">
        <v>22</v>
      </c>
      <c r="U336" s="4" t="s">
        <v>114</v>
      </c>
      <c r="V336" s="4" t="s">
        <v>1257</v>
      </c>
      <c r="W336" s="4" t="s">
        <v>478</v>
      </c>
      <c r="X336" s="4">
        <v>-8.8349019999999996</v>
      </c>
      <c r="Y336" s="4">
        <v>-71.253467000000001</v>
      </c>
      <c r="AA336" s="4"/>
      <c r="AB336" s="111">
        <v>45264</v>
      </c>
      <c r="AC336" s="4"/>
      <c r="AD336" s="4"/>
      <c r="AE336" s="36">
        <v>45314</v>
      </c>
      <c r="AF336" s="4"/>
      <c r="AG336" s="4"/>
      <c r="AH336" s="4"/>
      <c r="AI336" s="4"/>
      <c r="AJ336" s="81">
        <v>26917</v>
      </c>
      <c r="AK336" s="12"/>
      <c r="AM336" s="81"/>
    </row>
    <row r="337" spans="1:39" ht="25.2" customHeight="1" x14ac:dyDescent="0.3">
      <c r="A337" s="5">
        <v>1285</v>
      </c>
      <c r="B337" s="4" t="s">
        <v>1405</v>
      </c>
      <c r="C337" s="171">
        <v>43108</v>
      </c>
      <c r="D337" s="11" t="s">
        <v>1406</v>
      </c>
      <c r="E337" s="99" t="str">
        <f ca="1">IFERROR(VLOOKUP(F337,'Banco de Dados'!AE:AF,2,FALSE),"")</f>
        <v/>
      </c>
      <c r="F337" s="4">
        <f ca="1">IFERROR(VLOOKUP(Q337,'Banco de Dados'!A:B,2,FALSE),"")</f>
        <v>212301959</v>
      </c>
      <c r="G337" s="4" t="s">
        <v>58</v>
      </c>
      <c r="H337" s="12" t="s">
        <v>59</v>
      </c>
      <c r="I337" s="4" t="s">
        <v>1390</v>
      </c>
      <c r="J337" s="11">
        <v>80</v>
      </c>
      <c r="K337" s="111">
        <v>45307</v>
      </c>
      <c r="L337" s="12" t="s">
        <v>365</v>
      </c>
      <c r="M337" s="12"/>
      <c r="N337" s="4" t="s">
        <v>491</v>
      </c>
      <c r="O337" s="4" t="s">
        <v>1407</v>
      </c>
      <c r="P337" s="4" t="s">
        <v>61</v>
      </c>
      <c r="Q337" s="4" t="s">
        <v>1406</v>
      </c>
      <c r="R337" s="4" t="s">
        <v>1408</v>
      </c>
      <c r="S337" s="4">
        <v>22</v>
      </c>
      <c r="U337" s="4" t="s">
        <v>114</v>
      </c>
      <c r="V337" s="4" t="s">
        <v>1257</v>
      </c>
      <c r="W337" s="4" t="s">
        <v>1361</v>
      </c>
      <c r="X337" s="4">
        <v>-8.8524729999999998</v>
      </c>
      <c r="Y337" s="4">
        <v>-71.258529999999993</v>
      </c>
      <c r="AA337" s="4">
        <v>247255</v>
      </c>
      <c r="AB337" s="111">
        <v>45264</v>
      </c>
      <c r="AC337" s="4"/>
      <c r="AD337" s="4"/>
      <c r="AE337" s="36">
        <v>45314</v>
      </c>
      <c r="AF337" s="4"/>
      <c r="AG337" s="4"/>
      <c r="AH337" s="4"/>
      <c r="AI337" s="4"/>
      <c r="AJ337" s="81">
        <v>20513</v>
      </c>
      <c r="AK337" s="12"/>
      <c r="AM337" s="81"/>
    </row>
    <row r="338" spans="1:39" ht="25.2" customHeight="1" x14ac:dyDescent="0.3">
      <c r="A338" s="5">
        <v>1286</v>
      </c>
      <c r="B338" s="4" t="s">
        <v>1409</v>
      </c>
      <c r="C338" s="171">
        <v>43110</v>
      </c>
      <c r="D338" s="11" t="s">
        <v>1410</v>
      </c>
      <c r="E338" s="99" t="str">
        <f>IFERROR(VLOOKUP(F338,'Banco de Dados'!AE:AF,2,FALSE),"")</f>
        <v/>
      </c>
      <c r="F338" s="4"/>
      <c r="G338" s="4" t="s">
        <v>58</v>
      </c>
      <c r="H338" s="12" t="s">
        <v>59</v>
      </c>
      <c r="I338" s="4"/>
      <c r="J338" s="11">
        <v>80</v>
      </c>
      <c r="K338" s="111">
        <v>45307</v>
      </c>
      <c r="L338" s="4"/>
      <c r="M338" s="4"/>
      <c r="N338" s="4"/>
      <c r="O338" s="4" t="s">
        <v>1411</v>
      </c>
      <c r="P338" s="4" t="s">
        <v>61</v>
      </c>
      <c r="Q338" s="4" t="s">
        <v>1410</v>
      </c>
      <c r="R338" s="4" t="s">
        <v>1412</v>
      </c>
      <c r="S338" s="4">
        <v>22</v>
      </c>
      <c r="U338" s="4" t="s">
        <v>114</v>
      </c>
      <c r="V338" s="4" t="s">
        <v>1257</v>
      </c>
      <c r="W338" s="4" t="s">
        <v>1361</v>
      </c>
      <c r="X338" s="4">
        <v>-8.8576049999999995</v>
      </c>
      <c r="Y338" s="4">
        <v>-71.261887999999999</v>
      </c>
      <c r="AA338" s="4"/>
      <c r="AB338" s="111">
        <v>45264</v>
      </c>
      <c r="AC338" s="4"/>
      <c r="AD338" s="4"/>
      <c r="AE338" s="36">
        <v>45314</v>
      </c>
      <c r="AF338" s="4"/>
      <c r="AG338" s="4"/>
      <c r="AH338" s="4"/>
      <c r="AI338" s="4"/>
      <c r="AJ338" s="81">
        <v>29453</v>
      </c>
      <c r="AK338" s="12"/>
      <c r="AM338" s="81"/>
    </row>
    <row r="339" spans="1:39" ht="25.2" customHeight="1" x14ac:dyDescent="0.3">
      <c r="A339" s="5">
        <v>1287</v>
      </c>
      <c r="B339" s="4" t="s">
        <v>1413</v>
      </c>
      <c r="C339" s="171">
        <v>43124</v>
      </c>
      <c r="D339" s="11" t="s">
        <v>1414</v>
      </c>
      <c r="E339" s="99" t="str">
        <f ca="1">IFERROR(VLOOKUP(F339,'Banco de Dados'!AE:AF,2,FALSE),"")</f>
        <v/>
      </c>
      <c r="F339" s="4">
        <f ca="1">IFERROR(VLOOKUP(Q339,'Banco de Dados'!A:B,2,FALSE),"")</f>
        <v>212301960</v>
      </c>
      <c r="G339" s="4" t="s">
        <v>58</v>
      </c>
      <c r="H339" s="12" t="s">
        <v>59</v>
      </c>
      <c r="I339" s="4"/>
      <c r="J339" s="11">
        <v>80</v>
      </c>
      <c r="K339" s="111">
        <v>45274</v>
      </c>
      <c r="L339" s="16"/>
      <c r="M339" s="12" t="s">
        <v>59</v>
      </c>
      <c r="N339" s="4" t="s">
        <v>491</v>
      </c>
      <c r="O339" s="4" t="s">
        <v>1415</v>
      </c>
      <c r="P339" s="4" t="s">
        <v>61</v>
      </c>
      <c r="Q339" s="4" t="s">
        <v>1414</v>
      </c>
      <c r="R339" s="4" t="s">
        <v>1416</v>
      </c>
      <c r="S339" s="4">
        <v>22</v>
      </c>
      <c r="U339" s="4" t="s">
        <v>114</v>
      </c>
      <c r="V339" s="4" t="s">
        <v>1257</v>
      </c>
      <c r="W339" s="4" t="s">
        <v>342</v>
      </c>
      <c r="X339" s="4">
        <v>-8.7545330000000003</v>
      </c>
      <c r="Y339" s="4">
        <v>-71.055054999999996</v>
      </c>
      <c r="AA339" s="4">
        <v>247255</v>
      </c>
      <c r="AB339" s="111">
        <v>45264</v>
      </c>
      <c r="AC339" s="107">
        <v>45279</v>
      </c>
      <c r="AD339" s="168" t="s">
        <v>66</v>
      </c>
      <c r="AE339" s="36">
        <v>45280</v>
      </c>
      <c r="AF339" s="4"/>
      <c r="AG339" s="4">
        <v>12</v>
      </c>
      <c r="AH339" s="12" t="s">
        <v>122</v>
      </c>
      <c r="AI339" s="4"/>
      <c r="AJ339" s="81">
        <v>28312</v>
      </c>
      <c r="AK339" s="12"/>
      <c r="AM339" s="81"/>
    </row>
    <row r="340" spans="1:39" ht="25.2" customHeight="1" x14ac:dyDescent="0.3">
      <c r="A340" s="5">
        <v>1288</v>
      </c>
      <c r="B340" s="4" t="s">
        <v>1417</v>
      </c>
      <c r="C340" s="171">
        <v>43126</v>
      </c>
      <c r="D340" s="11" t="s">
        <v>1418</v>
      </c>
      <c r="E340" s="99" t="str">
        <f>IFERROR(VLOOKUP(F340,'Banco de Dados'!AE:AF,2,FALSE),"")</f>
        <v/>
      </c>
      <c r="F340" s="4"/>
      <c r="G340" s="4" t="s">
        <v>58</v>
      </c>
      <c r="H340" s="12" t="s">
        <v>59</v>
      </c>
      <c r="I340" s="4"/>
      <c r="J340" s="11">
        <v>80</v>
      </c>
      <c r="K340" s="111">
        <v>45278</v>
      </c>
      <c r="L340" s="4"/>
      <c r="M340" s="4"/>
      <c r="N340" s="4"/>
      <c r="O340" s="4" t="s">
        <v>1419</v>
      </c>
      <c r="P340" s="4" t="s">
        <v>61</v>
      </c>
      <c r="Q340" s="4" t="s">
        <v>1418</v>
      </c>
      <c r="R340" s="4" t="s">
        <v>1420</v>
      </c>
      <c r="S340" s="4">
        <v>22</v>
      </c>
      <c r="U340" s="4" t="s">
        <v>114</v>
      </c>
      <c r="V340" s="4" t="s">
        <v>1257</v>
      </c>
      <c r="W340" s="4" t="s">
        <v>506</v>
      </c>
      <c r="X340" s="4">
        <v>-8.7568300000000008</v>
      </c>
      <c r="Y340" s="4">
        <v>-71.121791000000002</v>
      </c>
      <c r="AA340" s="4"/>
      <c r="AB340" s="111">
        <v>45264</v>
      </c>
      <c r="AC340" s="107">
        <v>45279</v>
      </c>
      <c r="AD340" s="168" t="s">
        <v>66</v>
      </c>
      <c r="AE340" s="36">
        <v>45280</v>
      </c>
      <c r="AF340" s="4"/>
      <c r="AG340" s="4">
        <v>12</v>
      </c>
      <c r="AH340" s="12" t="s">
        <v>122</v>
      </c>
      <c r="AI340" s="4"/>
      <c r="AJ340" s="81">
        <v>23508</v>
      </c>
      <c r="AK340" s="12"/>
      <c r="AM340" s="81"/>
    </row>
    <row r="341" spans="1:39" ht="25.2" customHeight="1" x14ac:dyDescent="0.3">
      <c r="A341" s="5">
        <v>1289</v>
      </c>
      <c r="B341" s="4" t="s">
        <v>1421</v>
      </c>
      <c r="C341" s="171">
        <v>43128</v>
      </c>
      <c r="D341" s="11" t="s">
        <v>1422</v>
      </c>
      <c r="E341" s="99" t="str">
        <f>IFERROR(VLOOKUP(F341,'Banco de Dados'!AE:AF,2,FALSE),"")</f>
        <v/>
      </c>
      <c r="F341" s="4"/>
      <c r="G341" s="4" t="s">
        <v>58</v>
      </c>
      <c r="H341" s="12" t="s">
        <v>59</v>
      </c>
      <c r="I341" s="4"/>
      <c r="J341" s="11">
        <v>80</v>
      </c>
      <c r="K341" s="111">
        <v>45278</v>
      </c>
      <c r="L341" s="11" t="s">
        <v>59</v>
      </c>
      <c r="M341" s="4"/>
      <c r="N341" s="4"/>
      <c r="O341" s="4" t="s">
        <v>1423</v>
      </c>
      <c r="P341" s="4" t="s">
        <v>61</v>
      </c>
      <c r="Q341" s="4" t="s">
        <v>1422</v>
      </c>
      <c r="R341" s="4" t="s">
        <v>1424</v>
      </c>
      <c r="S341" s="4">
        <v>22</v>
      </c>
      <c r="U341" s="4" t="s">
        <v>114</v>
      </c>
      <c r="V341" s="4" t="s">
        <v>1257</v>
      </c>
      <c r="W341" s="4" t="s">
        <v>506</v>
      </c>
      <c r="X341" s="4">
        <v>-8.7547090000000001</v>
      </c>
      <c r="Y341" s="4">
        <v>-71.121459000000002</v>
      </c>
      <c r="AA341" s="4"/>
      <c r="AB341" s="111">
        <v>45264</v>
      </c>
      <c r="AC341" s="107">
        <v>45279</v>
      </c>
      <c r="AD341" s="168" t="s">
        <v>66</v>
      </c>
      <c r="AE341" s="36">
        <v>45280</v>
      </c>
      <c r="AF341" s="4"/>
      <c r="AG341" s="4">
        <v>12</v>
      </c>
      <c r="AH341" s="12" t="s">
        <v>122</v>
      </c>
      <c r="AI341" s="4"/>
      <c r="AJ341" s="81">
        <v>32870</v>
      </c>
      <c r="AK341" s="12"/>
      <c r="AM341" s="81"/>
    </row>
    <row r="342" spans="1:39" ht="25.2" customHeight="1" x14ac:dyDescent="0.3">
      <c r="A342" s="5">
        <v>129</v>
      </c>
      <c r="B342" s="4" t="s">
        <v>1425</v>
      </c>
      <c r="C342" s="169">
        <v>17258</v>
      </c>
      <c r="D342" s="11" t="s">
        <v>106</v>
      </c>
      <c r="E342" s="99">
        <f>IFERROR(VLOOKUP(F342,'Banco de Dados'!AE:AF,2,FALSE),"")</f>
        <v>714655</v>
      </c>
      <c r="F342" s="4">
        <f>IFERROR(VLOOKUP(Q342,'Banco de Dados'!A:B,2,FALSE),"")</f>
        <v>212301084</v>
      </c>
      <c r="G342" s="4" t="s">
        <v>58</v>
      </c>
      <c r="H342" s="12" t="s">
        <v>59</v>
      </c>
      <c r="I342" s="4"/>
      <c r="J342" s="11">
        <v>80</v>
      </c>
      <c r="K342" s="111">
        <v>45190</v>
      </c>
      <c r="L342" s="12" t="s">
        <v>59</v>
      </c>
      <c r="M342" s="12" t="s">
        <v>59</v>
      </c>
      <c r="N342" s="4" t="s">
        <v>1426</v>
      </c>
      <c r="O342" s="4" t="s">
        <v>1427</v>
      </c>
      <c r="P342" s="4" t="s">
        <v>61</v>
      </c>
      <c r="Q342" s="11">
        <v>75422662253</v>
      </c>
      <c r="R342" s="4" t="s">
        <v>1428</v>
      </c>
      <c r="S342" s="4">
        <v>16</v>
      </c>
      <c r="T342" s="4"/>
      <c r="U342" s="4" t="s">
        <v>63</v>
      </c>
      <c r="V342" s="4" t="s">
        <v>64</v>
      </c>
      <c r="W342" s="4" t="s">
        <v>65</v>
      </c>
      <c r="X342" s="4">
        <v>-8.2155579999999997</v>
      </c>
      <c r="Y342" s="4">
        <v>-72.524362999999994</v>
      </c>
      <c r="Z342">
        <v>2216107</v>
      </c>
      <c r="AA342" s="123">
        <v>239823</v>
      </c>
      <c r="AB342" s="22">
        <v>45154</v>
      </c>
      <c r="AC342" s="22">
        <v>45154</v>
      </c>
      <c r="AD342" s="168" t="s">
        <v>66</v>
      </c>
      <c r="AE342" s="36">
        <v>45194</v>
      </c>
      <c r="AF342" s="36">
        <v>45208</v>
      </c>
      <c r="AG342" s="12">
        <v>9</v>
      </c>
      <c r="AH342" s="12" t="s">
        <v>67</v>
      </c>
      <c r="AI342" t="s">
        <v>68</v>
      </c>
      <c r="AJ342" s="81">
        <v>26491</v>
      </c>
    </row>
    <row r="343" spans="1:39" ht="25.2" customHeight="1" x14ac:dyDescent="0.3">
      <c r="A343" s="5">
        <v>1290</v>
      </c>
      <c r="B343" s="4" t="s">
        <v>1429</v>
      </c>
      <c r="C343" s="171">
        <v>43136</v>
      </c>
      <c r="D343" s="11" t="s">
        <v>1430</v>
      </c>
      <c r="E343" s="99" t="str">
        <f>IFERROR(VLOOKUP(F343,'Banco de Dados'!AE:AF,2,FALSE),"")</f>
        <v/>
      </c>
      <c r="F343" s="4"/>
      <c r="G343" s="4" t="s">
        <v>58</v>
      </c>
      <c r="H343" s="12" t="s">
        <v>59</v>
      </c>
      <c r="I343" s="4"/>
      <c r="J343" s="11">
        <v>45</v>
      </c>
      <c r="K343" s="111">
        <v>45278</v>
      </c>
      <c r="L343" s="4"/>
      <c r="M343" s="4"/>
      <c r="N343" s="4"/>
      <c r="O343" s="4" t="s">
        <v>1431</v>
      </c>
      <c r="P343" s="4" t="s">
        <v>61</v>
      </c>
      <c r="Q343" s="4" t="s">
        <v>1430</v>
      </c>
      <c r="R343" s="4" t="s">
        <v>1432</v>
      </c>
      <c r="S343" s="63">
        <v>22</v>
      </c>
      <c r="T343" s="63"/>
      <c r="U343" s="4" t="s">
        <v>114</v>
      </c>
      <c r="V343" s="4" t="s">
        <v>115</v>
      </c>
      <c r="W343" s="4" t="s">
        <v>506</v>
      </c>
      <c r="X343" s="4">
        <v>-8.7491540000000008</v>
      </c>
      <c r="Y343" s="4">
        <v>-71.127611000000002</v>
      </c>
      <c r="AA343" s="4"/>
      <c r="AB343" s="111">
        <v>45266</v>
      </c>
      <c r="AC343" s="4"/>
      <c r="AD343" s="4"/>
      <c r="AE343" s="36">
        <v>45288</v>
      </c>
      <c r="AF343" s="4"/>
      <c r="AG343" s="4"/>
      <c r="AH343" s="4"/>
      <c r="AI343" s="4"/>
      <c r="AJ343" s="81">
        <v>34185</v>
      </c>
    </row>
    <row r="344" spans="1:39" ht="25.2" customHeight="1" x14ac:dyDescent="0.3">
      <c r="A344" s="5">
        <v>1291</v>
      </c>
      <c r="B344" s="4" t="s">
        <v>1433</v>
      </c>
      <c r="C344" s="171">
        <v>43138</v>
      </c>
      <c r="D344" s="11" t="s">
        <v>1434</v>
      </c>
      <c r="E344" s="99" t="str">
        <f>IFERROR(VLOOKUP(F344,'Banco de Dados'!AE:AF,2,FALSE),"")</f>
        <v/>
      </c>
      <c r="F344" s="4"/>
      <c r="G344" s="4" t="s">
        <v>58</v>
      </c>
      <c r="H344" s="12" t="s">
        <v>59</v>
      </c>
      <c r="I344" s="4"/>
      <c r="J344" s="11">
        <v>45</v>
      </c>
      <c r="K344" s="111">
        <v>45278</v>
      </c>
      <c r="L344" s="11" t="s">
        <v>365</v>
      </c>
      <c r="M344" s="4"/>
      <c r="N344" s="4" t="s">
        <v>1435</v>
      </c>
      <c r="O344" s="4" t="s">
        <v>1436</v>
      </c>
      <c r="P344" s="4" t="s">
        <v>61</v>
      </c>
      <c r="Q344" s="4" t="s">
        <v>1434</v>
      </c>
      <c r="R344" s="4" t="s">
        <v>1437</v>
      </c>
      <c r="S344" s="63">
        <v>22</v>
      </c>
      <c r="T344" s="63"/>
      <c r="U344" s="4" t="s">
        <v>114</v>
      </c>
      <c r="V344" s="4" t="s">
        <v>115</v>
      </c>
      <c r="W344" s="4" t="s">
        <v>506</v>
      </c>
      <c r="X344" s="4">
        <v>-8.7509370000000004</v>
      </c>
      <c r="Y344" s="4">
        <v>-71.124106999999995</v>
      </c>
      <c r="AA344" s="4"/>
      <c r="AB344" s="111">
        <v>45266</v>
      </c>
      <c r="AC344" s="107">
        <v>45279</v>
      </c>
      <c r="AD344" s="168" t="s">
        <v>66</v>
      </c>
      <c r="AE344" s="36">
        <v>45280</v>
      </c>
      <c r="AF344" s="4"/>
      <c r="AG344" s="4">
        <v>12</v>
      </c>
      <c r="AH344" s="12" t="s">
        <v>122</v>
      </c>
      <c r="AI344" s="4"/>
      <c r="AJ344" s="81">
        <v>35961</v>
      </c>
    </row>
    <row r="345" spans="1:39" ht="25.2" customHeight="1" x14ac:dyDescent="0.3">
      <c r="A345" s="5">
        <v>1292</v>
      </c>
      <c r="B345" s="4" t="s">
        <v>1438</v>
      </c>
      <c r="C345" s="171">
        <v>43140</v>
      </c>
      <c r="D345" s="11" t="s">
        <v>1439</v>
      </c>
      <c r="E345" s="99" t="str">
        <f ca="1">IFERROR(VLOOKUP(F345,'Banco de Dados'!AE:AF,2,FALSE),"")</f>
        <v/>
      </c>
      <c r="F345" s="4">
        <f ca="1">IFERROR(VLOOKUP(Q345,'Banco de Dados'!A:B,2,FALSE),"")</f>
        <v>212302011</v>
      </c>
      <c r="G345" s="4" t="s">
        <v>58</v>
      </c>
      <c r="H345" s="12" t="s">
        <v>59</v>
      </c>
      <c r="I345" s="4"/>
      <c r="J345" s="11">
        <v>45</v>
      </c>
      <c r="K345" s="111">
        <v>45278</v>
      </c>
      <c r="L345" s="12" t="s">
        <v>365</v>
      </c>
      <c r="M345" s="12" t="s">
        <v>59</v>
      </c>
      <c r="N345" s="4" t="s">
        <v>1435</v>
      </c>
      <c r="O345" s="4" t="s">
        <v>1440</v>
      </c>
      <c r="P345" s="4" t="s">
        <v>61</v>
      </c>
      <c r="Q345" s="4" t="s">
        <v>1439</v>
      </c>
      <c r="R345" s="4" t="s">
        <v>1441</v>
      </c>
      <c r="S345" s="63">
        <v>22</v>
      </c>
      <c r="T345" s="63"/>
      <c r="U345" s="4" t="s">
        <v>114</v>
      </c>
      <c r="V345" s="4" t="s">
        <v>115</v>
      </c>
      <c r="W345" s="4" t="s">
        <v>478</v>
      </c>
      <c r="X345" s="4">
        <v>-8.8591680000000004</v>
      </c>
      <c r="Y345" s="4">
        <v>-71.311723000000001</v>
      </c>
      <c r="AA345" s="4">
        <v>247255</v>
      </c>
      <c r="AB345" s="111">
        <v>45266</v>
      </c>
      <c r="AC345" s="107">
        <v>45279</v>
      </c>
      <c r="AD345" s="168" t="s">
        <v>66</v>
      </c>
      <c r="AE345" s="36">
        <v>45280</v>
      </c>
      <c r="AF345" s="4"/>
      <c r="AG345" s="4">
        <v>12</v>
      </c>
      <c r="AH345" s="12" t="s">
        <v>122</v>
      </c>
      <c r="AI345" s="4"/>
      <c r="AJ345" s="81">
        <v>28471</v>
      </c>
    </row>
    <row r="346" spans="1:39" ht="25.2" customHeight="1" x14ac:dyDescent="0.3">
      <c r="A346" s="5">
        <v>1293</v>
      </c>
      <c r="B346" s="4" t="s">
        <v>1442</v>
      </c>
      <c r="C346" s="171">
        <v>43142</v>
      </c>
      <c r="D346" s="11" t="s">
        <v>1443</v>
      </c>
      <c r="E346" s="99" t="str">
        <f ca="1">IFERROR(VLOOKUP(F346,'Banco de Dados'!AE:AF,2,FALSE),"")</f>
        <v/>
      </c>
      <c r="F346" s="4">
        <f ca="1">IFERROR(VLOOKUP(Q346,'Banco de Dados'!A:B,2,FALSE),"")</f>
        <v>212302016</v>
      </c>
      <c r="G346" s="4" t="s">
        <v>58</v>
      </c>
      <c r="H346" s="12" t="s">
        <v>59</v>
      </c>
      <c r="I346" s="4"/>
      <c r="J346" s="11">
        <v>45</v>
      </c>
      <c r="K346" s="111">
        <v>45278</v>
      </c>
      <c r="L346" s="12" t="s">
        <v>365</v>
      </c>
      <c r="M346" s="12" t="s">
        <v>59</v>
      </c>
      <c r="N346" s="4" t="s">
        <v>1444</v>
      </c>
      <c r="O346" s="4" t="s">
        <v>1445</v>
      </c>
      <c r="P346" s="4" t="s">
        <v>61</v>
      </c>
      <c r="Q346" s="4" t="s">
        <v>1443</v>
      </c>
      <c r="R346" s="4" t="s">
        <v>1446</v>
      </c>
      <c r="S346" s="63">
        <v>22</v>
      </c>
      <c r="T346" s="63"/>
      <c r="U346" s="4" t="s">
        <v>114</v>
      </c>
      <c r="V346" s="4" t="s">
        <v>115</v>
      </c>
      <c r="W346" s="4" t="s">
        <v>478</v>
      </c>
      <c r="X346" s="4">
        <v>-8.8552759999999999</v>
      </c>
      <c r="Y346" s="4">
        <v>-71.31362</v>
      </c>
      <c r="AA346" s="4">
        <v>247255</v>
      </c>
      <c r="AB346" s="111">
        <v>45266</v>
      </c>
      <c r="AC346" s="107">
        <v>45279</v>
      </c>
      <c r="AD346" s="168" t="s">
        <v>66</v>
      </c>
      <c r="AE346" s="36">
        <v>45280</v>
      </c>
      <c r="AF346" s="4"/>
      <c r="AG346" s="4">
        <v>12</v>
      </c>
      <c r="AH346" s="12" t="s">
        <v>122</v>
      </c>
      <c r="AI346" s="4"/>
      <c r="AJ346" s="81">
        <v>35811</v>
      </c>
    </row>
    <row r="347" spans="1:39" ht="25.2" customHeight="1" x14ac:dyDescent="0.3">
      <c r="A347" s="5">
        <v>1294</v>
      </c>
      <c r="B347" s="4" t="s">
        <v>1447</v>
      </c>
      <c r="C347" s="171">
        <v>43144</v>
      </c>
      <c r="D347" s="11" t="s">
        <v>1448</v>
      </c>
      <c r="E347" s="99" t="str">
        <f ca="1">IFERROR(VLOOKUP(F347,'Banco de Dados'!AE:AF,2,FALSE),"")</f>
        <v/>
      </c>
      <c r="F347" s="4">
        <f ca="1">IFERROR(VLOOKUP(Q347,'Banco de Dados'!A:B,2,FALSE),"")</f>
        <v>212302021</v>
      </c>
      <c r="G347" s="4" t="s">
        <v>58</v>
      </c>
      <c r="H347" s="12" t="s">
        <v>59</v>
      </c>
      <c r="I347" s="4"/>
      <c r="J347" s="11">
        <v>45</v>
      </c>
      <c r="K347" s="111">
        <v>45308</v>
      </c>
      <c r="L347" s="12" t="s">
        <v>365</v>
      </c>
      <c r="M347" s="12"/>
      <c r="N347" s="4" t="s">
        <v>491</v>
      </c>
      <c r="O347" s="4" t="s">
        <v>1449</v>
      </c>
      <c r="P347" s="4" t="s">
        <v>61</v>
      </c>
      <c r="Q347" s="4" t="s">
        <v>1448</v>
      </c>
      <c r="R347" s="4" t="s">
        <v>1450</v>
      </c>
      <c r="S347" s="63">
        <v>22</v>
      </c>
      <c r="T347" s="63"/>
      <c r="U347" s="4" t="s">
        <v>114</v>
      </c>
      <c r="V347" s="4" t="s">
        <v>115</v>
      </c>
      <c r="W347" s="4" t="s">
        <v>1361</v>
      </c>
      <c r="X347" s="4">
        <v>-8.8563310000000008</v>
      </c>
      <c r="Y347" s="4">
        <v>-71.316252000000006</v>
      </c>
      <c r="AA347" s="4">
        <v>247255</v>
      </c>
      <c r="AB347" s="111">
        <v>45266</v>
      </c>
      <c r="AC347" s="4"/>
      <c r="AD347" s="4"/>
      <c r="AE347" s="36">
        <v>45314</v>
      </c>
      <c r="AF347" s="4"/>
      <c r="AG347" s="4"/>
      <c r="AH347" s="4"/>
      <c r="AI347" s="4"/>
      <c r="AJ347" s="81">
        <v>37305</v>
      </c>
    </row>
    <row r="348" spans="1:39" ht="25.2" customHeight="1" x14ac:dyDescent="0.3">
      <c r="A348" s="5">
        <v>1295</v>
      </c>
      <c r="B348" s="4" t="s">
        <v>1451</v>
      </c>
      <c r="C348" s="171">
        <v>43146</v>
      </c>
      <c r="D348" s="11" t="s">
        <v>1452</v>
      </c>
      <c r="E348" s="99" t="str">
        <f>IFERROR(VLOOKUP(F348,'Banco de Dados'!AE:AF,2,FALSE),"")</f>
        <v/>
      </c>
      <c r="F348" s="4"/>
      <c r="G348" s="4" t="s">
        <v>58</v>
      </c>
      <c r="H348" s="12" t="s">
        <v>59</v>
      </c>
      <c r="I348" s="4" t="s">
        <v>1453</v>
      </c>
      <c r="J348" s="11">
        <v>45</v>
      </c>
      <c r="K348" s="111">
        <v>45279</v>
      </c>
      <c r="L348" s="11"/>
      <c r="M348" s="4"/>
      <c r="N348" s="4"/>
      <c r="O348" s="4" t="s">
        <v>1454</v>
      </c>
      <c r="P348" s="4" t="s">
        <v>61</v>
      </c>
      <c r="Q348" s="4" t="s">
        <v>1452</v>
      </c>
      <c r="R348" s="4" t="s">
        <v>1455</v>
      </c>
      <c r="S348" s="63">
        <v>22</v>
      </c>
      <c r="T348" s="63"/>
      <c r="U348" s="4" t="s">
        <v>114</v>
      </c>
      <c r="V348" s="4" t="s">
        <v>115</v>
      </c>
      <c r="W348" s="4" t="s">
        <v>1361</v>
      </c>
      <c r="X348" s="4">
        <v>-8.8702500000000004</v>
      </c>
      <c r="Y348" s="4">
        <v>-71.321702999999999</v>
      </c>
      <c r="AA348" s="4"/>
      <c r="AB348" s="111">
        <v>45266</v>
      </c>
      <c r="AC348" s="4"/>
      <c r="AD348" s="4"/>
      <c r="AE348" s="36">
        <v>45288</v>
      </c>
      <c r="AF348" s="4"/>
      <c r="AG348" s="4"/>
      <c r="AH348" s="4"/>
      <c r="AI348" s="4"/>
      <c r="AJ348" s="81">
        <v>34820</v>
      </c>
    </row>
    <row r="349" spans="1:39" ht="25.2" customHeight="1" x14ac:dyDescent="0.3">
      <c r="A349" s="5">
        <v>1296</v>
      </c>
      <c r="B349" s="4" t="s">
        <v>1456</v>
      </c>
      <c r="C349" s="171">
        <v>43148</v>
      </c>
      <c r="D349" s="11" t="s">
        <v>1457</v>
      </c>
      <c r="E349" s="99" t="str">
        <f>IFERROR(VLOOKUP(F349,'Banco de Dados'!AE:AF,2,FALSE),"")</f>
        <v/>
      </c>
      <c r="F349" s="4"/>
      <c r="G349" s="4" t="s">
        <v>58</v>
      </c>
      <c r="H349" s="12" t="s">
        <v>59</v>
      </c>
      <c r="I349" s="4"/>
      <c r="J349" s="11">
        <v>45</v>
      </c>
      <c r="K349" s="111">
        <v>45316</v>
      </c>
      <c r="L349" s="4"/>
      <c r="M349" s="4"/>
      <c r="N349" s="4"/>
      <c r="O349" s="4" t="s">
        <v>1458</v>
      </c>
      <c r="P349" s="4" t="s">
        <v>292</v>
      </c>
      <c r="Q349" s="4" t="s">
        <v>1457</v>
      </c>
      <c r="R349" s="4"/>
      <c r="S349" s="63">
        <v>22</v>
      </c>
      <c r="T349" s="63"/>
      <c r="U349" s="4" t="s">
        <v>114</v>
      </c>
      <c r="V349" s="4" t="s">
        <v>115</v>
      </c>
      <c r="W349" s="4" t="s">
        <v>478</v>
      </c>
      <c r="X349" s="4">
        <v>-8.8675960000000007</v>
      </c>
      <c r="Y349" s="4">
        <v>-71.337695999999994</v>
      </c>
      <c r="AA349" s="4"/>
      <c r="AB349" s="111">
        <v>45266</v>
      </c>
      <c r="AC349" s="4"/>
      <c r="AD349" s="4"/>
      <c r="AE349" s="36">
        <v>45321</v>
      </c>
      <c r="AF349" s="4"/>
      <c r="AG349" s="4"/>
      <c r="AH349" s="4"/>
      <c r="AI349" s="4"/>
      <c r="AJ349" s="81">
        <v>33550</v>
      </c>
    </row>
    <row r="350" spans="1:39" ht="25.2" customHeight="1" x14ac:dyDescent="0.3">
      <c r="A350" s="5">
        <v>1297</v>
      </c>
      <c r="B350" s="4" t="s">
        <v>1459</v>
      </c>
      <c r="C350" s="171">
        <v>43150</v>
      </c>
      <c r="D350" s="11" t="s">
        <v>1460</v>
      </c>
      <c r="E350" s="99" t="str">
        <f>IFERROR(VLOOKUP(F350,'Banco de Dados'!AE:AF,2,FALSE),"")</f>
        <v/>
      </c>
      <c r="F350" s="4"/>
      <c r="G350" s="4" t="s">
        <v>58</v>
      </c>
      <c r="H350" s="12" t="s">
        <v>59</v>
      </c>
      <c r="I350" s="4"/>
      <c r="J350" s="11">
        <v>45</v>
      </c>
      <c r="K350" s="111">
        <v>45279</v>
      </c>
      <c r="L350" s="4"/>
      <c r="M350" s="4"/>
      <c r="N350" s="4"/>
      <c r="O350" s="4" t="s">
        <v>1461</v>
      </c>
      <c r="P350" s="4" t="s">
        <v>61</v>
      </c>
      <c r="Q350" s="4" t="s">
        <v>1460</v>
      </c>
      <c r="R350" s="4" t="s">
        <v>1462</v>
      </c>
      <c r="S350" s="63">
        <v>22</v>
      </c>
      <c r="T350" s="4"/>
      <c r="U350" s="4" t="s">
        <v>114</v>
      </c>
      <c r="V350" s="4" t="s">
        <v>115</v>
      </c>
      <c r="W350" s="4" t="s">
        <v>478</v>
      </c>
      <c r="X350" s="4">
        <v>-8.8673190000000002</v>
      </c>
      <c r="Y350" s="4">
        <v>-71.337349000000003</v>
      </c>
      <c r="AA350" s="4"/>
      <c r="AB350" s="111">
        <v>45266</v>
      </c>
      <c r="AC350" s="4"/>
      <c r="AD350" s="4"/>
      <c r="AE350" s="36">
        <v>45288</v>
      </c>
      <c r="AF350" s="4"/>
      <c r="AG350" s="4"/>
      <c r="AH350" s="4"/>
      <c r="AI350" s="4"/>
      <c r="AJ350" s="81">
        <v>27488</v>
      </c>
    </row>
    <row r="351" spans="1:39" ht="25.2" customHeight="1" x14ac:dyDescent="0.3">
      <c r="A351" s="5">
        <v>1298</v>
      </c>
      <c r="B351" s="4" t="s">
        <v>1463</v>
      </c>
      <c r="C351" s="171">
        <v>43152</v>
      </c>
      <c r="D351" s="11" t="s">
        <v>1464</v>
      </c>
      <c r="E351" s="99" t="str">
        <f>IFERROR(VLOOKUP(F351,'Banco de Dados'!AE:AF,2,FALSE),"")</f>
        <v/>
      </c>
      <c r="F351" s="4"/>
      <c r="G351" s="4" t="s">
        <v>58</v>
      </c>
      <c r="H351" s="12" t="s">
        <v>59</v>
      </c>
      <c r="I351" s="4"/>
      <c r="J351" s="11">
        <v>45</v>
      </c>
      <c r="K351" s="111">
        <v>45305</v>
      </c>
      <c r="L351" s="4"/>
      <c r="M351" s="4"/>
      <c r="N351" s="4"/>
      <c r="O351" s="4" t="s">
        <v>1465</v>
      </c>
      <c r="P351" s="4" t="s">
        <v>61</v>
      </c>
      <c r="Q351" s="4" t="s">
        <v>1464</v>
      </c>
      <c r="R351" s="4" t="s">
        <v>1466</v>
      </c>
      <c r="S351" s="63">
        <v>22</v>
      </c>
      <c r="T351" s="4"/>
      <c r="U351" s="4" t="s">
        <v>114</v>
      </c>
      <c r="V351" s="4" t="s">
        <v>115</v>
      </c>
      <c r="W351" s="4" t="s">
        <v>1361</v>
      </c>
      <c r="X351" s="4">
        <v>-8.8814329999999995</v>
      </c>
      <c r="Y351" s="4">
        <v>-71.348399999999998</v>
      </c>
      <c r="AA351" s="4"/>
      <c r="AB351" s="111">
        <v>45266</v>
      </c>
      <c r="AC351" s="4"/>
      <c r="AD351" s="4"/>
      <c r="AE351" s="36">
        <v>44942</v>
      </c>
      <c r="AF351" s="4"/>
      <c r="AG351" s="4"/>
      <c r="AH351" s="4"/>
      <c r="AI351" s="4"/>
      <c r="AJ351" s="81">
        <v>30968</v>
      </c>
    </row>
    <row r="352" spans="1:39" ht="25.2" customHeight="1" x14ac:dyDescent="0.3">
      <c r="A352" s="5">
        <v>1299</v>
      </c>
      <c r="B352" s="4" t="s">
        <v>1467</v>
      </c>
      <c r="C352" s="171">
        <v>43154</v>
      </c>
      <c r="D352" s="11" t="s">
        <v>1468</v>
      </c>
      <c r="E352" s="99" t="str">
        <f>IFERROR(VLOOKUP(F352,'Banco de Dados'!AE:AF,2,FALSE),"")</f>
        <v/>
      </c>
      <c r="F352" s="4"/>
      <c r="G352" s="4" t="s">
        <v>58</v>
      </c>
      <c r="H352" s="12" t="s">
        <v>59</v>
      </c>
      <c r="I352" s="4" t="s">
        <v>1453</v>
      </c>
      <c r="J352" s="11">
        <v>45</v>
      </c>
      <c r="K352" s="111">
        <v>45279</v>
      </c>
      <c r="L352" s="4"/>
      <c r="M352" s="4"/>
      <c r="N352" s="4"/>
      <c r="O352" s="4" t="s">
        <v>1469</v>
      </c>
      <c r="P352" s="4" t="s">
        <v>61</v>
      </c>
      <c r="Q352" s="4" t="s">
        <v>1468</v>
      </c>
      <c r="R352" s="4" t="s">
        <v>1470</v>
      </c>
      <c r="S352" s="63">
        <v>22</v>
      </c>
      <c r="T352" s="4"/>
      <c r="U352" s="4" t="s">
        <v>114</v>
      </c>
      <c r="V352" s="4" t="s">
        <v>115</v>
      </c>
      <c r="W352" s="4" t="s">
        <v>1361</v>
      </c>
      <c r="X352" s="4">
        <v>-8.885059</v>
      </c>
      <c r="Y352" s="4">
        <v>-71.362308999999996</v>
      </c>
      <c r="AA352" s="4"/>
      <c r="AB352" s="111">
        <v>45266</v>
      </c>
      <c r="AC352" s="4"/>
      <c r="AD352" s="4"/>
      <c r="AE352" s="36">
        <v>45288</v>
      </c>
      <c r="AF352" s="4"/>
      <c r="AG352" s="4"/>
      <c r="AH352" s="4"/>
      <c r="AI352" s="4"/>
      <c r="AJ352" s="81">
        <v>34496</v>
      </c>
    </row>
    <row r="353" spans="1:36" ht="25.2" customHeight="1" x14ac:dyDescent="0.3">
      <c r="A353" s="5">
        <v>13</v>
      </c>
      <c r="B353" s="4" t="s">
        <v>1471</v>
      </c>
      <c r="C353" s="169">
        <v>16709</v>
      </c>
      <c r="D353" s="11" t="s">
        <v>1472</v>
      </c>
      <c r="E353" s="99">
        <f>IFERROR(VLOOKUP(F353,'Banco de Dados'!AE:AF,2,FALSE),"")</f>
        <v>713606</v>
      </c>
      <c r="F353" s="4">
        <f>IFERROR(VLOOKUP(Q353,'Banco de Dados'!A:B,2,FALSE),"")</f>
        <v>212300913</v>
      </c>
      <c r="G353" s="4" t="s">
        <v>58</v>
      </c>
      <c r="H353" s="12" t="s">
        <v>59</v>
      </c>
      <c r="I353" s="4"/>
      <c r="J353" s="11">
        <v>80</v>
      </c>
      <c r="K353" s="111">
        <v>45174</v>
      </c>
      <c r="L353" s="12" t="s">
        <v>59</v>
      </c>
      <c r="M353" s="12" t="s">
        <v>59</v>
      </c>
      <c r="N353" s="4"/>
      <c r="O353" s="4" t="s">
        <v>1473</v>
      </c>
      <c r="P353" s="4" t="s">
        <v>61</v>
      </c>
      <c r="Q353" s="11">
        <v>7724043213</v>
      </c>
      <c r="R353" s="4" t="s">
        <v>1474</v>
      </c>
      <c r="S353" s="4">
        <v>16</v>
      </c>
      <c r="T353" s="4"/>
      <c r="U353" s="4" t="s">
        <v>63</v>
      </c>
      <c r="V353" s="4" t="s">
        <v>64</v>
      </c>
      <c r="W353" s="4" t="s">
        <v>65</v>
      </c>
      <c r="X353" s="4">
        <v>-8.0911600000000004</v>
      </c>
      <c r="Y353" s="4">
        <v>-72.606241999999995</v>
      </c>
      <c r="Z353" s="4">
        <v>2216148</v>
      </c>
      <c r="AA353" s="123">
        <v>239823</v>
      </c>
      <c r="AB353" s="22">
        <v>45154</v>
      </c>
      <c r="AC353" s="22">
        <v>45154</v>
      </c>
      <c r="AD353" s="168" t="s">
        <v>66</v>
      </c>
      <c r="AE353" s="36">
        <v>45175</v>
      </c>
      <c r="AF353" s="22">
        <v>45182</v>
      </c>
      <c r="AG353" s="12">
        <v>9</v>
      </c>
      <c r="AH353" s="12" t="s">
        <v>67</v>
      </c>
      <c r="AI353" t="s">
        <v>68</v>
      </c>
      <c r="AJ353" s="81">
        <v>37551</v>
      </c>
    </row>
    <row r="354" spans="1:36" ht="25.2" customHeight="1" x14ac:dyDescent="0.3">
      <c r="A354" s="5">
        <v>130</v>
      </c>
      <c r="B354" s="4" t="s">
        <v>1475</v>
      </c>
      <c r="C354" s="169">
        <v>17146</v>
      </c>
      <c r="D354" s="11" t="s">
        <v>106</v>
      </c>
      <c r="E354" s="99">
        <f>IFERROR(VLOOKUP(F354,'Banco de Dados'!AE:AF,2,FALSE),"")</f>
        <v>713874</v>
      </c>
      <c r="F354" s="4">
        <f>IFERROR(VLOOKUP(Q354,'Banco de Dados'!A:B,2,FALSE),"")</f>
        <v>212300932</v>
      </c>
      <c r="G354" s="4" t="s">
        <v>58</v>
      </c>
      <c r="H354" s="12" t="s">
        <v>59</v>
      </c>
      <c r="I354" s="4"/>
      <c r="J354" s="11">
        <v>80</v>
      </c>
      <c r="K354" s="111">
        <v>45172</v>
      </c>
      <c r="L354" s="12" t="s">
        <v>59</v>
      </c>
      <c r="M354" s="12" t="s">
        <v>59</v>
      </c>
      <c r="N354" s="4"/>
      <c r="O354" s="4" t="s">
        <v>1476</v>
      </c>
      <c r="P354" s="4" t="s">
        <v>61</v>
      </c>
      <c r="Q354" s="11">
        <v>1773106260</v>
      </c>
      <c r="R354" s="4" t="s">
        <v>1477</v>
      </c>
      <c r="S354" s="4">
        <v>16</v>
      </c>
      <c r="T354" s="4"/>
      <c r="U354" s="4" t="s">
        <v>63</v>
      </c>
      <c r="V354" s="4" t="s">
        <v>64</v>
      </c>
      <c r="W354" s="4" t="s">
        <v>65</v>
      </c>
      <c r="X354" s="4">
        <v>-8.0698299999999996</v>
      </c>
      <c r="Y354" s="4">
        <v>-72.635481999999996</v>
      </c>
      <c r="Z354">
        <v>2216108</v>
      </c>
      <c r="AA354" s="123">
        <v>239823</v>
      </c>
      <c r="AB354" s="22">
        <v>45154</v>
      </c>
      <c r="AC354" s="22">
        <v>45154</v>
      </c>
      <c r="AD354" s="168" t="s">
        <v>66</v>
      </c>
      <c r="AE354" s="36">
        <v>45175</v>
      </c>
      <c r="AF354" s="22">
        <v>45183</v>
      </c>
      <c r="AG354" s="12">
        <v>9</v>
      </c>
      <c r="AH354" s="12" t="s">
        <v>67</v>
      </c>
      <c r="AI354" t="s">
        <v>68</v>
      </c>
      <c r="AJ354" s="81">
        <v>33581</v>
      </c>
    </row>
    <row r="355" spans="1:36" ht="25.2" customHeight="1" x14ac:dyDescent="0.3">
      <c r="A355" s="5">
        <v>1300</v>
      </c>
      <c r="B355" s="4" t="s">
        <v>1478</v>
      </c>
      <c r="C355" s="171">
        <v>43156</v>
      </c>
      <c r="D355" s="11" t="s">
        <v>1479</v>
      </c>
      <c r="E355" s="99" t="str">
        <f>IFERROR(VLOOKUP(F355,'Banco de Dados'!AE:AF,2,FALSE),"")</f>
        <v/>
      </c>
      <c r="F355" s="4"/>
      <c r="G355" s="4" t="s">
        <v>58</v>
      </c>
      <c r="H355" s="12" t="s">
        <v>59</v>
      </c>
      <c r="I355" s="4"/>
      <c r="J355" s="11">
        <v>45</v>
      </c>
      <c r="K355" s="111">
        <v>45308</v>
      </c>
      <c r="L355" s="4"/>
      <c r="M355" s="4"/>
      <c r="N355" s="4"/>
      <c r="O355" s="4" t="s">
        <v>1480</v>
      </c>
      <c r="P355" s="4" t="s">
        <v>61</v>
      </c>
      <c r="Q355" s="4" t="s">
        <v>1481</v>
      </c>
      <c r="R355" s="4" t="s">
        <v>1482</v>
      </c>
      <c r="S355" s="63">
        <v>22</v>
      </c>
      <c r="T355" s="4"/>
      <c r="U355" s="4" t="s">
        <v>114</v>
      </c>
      <c r="V355" s="4" t="s">
        <v>115</v>
      </c>
      <c r="W355" s="4" t="s">
        <v>1361</v>
      </c>
      <c r="X355" s="4">
        <v>-8.8879730000000006</v>
      </c>
      <c r="Y355" s="4">
        <v>-71.362290999999999</v>
      </c>
      <c r="AA355" s="4"/>
      <c r="AB355" s="111">
        <v>45266</v>
      </c>
      <c r="AC355" s="4"/>
      <c r="AD355" s="4"/>
      <c r="AE355" s="36">
        <v>45314</v>
      </c>
      <c r="AF355" s="4"/>
      <c r="AG355" s="4"/>
      <c r="AH355" s="4"/>
      <c r="AI355" s="4"/>
      <c r="AJ355" s="81">
        <v>37954</v>
      </c>
    </row>
    <row r="356" spans="1:36" ht="25.2" customHeight="1" x14ac:dyDescent="0.3">
      <c r="A356" s="5">
        <v>1301</v>
      </c>
      <c r="B356" s="4" t="s">
        <v>1483</v>
      </c>
      <c r="C356" s="171">
        <v>43158</v>
      </c>
      <c r="D356" s="11" t="s">
        <v>1484</v>
      </c>
      <c r="E356" s="99" t="str">
        <f>IFERROR(VLOOKUP(F356,'Banco de Dados'!AE:AF,2,FALSE),"")</f>
        <v/>
      </c>
      <c r="F356" s="4"/>
      <c r="G356" s="4" t="s">
        <v>58</v>
      </c>
      <c r="H356" s="12" t="s">
        <v>59</v>
      </c>
      <c r="I356" s="4"/>
      <c r="J356" s="11">
        <v>45</v>
      </c>
      <c r="K356" s="111">
        <v>45308</v>
      </c>
      <c r="L356" s="4"/>
      <c r="M356" s="4"/>
      <c r="N356" s="4"/>
      <c r="O356" s="4" t="s">
        <v>1485</v>
      </c>
      <c r="P356" s="4" t="s">
        <v>61</v>
      </c>
      <c r="Q356" s="4" t="s">
        <v>1484</v>
      </c>
      <c r="R356" s="129" t="s">
        <v>1486</v>
      </c>
      <c r="S356" s="63">
        <v>22</v>
      </c>
      <c r="T356" s="4"/>
      <c r="U356" s="4" t="s">
        <v>114</v>
      </c>
      <c r="V356" s="4" t="s">
        <v>115</v>
      </c>
      <c r="W356" s="4" t="s">
        <v>1361</v>
      </c>
      <c r="X356" s="4">
        <v>-8.8887250000000009</v>
      </c>
      <c r="Y356" s="4">
        <v>-71.363146999999998</v>
      </c>
      <c r="AA356" s="4"/>
      <c r="AB356" s="111">
        <v>45266</v>
      </c>
      <c r="AC356" s="4"/>
      <c r="AD356" s="4"/>
      <c r="AE356" s="36">
        <v>45314</v>
      </c>
      <c r="AF356" s="4"/>
      <c r="AG356" s="4"/>
      <c r="AH356" s="4"/>
      <c r="AI356" s="4"/>
      <c r="AJ356" s="81">
        <v>33178</v>
      </c>
    </row>
    <row r="357" spans="1:36" ht="25.2" customHeight="1" x14ac:dyDescent="0.3">
      <c r="A357" s="5">
        <v>1302</v>
      </c>
      <c r="B357" s="4" t="s">
        <v>1487</v>
      </c>
      <c r="C357" s="171">
        <v>43160</v>
      </c>
      <c r="D357" s="11" t="s">
        <v>1488</v>
      </c>
      <c r="E357" s="99" t="str">
        <f>IFERROR(VLOOKUP(F357,'Banco de Dados'!AE:AF,2,FALSE),"")</f>
        <v/>
      </c>
      <c r="F357" s="4"/>
      <c r="G357" s="4" t="s">
        <v>58</v>
      </c>
      <c r="H357" s="12" t="s">
        <v>59</v>
      </c>
      <c r="I357" s="4"/>
      <c r="J357" s="11">
        <v>45</v>
      </c>
      <c r="K357" s="111">
        <v>45316</v>
      </c>
      <c r="L357" s="4"/>
      <c r="M357" s="4"/>
      <c r="N357" s="4"/>
      <c r="O357" s="4" t="s">
        <v>1489</v>
      </c>
      <c r="P357" s="4" t="s">
        <v>61</v>
      </c>
      <c r="Q357" s="4" t="s">
        <v>1488</v>
      </c>
      <c r="R357" s="129" t="s">
        <v>1490</v>
      </c>
      <c r="S357" s="63">
        <v>22</v>
      </c>
      <c r="T357" s="4"/>
      <c r="U357" s="4" t="s">
        <v>114</v>
      </c>
      <c r="V357" s="4" t="s">
        <v>115</v>
      </c>
      <c r="W357" s="4" t="s">
        <v>478</v>
      </c>
      <c r="X357" s="4">
        <v>-8.8916609999999991</v>
      </c>
      <c r="Y357" s="4">
        <v>-71.368634999999998</v>
      </c>
      <c r="AA357" s="4"/>
      <c r="AB357" s="111">
        <v>45266</v>
      </c>
      <c r="AC357" s="4"/>
      <c r="AD357" s="4"/>
      <c r="AE357" s="36">
        <v>45321</v>
      </c>
      <c r="AF357" s="4"/>
      <c r="AG357" s="4"/>
      <c r="AH357" s="4"/>
      <c r="AI357" s="4"/>
      <c r="AJ357" s="81">
        <v>35679</v>
      </c>
    </row>
    <row r="358" spans="1:36" ht="25.2" customHeight="1" x14ac:dyDescent="0.3">
      <c r="A358" s="5">
        <v>1303</v>
      </c>
      <c r="B358" s="4" t="s">
        <v>1491</v>
      </c>
      <c r="C358" s="171">
        <v>43162</v>
      </c>
      <c r="D358" s="11" t="s">
        <v>1492</v>
      </c>
      <c r="E358" s="99" t="str">
        <f>IFERROR(VLOOKUP(F358,'Banco de Dados'!AE:AF,2,FALSE),"")</f>
        <v/>
      </c>
      <c r="F358" s="4"/>
      <c r="G358" s="4" t="s">
        <v>58</v>
      </c>
      <c r="H358" s="12" t="s">
        <v>59</v>
      </c>
      <c r="I358" s="4"/>
      <c r="J358" s="11">
        <v>45</v>
      </c>
      <c r="K358" s="111">
        <v>45279</v>
      </c>
      <c r="L358" s="4"/>
      <c r="M358" s="4"/>
      <c r="N358" s="4"/>
      <c r="O358" s="4" t="s">
        <v>1493</v>
      </c>
      <c r="P358" s="4" t="s">
        <v>61</v>
      </c>
      <c r="Q358" s="4" t="s">
        <v>1492</v>
      </c>
      <c r="R358" s="129" t="s">
        <v>1494</v>
      </c>
      <c r="S358" s="63">
        <v>22</v>
      </c>
      <c r="T358" s="130"/>
      <c r="U358" s="4" t="s">
        <v>114</v>
      </c>
      <c r="V358" s="4" t="s">
        <v>115</v>
      </c>
      <c r="W358" s="4" t="s">
        <v>1361</v>
      </c>
      <c r="X358" s="4">
        <v>-8.8685609999999997</v>
      </c>
      <c r="Y358" s="4">
        <v>-71.330286999999998</v>
      </c>
      <c r="AA358" s="4"/>
      <c r="AB358" s="111">
        <v>45266</v>
      </c>
      <c r="AC358" s="4"/>
      <c r="AD358" s="4"/>
      <c r="AE358" s="36">
        <v>45288</v>
      </c>
      <c r="AF358" s="4"/>
      <c r="AG358" s="4"/>
      <c r="AH358" s="4"/>
      <c r="AI358" s="4"/>
      <c r="AJ358" s="81">
        <v>22445</v>
      </c>
    </row>
    <row r="359" spans="1:36" ht="25.2" customHeight="1" x14ac:dyDescent="0.3">
      <c r="A359" s="5">
        <v>1304</v>
      </c>
      <c r="B359" s="4" t="s">
        <v>1495</v>
      </c>
      <c r="C359" s="171">
        <v>43164</v>
      </c>
      <c r="D359" s="11" t="s">
        <v>1496</v>
      </c>
      <c r="E359" s="99"/>
      <c r="F359" s="4"/>
      <c r="G359" s="4" t="s">
        <v>58</v>
      </c>
      <c r="H359" s="12" t="s">
        <v>59</v>
      </c>
      <c r="I359" s="4"/>
      <c r="J359" s="11">
        <v>45</v>
      </c>
      <c r="K359" s="111">
        <v>45268</v>
      </c>
      <c r="L359" s="16" t="s">
        <v>365</v>
      </c>
      <c r="M359" s="4"/>
      <c r="N359" s="4" t="s">
        <v>1444</v>
      </c>
      <c r="O359" s="4" t="s">
        <v>1497</v>
      </c>
      <c r="P359" s="4" t="s">
        <v>61</v>
      </c>
      <c r="Q359" s="4" t="s">
        <v>1496</v>
      </c>
      <c r="R359" s="4" t="s">
        <v>1498</v>
      </c>
      <c r="S359" s="63">
        <v>22</v>
      </c>
      <c r="T359" s="63"/>
      <c r="U359" s="4" t="s">
        <v>114</v>
      </c>
      <c r="V359" s="4" t="s">
        <v>115</v>
      </c>
      <c r="W359" s="4" t="s">
        <v>356</v>
      </c>
      <c r="X359" s="4">
        <v>-8.7690739999999998</v>
      </c>
      <c r="Y359" s="4">
        <v>-71.101927000000003</v>
      </c>
      <c r="AA359" s="4"/>
      <c r="AB359" s="111">
        <v>45267</v>
      </c>
      <c r="AC359" s="107">
        <v>45279</v>
      </c>
      <c r="AD359" s="168" t="s">
        <v>66</v>
      </c>
      <c r="AE359" s="36">
        <v>45280</v>
      </c>
      <c r="AF359" s="4"/>
      <c r="AG359" s="4">
        <v>12</v>
      </c>
      <c r="AH359" s="12" t="s">
        <v>122</v>
      </c>
      <c r="AI359" s="4"/>
      <c r="AJ359" s="81">
        <v>34242</v>
      </c>
    </row>
    <row r="360" spans="1:36" ht="25.2" customHeight="1" x14ac:dyDescent="0.3">
      <c r="A360" s="5">
        <v>1305</v>
      </c>
      <c r="B360" s="4" t="s">
        <v>1499</v>
      </c>
      <c r="C360" s="171">
        <v>43166</v>
      </c>
      <c r="D360" s="11" t="s">
        <v>1500</v>
      </c>
      <c r="E360" s="99"/>
      <c r="F360" s="4"/>
      <c r="G360" s="4" t="s">
        <v>58</v>
      </c>
      <c r="H360" s="12" t="s">
        <v>59</v>
      </c>
      <c r="I360" s="4"/>
      <c r="J360" s="11">
        <v>45</v>
      </c>
      <c r="K360" s="111">
        <v>45312</v>
      </c>
      <c r="L360" s="4"/>
      <c r="M360" s="4"/>
      <c r="N360" s="4"/>
      <c r="O360" s="4" t="s">
        <v>1501</v>
      </c>
      <c r="P360" s="4" t="s">
        <v>61</v>
      </c>
      <c r="Q360" s="4" t="s">
        <v>1500</v>
      </c>
      <c r="R360" s="4" t="s">
        <v>1502</v>
      </c>
      <c r="S360" s="63">
        <v>22</v>
      </c>
      <c r="T360" s="63"/>
      <c r="U360" s="4" t="s">
        <v>114</v>
      </c>
      <c r="V360" s="4" t="s">
        <v>115</v>
      </c>
      <c r="W360" s="4" t="s">
        <v>1503</v>
      </c>
      <c r="X360" s="4">
        <v>-8.7974610000000002</v>
      </c>
      <c r="Y360" s="4">
        <v>-71.062880000000007</v>
      </c>
      <c r="AA360" s="4"/>
      <c r="AB360" s="111">
        <v>45267</v>
      </c>
      <c r="AC360" s="4"/>
      <c r="AD360" s="4"/>
      <c r="AE360" s="36">
        <v>45314</v>
      </c>
      <c r="AF360" s="4"/>
      <c r="AG360" s="4"/>
      <c r="AH360" s="4"/>
      <c r="AI360" s="4"/>
      <c r="AJ360" s="81">
        <v>27491</v>
      </c>
    </row>
    <row r="361" spans="1:36" ht="25.2" customHeight="1" x14ac:dyDescent="0.3">
      <c r="A361" s="5">
        <v>1306</v>
      </c>
      <c r="B361" s="4" t="s">
        <v>1504</v>
      </c>
      <c r="C361" s="171">
        <v>43168</v>
      </c>
      <c r="D361" s="11" t="s">
        <v>1505</v>
      </c>
      <c r="E361" s="99"/>
      <c r="F361" s="4"/>
      <c r="G361" s="4" t="s">
        <v>58</v>
      </c>
      <c r="H361" s="12" t="s">
        <v>59</v>
      </c>
      <c r="I361" s="4"/>
      <c r="J361" s="11">
        <v>45</v>
      </c>
      <c r="K361" s="111">
        <v>45312</v>
      </c>
      <c r="L361" s="4"/>
      <c r="M361" s="4"/>
      <c r="N361" s="4"/>
      <c r="O361" s="4" t="s">
        <v>1506</v>
      </c>
      <c r="P361" s="4" t="s">
        <v>61</v>
      </c>
      <c r="Q361" s="4" t="s">
        <v>1505</v>
      </c>
      <c r="R361" s="4" t="s">
        <v>1507</v>
      </c>
      <c r="S361" s="63">
        <v>22</v>
      </c>
      <c r="T361" s="63"/>
      <c r="U361" s="4" t="s">
        <v>114</v>
      </c>
      <c r="V361" s="4" t="s">
        <v>115</v>
      </c>
      <c r="W361" s="4" t="s">
        <v>1503</v>
      </c>
      <c r="X361" s="4">
        <v>-8.8071450000000002</v>
      </c>
      <c r="Y361" s="4">
        <v>-71.073268999999996</v>
      </c>
      <c r="AA361" s="4"/>
      <c r="AB361" s="111">
        <v>45267</v>
      </c>
      <c r="AC361" s="4"/>
      <c r="AD361" s="4"/>
      <c r="AE361" s="36">
        <v>45314</v>
      </c>
      <c r="AF361" s="4"/>
      <c r="AG361" s="4"/>
      <c r="AH361" s="4"/>
      <c r="AI361" s="4"/>
      <c r="AJ361" s="81">
        <v>37374</v>
      </c>
    </row>
    <row r="362" spans="1:36" ht="25.2" customHeight="1" x14ac:dyDescent="0.3">
      <c r="A362" s="5">
        <v>1307</v>
      </c>
      <c r="B362" s="4" t="s">
        <v>1508</v>
      </c>
      <c r="C362" s="171">
        <v>43170</v>
      </c>
      <c r="D362" s="11" t="s">
        <v>1509</v>
      </c>
      <c r="E362" s="99"/>
      <c r="F362" s="4"/>
      <c r="G362" s="4" t="s">
        <v>58</v>
      </c>
      <c r="H362" s="12" t="s">
        <v>59</v>
      </c>
      <c r="I362" s="4"/>
      <c r="J362" s="11">
        <v>45</v>
      </c>
      <c r="K362" s="111">
        <v>45312</v>
      </c>
      <c r="L362" s="4"/>
      <c r="M362" s="4"/>
      <c r="N362" s="4"/>
      <c r="O362" s="4" t="s">
        <v>1510</v>
      </c>
      <c r="P362" s="4" t="s">
        <v>61</v>
      </c>
      <c r="Q362" s="4" t="s">
        <v>1509</v>
      </c>
      <c r="R362" s="4" t="s">
        <v>1511</v>
      </c>
      <c r="S362" s="63">
        <v>22</v>
      </c>
      <c r="T362" s="63"/>
      <c r="U362" s="4" t="s">
        <v>114</v>
      </c>
      <c r="V362" s="4" t="s">
        <v>115</v>
      </c>
      <c r="W362" s="4" t="s">
        <v>1503</v>
      </c>
      <c r="X362" s="4">
        <v>-8.8104809999999993</v>
      </c>
      <c r="Y362" s="4">
        <v>-71.074147999999994</v>
      </c>
      <c r="AA362" s="4"/>
      <c r="AB362" s="111">
        <v>45267</v>
      </c>
      <c r="AC362" s="4"/>
      <c r="AD362" s="4"/>
      <c r="AE362" s="36">
        <v>45314</v>
      </c>
      <c r="AF362" s="4"/>
      <c r="AG362" s="4"/>
      <c r="AH362" s="4"/>
      <c r="AI362" s="4"/>
      <c r="AJ362" s="81">
        <v>34120</v>
      </c>
    </row>
    <row r="363" spans="1:36" ht="25.2" customHeight="1" x14ac:dyDescent="0.3">
      <c r="A363" s="5">
        <v>1308</v>
      </c>
      <c r="B363" s="4" t="s">
        <v>1512</v>
      </c>
      <c r="C363" s="171">
        <v>43172</v>
      </c>
      <c r="D363" s="11" t="s">
        <v>1513</v>
      </c>
      <c r="E363" s="99"/>
      <c r="F363" s="4"/>
      <c r="G363" s="4" t="s">
        <v>58</v>
      </c>
      <c r="H363" s="12" t="s">
        <v>59</v>
      </c>
      <c r="I363" s="4"/>
      <c r="J363" s="11">
        <v>45</v>
      </c>
      <c r="K363" s="111">
        <v>45312</v>
      </c>
      <c r="L363" s="4"/>
      <c r="M363" s="4"/>
      <c r="N363" s="4"/>
      <c r="O363" s="4" t="s">
        <v>1514</v>
      </c>
      <c r="P363" s="4" t="s">
        <v>61</v>
      </c>
      <c r="Q363" s="4" t="s">
        <v>1513</v>
      </c>
      <c r="R363" s="4" t="s">
        <v>1515</v>
      </c>
      <c r="S363" s="63">
        <v>22</v>
      </c>
      <c r="T363" s="63"/>
      <c r="U363" s="4" t="s">
        <v>114</v>
      </c>
      <c r="V363" s="4" t="s">
        <v>115</v>
      </c>
      <c r="W363" s="4" t="s">
        <v>1503</v>
      </c>
      <c r="X363" s="4">
        <v>-8.8133490000000005</v>
      </c>
      <c r="Y363" s="4">
        <v>-71.072424999999996</v>
      </c>
      <c r="AA363" s="4"/>
      <c r="AB363" s="111">
        <v>45267</v>
      </c>
      <c r="AC363" s="4"/>
      <c r="AD363" s="4"/>
      <c r="AE363" s="36">
        <v>45314</v>
      </c>
      <c r="AF363" s="4"/>
      <c r="AG363" s="4"/>
      <c r="AH363" s="4"/>
      <c r="AI363" s="4"/>
      <c r="AJ363" s="81">
        <v>31260</v>
      </c>
    </row>
    <row r="364" spans="1:36" ht="25.2" customHeight="1" x14ac:dyDescent="0.3">
      <c r="A364" s="5">
        <v>1309</v>
      </c>
      <c r="B364" s="4" t="s">
        <v>1516</v>
      </c>
      <c r="C364" s="171">
        <v>43174</v>
      </c>
      <c r="D364" s="11" t="s">
        <v>1517</v>
      </c>
      <c r="E364" s="99"/>
      <c r="F364" s="4"/>
      <c r="G364" s="4" t="s">
        <v>58</v>
      </c>
      <c r="H364" s="12" t="s">
        <v>59</v>
      </c>
      <c r="I364" s="4"/>
      <c r="J364" s="11">
        <v>45</v>
      </c>
      <c r="K364" s="111">
        <v>45310</v>
      </c>
      <c r="L364" s="4"/>
      <c r="M364" s="4"/>
      <c r="N364" s="4"/>
      <c r="O364" s="4" t="s">
        <v>1518</v>
      </c>
      <c r="P364" s="4" t="s">
        <v>61</v>
      </c>
      <c r="Q364" s="4" t="s">
        <v>1517</v>
      </c>
      <c r="R364" s="4" t="s">
        <v>1519</v>
      </c>
      <c r="S364" s="63">
        <v>22</v>
      </c>
      <c r="T364" s="63"/>
      <c r="U364" s="4" t="s">
        <v>114</v>
      </c>
      <c r="V364" s="4" t="s">
        <v>115</v>
      </c>
      <c r="W364" s="4" t="s">
        <v>1503</v>
      </c>
      <c r="X364" s="4">
        <v>-8.8438510000000008</v>
      </c>
      <c r="Y364" s="4">
        <v>-71.079403999999997</v>
      </c>
      <c r="AA364" s="4"/>
      <c r="AB364" s="111">
        <v>45267</v>
      </c>
      <c r="AC364" s="4"/>
      <c r="AD364" s="4"/>
      <c r="AE364" s="36">
        <v>45314</v>
      </c>
      <c r="AF364" s="4"/>
      <c r="AG364" s="4"/>
      <c r="AH364" s="4"/>
      <c r="AI364" s="4"/>
      <c r="AJ364" s="81">
        <v>24572</v>
      </c>
    </row>
    <row r="365" spans="1:36" ht="25.2" customHeight="1" x14ac:dyDescent="0.3">
      <c r="A365" s="5">
        <v>131</v>
      </c>
      <c r="B365" s="4" t="s">
        <v>1520</v>
      </c>
      <c r="C365" s="169">
        <v>17294</v>
      </c>
      <c r="D365" s="11" t="s">
        <v>106</v>
      </c>
      <c r="E365" s="99">
        <f>IFERROR(VLOOKUP(F365,'Banco de Dados'!AE:AF,2,FALSE),"")</f>
        <v>714787</v>
      </c>
      <c r="F365" s="4">
        <f>IFERROR(VLOOKUP(Q365,'Banco de Dados'!A:B,2,FALSE),"")</f>
        <v>212301030</v>
      </c>
      <c r="G365" s="4" t="s">
        <v>58</v>
      </c>
      <c r="H365" s="12" t="s">
        <v>59</v>
      </c>
      <c r="I365" s="4"/>
      <c r="J365" s="11">
        <v>80</v>
      </c>
      <c r="K365" s="111">
        <v>45176</v>
      </c>
      <c r="L365" s="12" t="s">
        <v>59</v>
      </c>
      <c r="M365" s="12" t="s">
        <v>59</v>
      </c>
      <c r="N365" s="4"/>
      <c r="O365" s="4" t="s">
        <v>1521</v>
      </c>
      <c r="P365" s="4" t="s">
        <v>61</v>
      </c>
      <c r="Q365" s="11">
        <v>4019391203</v>
      </c>
      <c r="R365" s="4" t="s">
        <v>1522</v>
      </c>
      <c r="S365" s="4">
        <v>16</v>
      </c>
      <c r="T365" s="4"/>
      <c r="U365" s="4" t="s">
        <v>63</v>
      </c>
      <c r="V365" s="4" t="s">
        <v>64</v>
      </c>
      <c r="W365" s="4" t="s">
        <v>65</v>
      </c>
      <c r="X365" s="4">
        <v>-8.0800129999999992</v>
      </c>
      <c r="Y365" s="4">
        <v>-72.617234999999994</v>
      </c>
      <c r="Z365">
        <v>2216109</v>
      </c>
      <c r="AA365" s="123">
        <v>239823</v>
      </c>
      <c r="AB365" s="22">
        <v>45154</v>
      </c>
      <c r="AC365" s="22">
        <v>45154</v>
      </c>
      <c r="AD365" s="168" t="s">
        <v>66</v>
      </c>
      <c r="AE365" s="36">
        <v>45188</v>
      </c>
      <c r="AF365" s="22">
        <v>45191</v>
      </c>
      <c r="AG365" s="17">
        <v>9</v>
      </c>
      <c r="AH365" s="12" t="s">
        <v>67</v>
      </c>
      <c r="AI365" t="s">
        <v>68</v>
      </c>
      <c r="AJ365" s="81">
        <v>35883</v>
      </c>
    </row>
    <row r="366" spans="1:36" ht="25.2" customHeight="1" x14ac:dyDescent="0.3">
      <c r="A366" s="5">
        <v>1310</v>
      </c>
      <c r="B366" s="4" t="s">
        <v>1523</v>
      </c>
      <c r="C366" s="171">
        <v>43176</v>
      </c>
      <c r="D366" s="11" t="s">
        <v>1524</v>
      </c>
      <c r="E366" s="99"/>
      <c r="F366" s="4"/>
      <c r="G366" s="4" t="s">
        <v>58</v>
      </c>
      <c r="H366" s="12" t="s">
        <v>59</v>
      </c>
      <c r="I366" s="4"/>
      <c r="J366" s="11">
        <v>45</v>
      </c>
      <c r="K366" s="111">
        <v>45310</v>
      </c>
      <c r="L366" s="4"/>
      <c r="M366" s="4"/>
      <c r="N366" s="4"/>
      <c r="O366" s="4" t="s">
        <v>1525</v>
      </c>
      <c r="P366" s="4" t="s">
        <v>61</v>
      </c>
      <c r="Q366" s="4" t="s">
        <v>1524</v>
      </c>
      <c r="R366" s="4" t="s">
        <v>1526</v>
      </c>
      <c r="S366" s="63">
        <v>22</v>
      </c>
      <c r="T366" s="4"/>
      <c r="U366" s="4" t="s">
        <v>114</v>
      </c>
      <c r="V366" s="4" t="s">
        <v>115</v>
      </c>
      <c r="W366" s="4" t="s">
        <v>1503</v>
      </c>
      <c r="X366" s="4">
        <v>-8.8435369999999995</v>
      </c>
      <c r="Y366" s="4">
        <v>-71.078496999999999</v>
      </c>
      <c r="AA366" s="4"/>
      <c r="AB366" s="111">
        <v>45267</v>
      </c>
      <c r="AC366" s="4"/>
      <c r="AD366" s="4"/>
      <c r="AE366" s="36">
        <v>45314</v>
      </c>
      <c r="AF366" s="4"/>
      <c r="AG366" s="4"/>
      <c r="AH366" s="4"/>
      <c r="AI366" s="4"/>
      <c r="AJ366" s="81">
        <v>17073</v>
      </c>
    </row>
    <row r="367" spans="1:36" ht="25.2" customHeight="1" x14ac:dyDescent="0.3">
      <c r="A367" s="5">
        <v>1311</v>
      </c>
      <c r="B367" s="4" t="s">
        <v>1527</v>
      </c>
      <c r="C367" s="171">
        <v>43178</v>
      </c>
      <c r="D367" s="11" t="s">
        <v>1528</v>
      </c>
      <c r="E367" s="99"/>
      <c r="F367" s="4"/>
      <c r="G367" s="4" t="s">
        <v>58</v>
      </c>
      <c r="H367" s="12" t="s">
        <v>59</v>
      </c>
      <c r="I367" s="4"/>
      <c r="J367" s="11">
        <v>45</v>
      </c>
      <c r="K367" s="111">
        <v>45310</v>
      </c>
      <c r="L367" s="4"/>
      <c r="M367" s="4"/>
      <c r="N367" s="4"/>
      <c r="O367" s="4" t="s">
        <v>1529</v>
      </c>
      <c r="P367" s="4" t="s">
        <v>61</v>
      </c>
      <c r="Q367" s="4" t="s">
        <v>1528</v>
      </c>
      <c r="R367" s="4" t="s">
        <v>1530</v>
      </c>
      <c r="S367" s="63">
        <v>22</v>
      </c>
      <c r="T367" s="4"/>
      <c r="U367" s="4" t="s">
        <v>114</v>
      </c>
      <c r="V367" s="4" t="s">
        <v>115</v>
      </c>
      <c r="W367" s="4" t="s">
        <v>1503</v>
      </c>
      <c r="X367" s="4">
        <v>-8.8435710000000007</v>
      </c>
      <c r="Y367" s="4">
        <v>-71.081113000000002</v>
      </c>
      <c r="AA367" s="4"/>
      <c r="AB367" s="111">
        <v>45267</v>
      </c>
      <c r="AC367" s="4"/>
      <c r="AD367" s="4"/>
      <c r="AE367" s="36">
        <v>45314</v>
      </c>
      <c r="AF367" s="4"/>
      <c r="AG367" s="4"/>
      <c r="AH367" s="4"/>
      <c r="AI367" s="4"/>
      <c r="AJ367" s="81">
        <v>35680</v>
      </c>
    </row>
    <row r="368" spans="1:36" ht="25.2" customHeight="1" x14ac:dyDescent="0.3">
      <c r="A368" s="5">
        <v>1312</v>
      </c>
      <c r="B368" s="4" t="s">
        <v>1531</v>
      </c>
      <c r="C368" s="171">
        <v>43180</v>
      </c>
      <c r="D368" s="11" t="s">
        <v>1532</v>
      </c>
      <c r="E368" s="99"/>
      <c r="F368" s="4"/>
      <c r="G368" s="4" t="s">
        <v>58</v>
      </c>
      <c r="H368" s="12" t="s">
        <v>59</v>
      </c>
      <c r="I368" s="4"/>
      <c r="J368" s="11">
        <v>45</v>
      </c>
      <c r="K368" s="111">
        <v>45311</v>
      </c>
      <c r="L368" s="4"/>
      <c r="M368" s="4"/>
      <c r="N368" s="4"/>
      <c r="O368" s="4" t="s">
        <v>1533</v>
      </c>
      <c r="P368" s="4" t="s">
        <v>61</v>
      </c>
      <c r="Q368" s="4" t="s">
        <v>1532</v>
      </c>
      <c r="R368" s="4" t="s">
        <v>1534</v>
      </c>
      <c r="S368" s="63">
        <v>22</v>
      </c>
      <c r="T368" s="4"/>
      <c r="U368" s="4" t="s">
        <v>114</v>
      </c>
      <c r="V368" s="4" t="s">
        <v>115</v>
      </c>
      <c r="W368" s="4" t="s">
        <v>1503</v>
      </c>
      <c r="X368" s="4">
        <v>-8.8427579999999999</v>
      </c>
      <c r="Y368" s="4">
        <v>-71.082199000000003</v>
      </c>
      <c r="AA368" s="4"/>
      <c r="AB368" s="111">
        <v>45267</v>
      </c>
      <c r="AC368" s="4"/>
      <c r="AD368" s="4"/>
      <c r="AE368" s="36">
        <v>45314</v>
      </c>
      <c r="AF368" s="4"/>
      <c r="AG368" s="4"/>
      <c r="AH368" s="4"/>
      <c r="AI368" s="4"/>
      <c r="AJ368" s="81">
        <v>37724</v>
      </c>
    </row>
    <row r="369" spans="1:36" ht="25.2" customHeight="1" x14ac:dyDescent="0.3">
      <c r="A369" s="5">
        <v>1313</v>
      </c>
      <c r="B369" s="4" t="s">
        <v>1535</v>
      </c>
      <c r="C369" s="171">
        <v>43182</v>
      </c>
      <c r="D369" s="11" t="s">
        <v>1536</v>
      </c>
      <c r="E369" s="99"/>
      <c r="F369" s="4"/>
      <c r="G369" s="4" t="s">
        <v>58</v>
      </c>
      <c r="H369" s="12" t="s">
        <v>365</v>
      </c>
      <c r="I369" s="4" t="s">
        <v>1537</v>
      </c>
      <c r="J369" s="11">
        <v>45</v>
      </c>
      <c r="K369" s="111">
        <v>45312</v>
      </c>
      <c r="L369" s="4"/>
      <c r="M369" s="4"/>
      <c r="N369" s="4"/>
      <c r="O369" s="4" t="s">
        <v>1538</v>
      </c>
      <c r="P369" s="4" t="s">
        <v>61</v>
      </c>
      <c r="Q369" s="4" t="s">
        <v>1536</v>
      </c>
      <c r="R369" s="4" t="s">
        <v>1539</v>
      </c>
      <c r="S369" s="63">
        <v>22</v>
      </c>
      <c r="T369" s="4"/>
      <c r="U369" s="4" t="s">
        <v>114</v>
      </c>
      <c r="V369" s="4" t="s">
        <v>115</v>
      </c>
      <c r="W369" s="4" t="s">
        <v>1503</v>
      </c>
      <c r="X369" s="4">
        <v>-8.8436369999999993</v>
      </c>
      <c r="Y369" s="4">
        <v>-71.087919999999997</v>
      </c>
      <c r="AA369" s="4"/>
      <c r="AB369" s="111">
        <v>45267</v>
      </c>
      <c r="AC369" s="4"/>
      <c r="AD369" s="4"/>
      <c r="AE369" s="36">
        <v>45314</v>
      </c>
      <c r="AF369" s="4"/>
      <c r="AG369" s="4"/>
      <c r="AH369" s="4"/>
      <c r="AI369" s="4"/>
      <c r="AJ369" s="81">
        <v>32785</v>
      </c>
    </row>
    <row r="370" spans="1:36" ht="25.2" customHeight="1" x14ac:dyDescent="0.3">
      <c r="A370" s="5">
        <v>1314</v>
      </c>
      <c r="B370" s="4" t="s">
        <v>1540</v>
      </c>
      <c r="C370" s="171">
        <v>43184</v>
      </c>
      <c r="D370" s="11" t="s">
        <v>1541</v>
      </c>
      <c r="E370" s="99"/>
      <c r="F370" s="4"/>
      <c r="G370" s="4" t="s">
        <v>58</v>
      </c>
      <c r="H370" s="12" t="s">
        <v>59</v>
      </c>
      <c r="I370" s="4"/>
      <c r="J370" s="11">
        <v>45</v>
      </c>
      <c r="K370" s="111">
        <v>45312</v>
      </c>
      <c r="L370" s="4"/>
      <c r="M370" s="4"/>
      <c r="N370" s="4"/>
      <c r="O370" s="4" t="s">
        <v>1542</v>
      </c>
      <c r="P370" s="4" t="s">
        <v>61</v>
      </c>
      <c r="Q370" s="4" t="s">
        <v>1541</v>
      </c>
      <c r="R370" s="129" t="s">
        <v>1543</v>
      </c>
      <c r="S370" s="63">
        <v>22</v>
      </c>
      <c r="T370" s="4"/>
      <c r="U370" s="4" t="s">
        <v>114</v>
      </c>
      <c r="V370" s="4" t="s">
        <v>115</v>
      </c>
      <c r="W370" s="4" t="s">
        <v>1503</v>
      </c>
      <c r="X370" s="4">
        <v>-8.8191109999999995</v>
      </c>
      <c r="Y370" s="4">
        <v>-71.070933999999994</v>
      </c>
      <c r="AA370" s="4"/>
      <c r="AB370" s="111">
        <v>45267</v>
      </c>
      <c r="AC370" s="4"/>
      <c r="AD370" s="4"/>
      <c r="AE370" s="36">
        <v>45314</v>
      </c>
      <c r="AF370" s="4"/>
      <c r="AG370" s="4"/>
      <c r="AH370" s="4"/>
      <c r="AI370" s="4"/>
      <c r="AJ370" s="81">
        <v>26464</v>
      </c>
    </row>
    <row r="371" spans="1:36" ht="25.2" customHeight="1" x14ac:dyDescent="0.3">
      <c r="A371" s="5">
        <v>1315</v>
      </c>
      <c r="B371" s="4" t="s">
        <v>1544</v>
      </c>
      <c r="C371" s="171">
        <v>43186</v>
      </c>
      <c r="D371" s="11" t="s">
        <v>1545</v>
      </c>
      <c r="E371" s="99"/>
      <c r="F371" s="4"/>
      <c r="G371" s="4" t="s">
        <v>58</v>
      </c>
      <c r="H371" s="12" t="s">
        <v>59</v>
      </c>
      <c r="I371" s="4"/>
      <c r="J371" s="11">
        <v>45</v>
      </c>
      <c r="K371" s="111">
        <v>45312</v>
      </c>
      <c r="L371" s="4"/>
      <c r="M371" s="4"/>
      <c r="N371" s="4"/>
      <c r="O371" s="4" t="s">
        <v>1546</v>
      </c>
      <c r="P371" s="4" t="s">
        <v>61</v>
      </c>
      <c r="Q371" s="4" t="s">
        <v>1545</v>
      </c>
      <c r="R371" s="129" t="s">
        <v>1547</v>
      </c>
      <c r="S371" s="63">
        <v>22</v>
      </c>
      <c r="T371" s="4"/>
      <c r="U371" s="4" t="s">
        <v>114</v>
      </c>
      <c r="V371" s="4" t="s">
        <v>115</v>
      </c>
      <c r="W371" s="4" t="s">
        <v>1503</v>
      </c>
      <c r="X371" s="4">
        <v>-8.8089879999999994</v>
      </c>
      <c r="Y371" s="4">
        <v>-71.072918999999999</v>
      </c>
      <c r="AA371" s="4"/>
      <c r="AB371" s="111">
        <v>45267</v>
      </c>
      <c r="AC371" s="4"/>
      <c r="AD371" s="4"/>
      <c r="AE371" s="36">
        <v>45314</v>
      </c>
      <c r="AF371" s="4"/>
      <c r="AG371" s="4"/>
      <c r="AH371" s="4"/>
      <c r="AI371" s="4"/>
      <c r="AJ371" s="81">
        <v>31704</v>
      </c>
    </row>
    <row r="372" spans="1:36" ht="25.2" customHeight="1" x14ac:dyDescent="0.3">
      <c r="A372" s="5">
        <v>1316</v>
      </c>
      <c r="B372" s="4" t="s">
        <v>1548</v>
      </c>
      <c r="C372" s="171">
        <v>43188</v>
      </c>
      <c r="D372" s="11" t="s">
        <v>1549</v>
      </c>
      <c r="E372" s="99"/>
      <c r="F372" s="4"/>
      <c r="G372" s="4" t="s">
        <v>58</v>
      </c>
      <c r="H372" s="12" t="s">
        <v>59</v>
      </c>
      <c r="I372" s="4"/>
      <c r="J372" s="11">
        <v>45</v>
      </c>
      <c r="K372" s="111">
        <v>45301</v>
      </c>
      <c r="L372" s="4"/>
      <c r="M372" s="4"/>
      <c r="N372" s="4"/>
      <c r="O372" s="4" t="s">
        <v>1550</v>
      </c>
      <c r="P372" s="4" t="s">
        <v>61</v>
      </c>
      <c r="Q372" s="4" t="s">
        <v>1549</v>
      </c>
      <c r="R372" s="4" t="s">
        <v>1551</v>
      </c>
      <c r="S372" s="63">
        <v>21</v>
      </c>
      <c r="T372" s="63"/>
      <c r="U372" s="4" t="s">
        <v>114</v>
      </c>
      <c r="V372" s="4" t="s">
        <v>115</v>
      </c>
      <c r="W372" s="4" t="s">
        <v>1552</v>
      </c>
      <c r="X372" s="4">
        <v>-8.4285300000000003</v>
      </c>
      <c r="Y372" s="4">
        <v>-70.825700999999995</v>
      </c>
      <c r="AA372" s="4"/>
      <c r="AB372" s="111">
        <v>45279</v>
      </c>
      <c r="AC372" s="4"/>
      <c r="AD372" s="4"/>
      <c r="AE372" s="36">
        <v>45321</v>
      </c>
      <c r="AF372" s="4"/>
      <c r="AG372" s="4"/>
      <c r="AH372" s="4"/>
      <c r="AI372" s="4"/>
      <c r="AJ372" s="81">
        <v>28542</v>
      </c>
    </row>
    <row r="373" spans="1:36" ht="25.2" customHeight="1" x14ac:dyDescent="0.3">
      <c r="A373" s="5">
        <v>1317</v>
      </c>
      <c r="B373" s="4" t="s">
        <v>1553</v>
      </c>
      <c r="C373" s="171">
        <v>43190</v>
      </c>
      <c r="D373" s="11" t="s">
        <v>1554</v>
      </c>
      <c r="E373" s="99"/>
      <c r="F373" s="4"/>
      <c r="G373" s="4" t="s">
        <v>58</v>
      </c>
      <c r="H373" s="12" t="s">
        <v>59</v>
      </c>
      <c r="I373" s="4"/>
      <c r="J373" s="11">
        <v>45</v>
      </c>
      <c r="K373" s="111"/>
      <c r="L373" s="4"/>
      <c r="M373" s="4"/>
      <c r="N373" s="4"/>
      <c r="O373" s="4" t="s">
        <v>1555</v>
      </c>
      <c r="P373" s="4" t="s">
        <v>292</v>
      </c>
      <c r="Q373" s="4" t="s">
        <v>1554</v>
      </c>
      <c r="R373" s="4"/>
      <c r="S373" s="63">
        <v>21</v>
      </c>
      <c r="T373" s="63"/>
      <c r="U373" s="4" t="s">
        <v>114</v>
      </c>
      <c r="V373" s="4" t="s">
        <v>115</v>
      </c>
      <c r="W373" s="4" t="s">
        <v>1552</v>
      </c>
      <c r="X373" s="4">
        <v>-8.4287910000000004</v>
      </c>
      <c r="Y373" s="4">
        <v>-70.825751999999994</v>
      </c>
      <c r="AA373" s="4"/>
      <c r="AB373" s="111">
        <v>45279</v>
      </c>
      <c r="AC373" s="4"/>
      <c r="AD373" s="4"/>
      <c r="AE373" s="36"/>
      <c r="AF373" s="4"/>
      <c r="AG373" s="4"/>
      <c r="AH373" s="4"/>
      <c r="AI373" s="4"/>
    </row>
    <row r="374" spans="1:36" ht="25.2" customHeight="1" x14ac:dyDescent="0.3">
      <c r="A374" s="5">
        <v>1318</v>
      </c>
      <c r="B374" s="4" t="s">
        <v>1556</v>
      </c>
      <c r="C374" s="171">
        <v>43192</v>
      </c>
      <c r="D374" s="11" t="s">
        <v>1557</v>
      </c>
      <c r="E374" s="99"/>
      <c r="F374" s="4"/>
      <c r="G374" s="4" t="s">
        <v>58</v>
      </c>
      <c r="H374" s="12" t="s">
        <v>59</v>
      </c>
      <c r="I374" s="4"/>
      <c r="J374" s="11">
        <v>45</v>
      </c>
      <c r="K374" s="111">
        <v>45302</v>
      </c>
      <c r="L374" s="4"/>
      <c r="M374" s="4"/>
      <c r="N374" s="4"/>
      <c r="O374" s="4" t="s">
        <v>1558</v>
      </c>
      <c r="P374" s="4" t="s">
        <v>61</v>
      </c>
      <c r="Q374" s="4" t="s">
        <v>1557</v>
      </c>
      <c r="R374" s="4" t="s">
        <v>1559</v>
      </c>
      <c r="S374" s="63">
        <v>21</v>
      </c>
      <c r="T374" s="63"/>
      <c r="U374" s="4" t="s">
        <v>114</v>
      </c>
      <c r="V374" s="4" t="s">
        <v>115</v>
      </c>
      <c r="W374" s="4" t="s">
        <v>234</v>
      </c>
      <c r="X374" s="4">
        <v>-8.4257419999999996</v>
      </c>
      <c r="Y374" s="4">
        <v>-70.827296000000004</v>
      </c>
      <c r="AA374" s="4"/>
      <c r="AB374" s="111">
        <v>45279</v>
      </c>
      <c r="AC374" s="4"/>
      <c r="AD374" s="4"/>
      <c r="AE374" s="36">
        <v>45330</v>
      </c>
      <c r="AF374" s="4"/>
      <c r="AG374" s="4"/>
      <c r="AH374" s="4"/>
      <c r="AI374" s="4"/>
      <c r="AJ374" s="81">
        <v>23996</v>
      </c>
    </row>
    <row r="375" spans="1:36" ht="25.2" customHeight="1" x14ac:dyDescent="0.3">
      <c r="A375" s="5">
        <v>1319</v>
      </c>
      <c r="B375" s="4" t="s">
        <v>1560</v>
      </c>
      <c r="C375" s="171">
        <v>43194</v>
      </c>
      <c r="D375" s="11" t="s">
        <v>1561</v>
      </c>
      <c r="E375" s="99"/>
      <c r="F375" s="4"/>
      <c r="G375" s="4" t="s">
        <v>58</v>
      </c>
      <c r="H375" s="12" t="s">
        <v>59</v>
      </c>
      <c r="I375" s="4"/>
      <c r="J375" s="11">
        <v>45</v>
      </c>
      <c r="K375" s="111">
        <v>45302</v>
      </c>
      <c r="L375" s="4"/>
      <c r="M375" s="4"/>
      <c r="N375" s="4"/>
      <c r="O375" s="4" t="s">
        <v>1562</v>
      </c>
      <c r="P375" s="4" t="s">
        <v>61</v>
      </c>
      <c r="Q375" s="4" t="s">
        <v>1561</v>
      </c>
      <c r="R375" s="4" t="s">
        <v>1563</v>
      </c>
      <c r="S375" s="63">
        <v>21</v>
      </c>
      <c r="T375" s="63"/>
      <c r="U375" s="4" t="s">
        <v>114</v>
      </c>
      <c r="V375" s="4" t="s">
        <v>115</v>
      </c>
      <c r="W375" s="4" t="s">
        <v>1564</v>
      </c>
      <c r="X375" s="4">
        <v>-8.4942259999999994</v>
      </c>
      <c r="Y375" s="4">
        <v>-70.860248999999996</v>
      </c>
      <c r="AA375" s="4"/>
      <c r="AB375" s="111">
        <v>45279</v>
      </c>
      <c r="AC375" s="4"/>
      <c r="AD375" s="4"/>
      <c r="AE375" s="36">
        <v>45303</v>
      </c>
      <c r="AF375" s="4"/>
      <c r="AG375" s="4"/>
      <c r="AH375" s="4"/>
      <c r="AI375" s="4"/>
      <c r="AJ375" s="81">
        <v>37611</v>
      </c>
    </row>
    <row r="376" spans="1:36" ht="25.2" customHeight="1" x14ac:dyDescent="0.3">
      <c r="A376" s="5">
        <v>132</v>
      </c>
      <c r="B376" s="4" t="s">
        <v>1565</v>
      </c>
      <c r="C376" s="169">
        <v>17184</v>
      </c>
      <c r="D376" s="11" t="s">
        <v>106</v>
      </c>
      <c r="E376" s="99" t="str">
        <f>IFERROR(VLOOKUP(F376,'Banco de Dados'!AE:AF,2,FALSE),"")</f>
        <v/>
      </c>
      <c r="F376" s="4"/>
      <c r="G376" s="4" t="s">
        <v>58</v>
      </c>
      <c r="H376" s="12" t="s">
        <v>363</v>
      </c>
      <c r="I376" s="4" t="s">
        <v>446</v>
      </c>
      <c r="J376" s="11" t="s">
        <v>365</v>
      </c>
      <c r="K376" s="111"/>
      <c r="M376" s="12"/>
      <c r="N376" s="4"/>
      <c r="O376" s="4" t="s">
        <v>1566</v>
      </c>
      <c r="P376" s="4" t="s">
        <v>61</v>
      </c>
      <c r="Q376" s="11">
        <v>4982781230</v>
      </c>
      <c r="R376" s="4"/>
      <c r="S376" s="4">
        <v>16</v>
      </c>
      <c r="T376" s="4"/>
      <c r="U376" s="4" t="s">
        <v>63</v>
      </c>
      <c r="V376" s="4" t="s">
        <v>64</v>
      </c>
      <c r="W376" s="4" t="s">
        <v>65</v>
      </c>
      <c r="X376" s="4">
        <v>-8.1506030000000003</v>
      </c>
      <c r="Y376" s="4">
        <v>-72.571672000000007</v>
      </c>
      <c r="Z376" t="s">
        <v>7</v>
      </c>
      <c r="AB376" s="22">
        <v>45154</v>
      </c>
      <c r="AC376" s="22">
        <v>45154</v>
      </c>
      <c r="AD376" s="168" t="s">
        <v>66</v>
      </c>
      <c r="AE376" s="36"/>
      <c r="AF376"/>
      <c r="AJ376" s="81" t="e">
        <v>#N/A</v>
      </c>
    </row>
    <row r="377" spans="1:36" ht="25.2" customHeight="1" x14ac:dyDescent="0.3">
      <c r="A377" s="5">
        <v>1320</v>
      </c>
      <c r="B377" s="4" t="s">
        <v>1567</v>
      </c>
      <c r="C377" s="171">
        <v>43196</v>
      </c>
      <c r="D377" s="11" t="s">
        <v>1568</v>
      </c>
      <c r="E377" s="99"/>
      <c r="F377" s="4"/>
      <c r="G377" s="4" t="s">
        <v>58</v>
      </c>
      <c r="H377" s="12" t="s">
        <v>59</v>
      </c>
      <c r="I377" s="4"/>
      <c r="J377" s="11">
        <v>45</v>
      </c>
      <c r="K377" s="111">
        <v>45302</v>
      </c>
      <c r="L377" s="4"/>
      <c r="M377" s="4"/>
      <c r="N377" s="4"/>
      <c r="O377" s="4" t="s">
        <v>1569</v>
      </c>
      <c r="P377" s="4" t="s">
        <v>61</v>
      </c>
      <c r="Q377" s="4" t="s">
        <v>1568</v>
      </c>
      <c r="R377" s="4" t="s">
        <v>1570</v>
      </c>
      <c r="S377" s="63">
        <v>21</v>
      </c>
      <c r="T377" s="63"/>
      <c r="U377" s="4" t="s">
        <v>114</v>
      </c>
      <c r="V377" s="4" t="s">
        <v>115</v>
      </c>
      <c r="W377" s="4" t="s">
        <v>1564</v>
      </c>
      <c r="X377" s="4">
        <v>-8.4962060000000008</v>
      </c>
      <c r="Y377" s="4">
        <v>-70.859849999999994</v>
      </c>
      <c r="AA377" s="4"/>
      <c r="AB377" s="111">
        <v>45279</v>
      </c>
      <c r="AC377" s="4"/>
      <c r="AD377" s="4"/>
      <c r="AE377" s="36">
        <v>45303</v>
      </c>
      <c r="AF377" s="4"/>
      <c r="AG377" s="4"/>
      <c r="AH377" s="4"/>
      <c r="AI377" s="4"/>
      <c r="AJ377" s="81">
        <v>36394</v>
      </c>
    </row>
    <row r="378" spans="1:36" ht="25.2" customHeight="1" x14ac:dyDescent="0.3">
      <c r="A378" s="5">
        <v>1321</v>
      </c>
      <c r="B378" s="4" t="s">
        <v>1571</v>
      </c>
      <c r="C378" s="171">
        <v>43202</v>
      </c>
      <c r="D378" s="11" t="s">
        <v>1572</v>
      </c>
      <c r="E378" s="99"/>
      <c r="F378" s="4"/>
      <c r="G378" s="4" t="s">
        <v>58</v>
      </c>
      <c r="H378" s="12" t="s">
        <v>59</v>
      </c>
      <c r="I378" s="4"/>
      <c r="J378" s="11">
        <v>45</v>
      </c>
      <c r="K378" s="111"/>
      <c r="L378" s="4"/>
      <c r="M378" s="4"/>
      <c r="N378" s="4"/>
      <c r="O378" s="4" t="s">
        <v>1573</v>
      </c>
      <c r="P378" s="4" t="s">
        <v>61</v>
      </c>
      <c r="Q378" s="4" t="s">
        <v>1572</v>
      </c>
      <c r="R378" s="4" t="s">
        <v>1574</v>
      </c>
      <c r="S378" s="63">
        <v>21</v>
      </c>
      <c r="T378" s="63"/>
      <c r="U378" s="4" t="s">
        <v>114</v>
      </c>
      <c r="V378" s="4" t="s">
        <v>115</v>
      </c>
      <c r="W378" s="4" t="s">
        <v>1564</v>
      </c>
      <c r="X378" s="82">
        <v>-8480929</v>
      </c>
      <c r="Y378" s="82">
        <v>-70859208</v>
      </c>
      <c r="AA378" s="4"/>
      <c r="AB378" s="111">
        <v>45279</v>
      </c>
      <c r="AC378" s="4"/>
      <c r="AD378" s="4"/>
      <c r="AE378" s="36"/>
      <c r="AF378" s="4"/>
      <c r="AG378" s="4"/>
      <c r="AH378" s="4"/>
      <c r="AI378" s="4"/>
      <c r="AJ378" s="81">
        <v>19370</v>
      </c>
    </row>
    <row r="379" spans="1:36" ht="25.2" customHeight="1" x14ac:dyDescent="0.3">
      <c r="A379" s="5">
        <v>1322</v>
      </c>
      <c r="B379" s="4" t="s">
        <v>1575</v>
      </c>
      <c r="C379" s="171">
        <v>43200</v>
      </c>
      <c r="D379" s="11" t="s">
        <v>1576</v>
      </c>
      <c r="E379" s="99"/>
      <c r="F379" s="4"/>
      <c r="G379" s="4" t="s">
        <v>58</v>
      </c>
      <c r="H379" s="12" t="s">
        <v>59</v>
      </c>
      <c r="I379" s="4"/>
      <c r="J379" s="11">
        <v>45</v>
      </c>
      <c r="K379" s="111">
        <v>45315</v>
      </c>
      <c r="L379" s="4"/>
      <c r="M379" s="4"/>
      <c r="N379" s="4"/>
      <c r="O379" s="4" t="s">
        <v>1577</v>
      </c>
      <c r="P379" s="4" t="s">
        <v>61</v>
      </c>
      <c r="Q379" s="4" t="s">
        <v>1576</v>
      </c>
      <c r="R379" s="4" t="s">
        <v>1578</v>
      </c>
      <c r="S379" s="63">
        <v>21</v>
      </c>
      <c r="T379" s="4"/>
      <c r="U379" s="4" t="s">
        <v>114</v>
      </c>
      <c r="V379" s="4" t="s">
        <v>115</v>
      </c>
      <c r="W379" s="4" t="s">
        <v>1564</v>
      </c>
      <c r="X379" s="82">
        <v>-8458786</v>
      </c>
      <c r="Y379" s="82">
        <v>-70853643</v>
      </c>
      <c r="AA379" s="4"/>
      <c r="AB379" s="111">
        <v>45279</v>
      </c>
      <c r="AC379" s="4"/>
      <c r="AD379" s="4"/>
      <c r="AE379" s="36">
        <v>45330</v>
      </c>
      <c r="AF379" s="4"/>
      <c r="AG379" s="4"/>
      <c r="AH379" s="4"/>
      <c r="AI379" s="4"/>
      <c r="AJ379" s="81">
        <v>32004</v>
      </c>
    </row>
    <row r="380" spans="1:36" ht="25.2" customHeight="1" x14ac:dyDescent="0.3">
      <c r="A380" s="5">
        <v>1323</v>
      </c>
      <c r="B380" s="4" t="s">
        <v>1579</v>
      </c>
      <c r="C380" s="171">
        <v>43204</v>
      </c>
      <c r="D380" s="11" t="s">
        <v>1580</v>
      </c>
      <c r="E380" s="99"/>
      <c r="F380" s="4"/>
      <c r="G380" s="4" t="s">
        <v>58</v>
      </c>
      <c r="H380" s="12" t="s">
        <v>59</v>
      </c>
      <c r="I380" s="4"/>
      <c r="J380" s="11">
        <v>160</v>
      </c>
      <c r="K380" s="111"/>
      <c r="L380" s="4"/>
      <c r="M380" s="4"/>
      <c r="N380" s="4"/>
      <c r="O380" s="4" t="s">
        <v>1581</v>
      </c>
      <c r="P380" s="4" t="s">
        <v>943</v>
      </c>
      <c r="Q380" s="4"/>
      <c r="R380" s="4"/>
      <c r="S380" s="63">
        <v>21</v>
      </c>
      <c r="T380" s="4"/>
      <c r="U380" s="4" t="s">
        <v>114</v>
      </c>
      <c r="V380" s="4" t="s">
        <v>115</v>
      </c>
      <c r="W380" s="4" t="s">
        <v>1582</v>
      </c>
      <c r="X380" s="4">
        <v>-8.4813810000000007</v>
      </c>
      <c r="Y380" s="4">
        <v>-70.857051999999996</v>
      </c>
      <c r="AA380" s="4"/>
      <c r="AB380" s="111">
        <v>45279</v>
      </c>
      <c r="AC380" s="4"/>
      <c r="AD380" s="4"/>
      <c r="AE380" s="36"/>
      <c r="AF380" s="4"/>
      <c r="AG380" s="4"/>
      <c r="AH380" s="4"/>
      <c r="AI380" s="4"/>
    </row>
    <row r="381" spans="1:36" ht="25.2" customHeight="1" x14ac:dyDescent="0.3">
      <c r="A381" s="5">
        <v>1324</v>
      </c>
      <c r="B381" s="4" t="s">
        <v>1583</v>
      </c>
      <c r="C381" s="171">
        <v>43206</v>
      </c>
      <c r="D381" s="11" t="s">
        <v>1584</v>
      </c>
      <c r="E381" s="99"/>
      <c r="F381" s="4"/>
      <c r="G381" s="4" t="s">
        <v>58</v>
      </c>
      <c r="H381" s="12" t="s">
        <v>59</v>
      </c>
      <c r="I381" s="4"/>
      <c r="J381" s="11">
        <v>45</v>
      </c>
      <c r="K381" s="111"/>
      <c r="L381" s="4"/>
      <c r="M381" s="4"/>
      <c r="N381" s="4"/>
      <c r="O381" s="4" t="s">
        <v>1585</v>
      </c>
      <c r="P381" s="4" t="s">
        <v>292</v>
      </c>
      <c r="Q381" s="4" t="s">
        <v>1584</v>
      </c>
      <c r="R381" s="4"/>
      <c r="S381" s="63">
        <v>21</v>
      </c>
      <c r="T381" s="4"/>
      <c r="U381" s="4" t="s">
        <v>114</v>
      </c>
      <c r="V381" s="4" t="s">
        <v>115</v>
      </c>
      <c r="W381" s="4" t="s">
        <v>234</v>
      </c>
      <c r="X381" s="4">
        <v>-8.4631129999999999</v>
      </c>
      <c r="Y381" s="4">
        <v>-70.862044999999995</v>
      </c>
      <c r="AA381" s="4"/>
      <c r="AB381" s="111">
        <v>45279</v>
      </c>
      <c r="AC381" s="4"/>
      <c r="AD381" s="4"/>
      <c r="AE381" s="36"/>
      <c r="AF381" s="4"/>
      <c r="AG381" s="4"/>
      <c r="AH381" s="4"/>
      <c r="AI381" s="4"/>
    </row>
    <row r="382" spans="1:36" ht="25.2" customHeight="1" x14ac:dyDescent="0.3">
      <c r="A382" s="5">
        <v>1325</v>
      </c>
      <c r="B382" s="4" t="s">
        <v>1586</v>
      </c>
      <c r="C382" s="171">
        <v>43208</v>
      </c>
      <c r="D382" s="11" t="s">
        <v>1587</v>
      </c>
      <c r="E382" s="99"/>
      <c r="F382" s="4"/>
      <c r="G382" s="4" t="s">
        <v>58</v>
      </c>
      <c r="H382" s="12" t="s">
        <v>59</v>
      </c>
      <c r="I382" s="4"/>
      <c r="J382" s="11">
        <v>45</v>
      </c>
      <c r="K382" s="111">
        <v>45301</v>
      </c>
      <c r="L382" s="4"/>
      <c r="M382" s="4"/>
      <c r="N382" s="4"/>
      <c r="O382" s="4" t="s">
        <v>1588</v>
      </c>
      <c r="P382" s="4" t="s">
        <v>61</v>
      </c>
      <c r="Q382" s="4" t="s">
        <v>1587</v>
      </c>
      <c r="R382" s="4" t="s">
        <v>1589</v>
      </c>
      <c r="S382" s="63">
        <v>22</v>
      </c>
      <c r="T382" s="4"/>
      <c r="U382" s="4" t="s">
        <v>114</v>
      </c>
      <c r="V382" s="4" t="s">
        <v>115</v>
      </c>
      <c r="W382" s="4" t="s">
        <v>1590</v>
      </c>
      <c r="X382" s="4">
        <v>-8.8687330000000006</v>
      </c>
      <c r="Y382" s="4">
        <v>-71.246931000000004</v>
      </c>
      <c r="AA382" s="4"/>
      <c r="AB382" s="111">
        <v>45279</v>
      </c>
      <c r="AC382" s="4"/>
      <c r="AD382" s="4"/>
      <c r="AE382" s="36">
        <v>45321</v>
      </c>
      <c r="AF382" s="4"/>
      <c r="AG382" s="4"/>
      <c r="AH382" s="4"/>
      <c r="AI382" s="4"/>
      <c r="AJ382" s="81">
        <v>38465</v>
      </c>
    </row>
    <row r="383" spans="1:36" ht="25.2" customHeight="1" x14ac:dyDescent="0.3">
      <c r="A383" s="5">
        <v>1326</v>
      </c>
      <c r="B383" s="4" t="s">
        <v>1591</v>
      </c>
      <c r="C383" s="171">
        <v>43210</v>
      </c>
      <c r="D383" s="11" t="s">
        <v>1592</v>
      </c>
      <c r="E383" s="99"/>
      <c r="F383" s="4"/>
      <c r="G383" s="4" t="s">
        <v>58</v>
      </c>
      <c r="H383" s="12" t="s">
        <v>59</v>
      </c>
      <c r="I383" s="4"/>
      <c r="J383" s="11">
        <v>45</v>
      </c>
      <c r="K383" s="111">
        <v>45302</v>
      </c>
      <c r="L383" s="4"/>
      <c r="M383" s="4"/>
      <c r="N383" s="4"/>
      <c r="O383" s="4" t="s">
        <v>1593</v>
      </c>
      <c r="P383" s="4" t="s">
        <v>61</v>
      </c>
      <c r="Q383" s="4" t="s">
        <v>1592</v>
      </c>
      <c r="R383" s="129" t="s">
        <v>1594</v>
      </c>
      <c r="S383" s="63">
        <v>22</v>
      </c>
      <c r="T383" s="4"/>
      <c r="U383" s="4" t="s">
        <v>114</v>
      </c>
      <c r="V383" s="4" t="s">
        <v>115</v>
      </c>
      <c r="W383" s="4" t="s">
        <v>1590</v>
      </c>
      <c r="X383" s="4">
        <v>-8.8700410000000005</v>
      </c>
      <c r="Y383" s="4">
        <v>-71.247134000000003</v>
      </c>
      <c r="AA383" s="4"/>
      <c r="AB383" s="111">
        <v>45279</v>
      </c>
      <c r="AC383" s="4"/>
      <c r="AD383" s="4"/>
      <c r="AE383" s="36">
        <v>45307</v>
      </c>
      <c r="AF383" s="4"/>
      <c r="AG383" s="4"/>
      <c r="AH383" s="4"/>
      <c r="AI383" s="4"/>
      <c r="AJ383" s="81">
        <v>34156</v>
      </c>
    </row>
    <row r="384" spans="1:36" ht="25.2" customHeight="1" x14ac:dyDescent="0.3">
      <c r="A384" s="5">
        <v>1327</v>
      </c>
      <c r="B384" s="4" t="s">
        <v>1595</v>
      </c>
      <c r="C384" s="171">
        <v>43212</v>
      </c>
      <c r="D384" s="11" t="s">
        <v>1596</v>
      </c>
      <c r="E384" s="99"/>
      <c r="F384" s="4"/>
      <c r="G384" s="4" t="s">
        <v>58</v>
      </c>
      <c r="H384" s="12" t="s">
        <v>59</v>
      </c>
      <c r="I384" s="4"/>
      <c r="J384" s="11">
        <v>45</v>
      </c>
      <c r="K384" s="111">
        <v>45301</v>
      </c>
      <c r="L384" s="4"/>
      <c r="M384" s="4"/>
      <c r="N384" s="4"/>
      <c r="O384" s="4" t="s">
        <v>1597</v>
      </c>
      <c r="P384" s="4" t="s">
        <v>61</v>
      </c>
      <c r="Q384" s="4" t="s">
        <v>1596</v>
      </c>
      <c r="R384" s="129" t="s">
        <v>1598</v>
      </c>
      <c r="S384" s="63">
        <v>22</v>
      </c>
      <c r="T384" s="4"/>
      <c r="U384" s="4" t="s">
        <v>114</v>
      </c>
      <c r="V384" s="4" t="s">
        <v>115</v>
      </c>
      <c r="W384" s="4" t="s">
        <v>1590</v>
      </c>
      <c r="X384" s="4">
        <v>-8.8807919999999996</v>
      </c>
      <c r="Y384" s="4">
        <v>-71.242828000000003</v>
      </c>
      <c r="AA384" s="4"/>
      <c r="AB384" s="111">
        <v>45279</v>
      </c>
      <c r="AC384" s="4"/>
      <c r="AD384" s="4"/>
      <c r="AE384" s="36">
        <v>45321</v>
      </c>
      <c r="AF384" s="4"/>
      <c r="AG384" s="4"/>
      <c r="AH384" s="4"/>
      <c r="AI384" s="4"/>
      <c r="AJ384" s="81">
        <v>28562</v>
      </c>
    </row>
    <row r="385" spans="1:36" ht="25.2" customHeight="1" x14ac:dyDescent="0.3">
      <c r="A385" s="5">
        <v>1328</v>
      </c>
      <c r="B385" s="4" t="s">
        <v>1599</v>
      </c>
      <c r="C385" s="171">
        <v>43214</v>
      </c>
      <c r="D385" s="11" t="s">
        <v>1600</v>
      </c>
      <c r="E385" s="99"/>
      <c r="F385" s="4"/>
      <c r="G385" s="4" t="s">
        <v>58</v>
      </c>
      <c r="H385" s="12" t="s">
        <v>59</v>
      </c>
      <c r="I385" s="4"/>
      <c r="J385" s="11">
        <v>45</v>
      </c>
      <c r="K385" s="111">
        <v>45301</v>
      </c>
      <c r="L385" s="4"/>
      <c r="M385" s="4"/>
      <c r="N385" s="4"/>
      <c r="O385" s="4" t="s">
        <v>1601</v>
      </c>
      <c r="P385" s="4" t="s">
        <v>61</v>
      </c>
      <c r="Q385" s="4" t="s">
        <v>1600</v>
      </c>
      <c r="R385" s="129" t="s">
        <v>1602</v>
      </c>
      <c r="S385" s="63">
        <v>22</v>
      </c>
      <c r="T385" s="130"/>
      <c r="U385" s="4" t="s">
        <v>114</v>
      </c>
      <c r="V385" s="4" t="s">
        <v>115</v>
      </c>
      <c r="W385" s="4" t="s">
        <v>1590</v>
      </c>
      <c r="X385" s="4">
        <v>-8.8807950000000009</v>
      </c>
      <c r="Y385" s="4">
        <v>-71.242635000000007</v>
      </c>
      <c r="AA385" s="4"/>
      <c r="AB385" s="111">
        <v>45279</v>
      </c>
      <c r="AC385" s="4"/>
      <c r="AD385" s="4"/>
      <c r="AE385" s="36">
        <v>45321</v>
      </c>
      <c r="AF385" s="4"/>
      <c r="AG385" s="4"/>
      <c r="AH385" s="4"/>
      <c r="AI385" s="4"/>
      <c r="AJ385" s="81">
        <v>37143</v>
      </c>
    </row>
    <row r="386" spans="1:36" ht="25.2" customHeight="1" x14ac:dyDescent="0.3">
      <c r="A386" s="5">
        <v>1329</v>
      </c>
      <c r="B386" s="4" t="s">
        <v>1603</v>
      </c>
      <c r="C386" s="171">
        <v>43216</v>
      </c>
      <c r="D386" s="11" t="s">
        <v>1604</v>
      </c>
      <c r="E386" s="99"/>
      <c r="F386" s="4"/>
      <c r="G386" s="4" t="s">
        <v>58</v>
      </c>
      <c r="H386" s="12" t="s">
        <v>59</v>
      </c>
      <c r="I386" s="4"/>
      <c r="J386" s="11">
        <v>45</v>
      </c>
      <c r="K386" s="111">
        <v>45313</v>
      </c>
      <c r="L386" s="4"/>
      <c r="M386" s="4"/>
      <c r="N386" s="4"/>
      <c r="O386" s="4" t="s">
        <v>1605</v>
      </c>
      <c r="P386" s="4" t="s">
        <v>61</v>
      </c>
      <c r="Q386" s="4" t="s">
        <v>1604</v>
      </c>
      <c r="R386" s="129" t="s">
        <v>1606</v>
      </c>
      <c r="S386" s="63">
        <v>22</v>
      </c>
      <c r="T386" s="110"/>
      <c r="U386" s="4" t="s">
        <v>114</v>
      </c>
      <c r="V386" s="4" t="s">
        <v>115</v>
      </c>
      <c r="W386" s="4" t="s">
        <v>1590</v>
      </c>
      <c r="X386" s="4">
        <v>-8.8816400000000009</v>
      </c>
      <c r="Y386" s="4">
        <v>-71.251643999999999</v>
      </c>
      <c r="AA386" s="4"/>
      <c r="AB386" s="111">
        <v>45279</v>
      </c>
      <c r="AC386" s="4"/>
      <c r="AD386" s="4"/>
      <c r="AE386" s="36">
        <v>45321</v>
      </c>
      <c r="AF386" s="4"/>
      <c r="AG386" s="4"/>
      <c r="AH386" s="4"/>
      <c r="AI386" s="4"/>
      <c r="AJ386" s="81">
        <v>30252</v>
      </c>
    </row>
    <row r="387" spans="1:36" ht="25.2" customHeight="1" x14ac:dyDescent="0.3">
      <c r="A387" s="5">
        <v>133</v>
      </c>
      <c r="B387" s="4" t="s">
        <v>1607</v>
      </c>
      <c r="C387" s="169">
        <v>17250</v>
      </c>
      <c r="D387" s="11" t="s">
        <v>106</v>
      </c>
      <c r="E387" s="99">
        <f>IFERROR(VLOOKUP(F387,'Banco de Dados'!AE:AF,2,FALSE),"")</f>
        <v>714794</v>
      </c>
      <c r="F387" s="4">
        <f>IFERROR(VLOOKUP(Q387,'Banco de Dados'!A:B,2,FALSE),"")</f>
        <v>212301032</v>
      </c>
      <c r="G387" s="4" t="s">
        <v>58</v>
      </c>
      <c r="H387" s="12" t="s">
        <v>59</v>
      </c>
      <c r="I387" s="4"/>
      <c r="J387" s="11">
        <v>80</v>
      </c>
      <c r="K387" s="111">
        <v>45190</v>
      </c>
      <c r="L387" s="12" t="s">
        <v>59</v>
      </c>
      <c r="M387" s="12" t="s">
        <v>59</v>
      </c>
      <c r="N387" s="4"/>
      <c r="O387" s="4" t="s">
        <v>1608</v>
      </c>
      <c r="P387" s="4" t="s">
        <v>61</v>
      </c>
      <c r="Q387" s="11">
        <v>96811749253</v>
      </c>
      <c r="R387" s="4" t="s">
        <v>1609</v>
      </c>
      <c r="S387" s="4">
        <v>16</v>
      </c>
      <c r="T387" s="4"/>
      <c r="U387" s="4" t="s">
        <v>63</v>
      </c>
      <c r="V387" s="4" t="s">
        <v>64</v>
      </c>
      <c r="W387" s="4" t="s">
        <v>65</v>
      </c>
      <c r="X387" s="4">
        <v>-8.2159600000000008</v>
      </c>
      <c r="Y387" s="4">
        <v>-72.524178000000006</v>
      </c>
      <c r="Z387">
        <v>2216110</v>
      </c>
      <c r="AA387" s="123">
        <v>239823</v>
      </c>
      <c r="AB387" s="22">
        <v>45154</v>
      </c>
      <c r="AC387" s="22">
        <v>45154</v>
      </c>
      <c r="AD387" s="168" t="s">
        <v>66</v>
      </c>
      <c r="AE387" s="36">
        <v>45194</v>
      </c>
      <c r="AF387" s="36">
        <v>45195</v>
      </c>
      <c r="AG387" s="12">
        <v>9</v>
      </c>
      <c r="AH387" s="12" t="s">
        <v>67</v>
      </c>
      <c r="AI387" t="s">
        <v>68</v>
      </c>
      <c r="AJ387" s="81">
        <v>31623</v>
      </c>
    </row>
    <row r="388" spans="1:36" ht="25.2" customHeight="1" x14ac:dyDescent="0.3">
      <c r="A388" s="5">
        <v>1330</v>
      </c>
      <c r="B388" s="4" t="s">
        <v>1610</v>
      </c>
      <c r="C388" s="171">
        <v>43218</v>
      </c>
      <c r="D388" s="11" t="s">
        <v>1611</v>
      </c>
      <c r="E388" s="99"/>
      <c r="F388" s="4"/>
      <c r="G388" s="4" t="s">
        <v>58</v>
      </c>
      <c r="H388" s="12" t="s">
        <v>59</v>
      </c>
      <c r="I388" s="4"/>
      <c r="J388" s="11">
        <v>45</v>
      </c>
      <c r="K388" s="111">
        <v>45301</v>
      </c>
      <c r="L388" s="4"/>
      <c r="M388" s="4"/>
      <c r="N388" s="4"/>
      <c r="O388" s="4" t="s">
        <v>1612</v>
      </c>
      <c r="P388" s="4" t="s">
        <v>61</v>
      </c>
      <c r="Q388" s="4" t="s">
        <v>1611</v>
      </c>
      <c r="R388" s="4" t="s">
        <v>1613</v>
      </c>
      <c r="S388" s="63">
        <v>22</v>
      </c>
      <c r="T388" s="4"/>
      <c r="U388" s="4" t="s">
        <v>114</v>
      </c>
      <c r="V388" s="4" t="s">
        <v>115</v>
      </c>
      <c r="W388" s="4" t="s">
        <v>1590</v>
      </c>
      <c r="X388" s="4">
        <v>-8.8856540000000006</v>
      </c>
      <c r="Y388" s="4">
        <v>-71.251383000000004</v>
      </c>
      <c r="AA388" s="4"/>
      <c r="AB388" s="111">
        <v>45279</v>
      </c>
      <c r="AC388" s="4"/>
      <c r="AD388" s="4"/>
      <c r="AE388" s="36">
        <v>45321</v>
      </c>
      <c r="AF388" s="4"/>
      <c r="AG388" s="4"/>
      <c r="AH388" s="4"/>
      <c r="AI388" s="4"/>
      <c r="AJ388" s="81">
        <v>29615</v>
      </c>
    </row>
    <row r="389" spans="1:36" ht="25.2" customHeight="1" x14ac:dyDescent="0.3">
      <c r="A389" s="5">
        <v>1331</v>
      </c>
      <c r="B389" s="4" t="s">
        <v>1614</v>
      </c>
      <c r="C389" s="171">
        <v>43220</v>
      </c>
      <c r="D389" s="11" t="s">
        <v>1615</v>
      </c>
      <c r="E389" s="99"/>
      <c r="F389" s="4"/>
      <c r="G389" s="4" t="s">
        <v>58</v>
      </c>
      <c r="H389" s="12" t="s">
        <v>59</v>
      </c>
      <c r="I389" s="4"/>
      <c r="J389" s="11">
        <v>45</v>
      </c>
      <c r="K389" s="111">
        <v>45317</v>
      </c>
      <c r="L389" s="4"/>
      <c r="M389" s="4"/>
      <c r="N389" s="4"/>
      <c r="O389" s="4" t="s">
        <v>1616</v>
      </c>
      <c r="P389" s="4" t="s">
        <v>61</v>
      </c>
      <c r="Q389" s="4" t="s">
        <v>1615</v>
      </c>
      <c r="R389" s="4" t="s">
        <v>1617</v>
      </c>
      <c r="S389" s="63">
        <v>22</v>
      </c>
      <c r="T389" s="4"/>
      <c r="U389" s="4" t="s">
        <v>114</v>
      </c>
      <c r="V389" s="4" t="s">
        <v>115</v>
      </c>
      <c r="W389" s="4" t="s">
        <v>1590</v>
      </c>
      <c r="X389" s="4">
        <v>-8.8902800000000006</v>
      </c>
      <c r="Y389" s="4">
        <v>-71.255677000000006</v>
      </c>
      <c r="AA389" s="4"/>
      <c r="AB389" s="111">
        <v>45279</v>
      </c>
      <c r="AC389" s="4"/>
      <c r="AD389" s="4"/>
      <c r="AE389" s="36">
        <v>45321</v>
      </c>
      <c r="AF389" s="4"/>
      <c r="AG389" s="4"/>
      <c r="AH389" s="4"/>
      <c r="AI389" s="4"/>
      <c r="AJ389" s="81">
        <v>34523</v>
      </c>
    </row>
    <row r="390" spans="1:36" ht="25.2" customHeight="1" x14ac:dyDescent="0.3">
      <c r="A390" s="5">
        <v>1332</v>
      </c>
      <c r="B390" s="4" t="s">
        <v>1618</v>
      </c>
      <c r="C390" s="171">
        <v>43224</v>
      </c>
      <c r="D390" s="11" t="s">
        <v>1619</v>
      </c>
      <c r="E390" s="99"/>
      <c r="F390" s="4"/>
      <c r="G390" s="4" t="s">
        <v>58</v>
      </c>
      <c r="H390" s="12" t="s">
        <v>59</v>
      </c>
      <c r="I390" s="4"/>
      <c r="J390" s="11">
        <v>45</v>
      </c>
      <c r="K390" s="111">
        <v>45314</v>
      </c>
      <c r="L390" s="4"/>
      <c r="M390" s="4"/>
      <c r="N390" s="4"/>
      <c r="O390" s="4" t="s">
        <v>1620</v>
      </c>
      <c r="P390" s="4" t="s">
        <v>61</v>
      </c>
      <c r="Q390" s="4" t="s">
        <v>1619</v>
      </c>
      <c r="R390" s="4" t="s">
        <v>1621</v>
      </c>
      <c r="S390" s="63">
        <v>22</v>
      </c>
      <c r="T390" s="4"/>
      <c r="U390" s="4" t="s">
        <v>114</v>
      </c>
      <c r="V390" s="4" t="s">
        <v>115</v>
      </c>
      <c r="W390" s="4" t="s">
        <v>1590</v>
      </c>
      <c r="X390" s="4">
        <v>-8.8938939999999995</v>
      </c>
      <c r="Y390" s="4">
        <v>-71.257362000000001</v>
      </c>
      <c r="AA390" s="4"/>
      <c r="AB390" s="111">
        <v>45279</v>
      </c>
      <c r="AC390" s="4"/>
      <c r="AD390" s="4"/>
      <c r="AE390" s="36">
        <v>45329</v>
      </c>
      <c r="AF390" s="4"/>
      <c r="AG390" s="4"/>
      <c r="AH390" s="4"/>
      <c r="AI390" s="4"/>
      <c r="AJ390" s="81">
        <v>35214</v>
      </c>
    </row>
    <row r="391" spans="1:36" ht="25.2" customHeight="1" x14ac:dyDescent="0.3">
      <c r="A391" s="5">
        <v>1333</v>
      </c>
      <c r="B391" s="4" t="s">
        <v>1622</v>
      </c>
      <c r="C391" s="171">
        <v>43226</v>
      </c>
      <c r="D391" s="11" t="s">
        <v>1623</v>
      </c>
      <c r="E391" s="99"/>
      <c r="F391" s="4"/>
      <c r="G391" s="4" t="s">
        <v>58</v>
      </c>
      <c r="H391" s="12" t="s">
        <v>59</v>
      </c>
      <c r="I391" s="4"/>
      <c r="J391" s="11">
        <v>45</v>
      </c>
      <c r="K391" s="111">
        <v>45314</v>
      </c>
      <c r="L391" s="4"/>
      <c r="M391" s="4"/>
      <c r="N391" s="4"/>
      <c r="O391" s="4" t="s">
        <v>1624</v>
      </c>
      <c r="P391" s="4" t="s">
        <v>61</v>
      </c>
      <c r="Q391" s="4" t="s">
        <v>1623</v>
      </c>
      <c r="R391" s="4" t="s">
        <v>1625</v>
      </c>
      <c r="S391" s="63">
        <v>22</v>
      </c>
      <c r="T391" s="4"/>
      <c r="U391" s="4" t="s">
        <v>114</v>
      </c>
      <c r="V391" s="4" t="s">
        <v>115</v>
      </c>
      <c r="W391" s="4" t="s">
        <v>1590</v>
      </c>
      <c r="X391" s="4">
        <v>-8.8940409999999996</v>
      </c>
      <c r="Y391" s="4">
        <v>-71.25609</v>
      </c>
      <c r="AA391" s="4"/>
      <c r="AB391" s="111">
        <v>45279</v>
      </c>
      <c r="AC391" s="4"/>
      <c r="AD391" s="4"/>
      <c r="AE391" s="36">
        <v>45329</v>
      </c>
      <c r="AF391" s="4"/>
      <c r="AG391" s="4"/>
      <c r="AH391" s="4"/>
      <c r="AI391" s="4"/>
      <c r="AJ391" s="81">
        <v>35481</v>
      </c>
    </row>
    <row r="392" spans="1:36" ht="25.2" customHeight="1" x14ac:dyDescent="0.3">
      <c r="A392" s="5">
        <v>1334</v>
      </c>
      <c r="B392" s="4" t="s">
        <v>1626</v>
      </c>
      <c r="C392" s="171">
        <v>43228</v>
      </c>
      <c r="D392" s="11" t="s">
        <v>1627</v>
      </c>
      <c r="E392" s="99"/>
      <c r="F392" s="4"/>
      <c r="G392" s="4" t="s">
        <v>58</v>
      </c>
      <c r="H392" s="12" t="s">
        <v>59</v>
      </c>
      <c r="I392" s="4"/>
      <c r="J392" s="11">
        <v>45</v>
      </c>
      <c r="K392" s="111">
        <v>45302</v>
      </c>
      <c r="L392" s="4"/>
      <c r="M392" s="4"/>
      <c r="N392" s="4"/>
      <c r="O392" s="4" t="s">
        <v>1628</v>
      </c>
      <c r="P392" s="4" t="s">
        <v>61</v>
      </c>
      <c r="Q392" s="4" t="s">
        <v>1627</v>
      </c>
      <c r="R392" s="4" t="s">
        <v>1629</v>
      </c>
      <c r="S392" s="63">
        <v>22</v>
      </c>
      <c r="T392" s="4"/>
      <c r="U392" s="4" t="s">
        <v>114</v>
      </c>
      <c r="V392" s="4" t="s">
        <v>115</v>
      </c>
      <c r="W392" s="4" t="s">
        <v>1590</v>
      </c>
      <c r="X392" s="4">
        <v>-8.9005500000000008</v>
      </c>
      <c r="Y392" s="4">
        <v>-71.259309999999999</v>
      </c>
      <c r="AA392" s="4"/>
      <c r="AB392" s="111">
        <v>45279</v>
      </c>
      <c r="AC392" s="4"/>
      <c r="AD392" s="4"/>
      <c r="AE392" s="36">
        <v>45303</v>
      </c>
      <c r="AF392" s="4"/>
      <c r="AG392" s="4"/>
      <c r="AH392" s="4"/>
      <c r="AI392" s="4"/>
      <c r="AJ392" s="81">
        <v>30950</v>
      </c>
    </row>
    <row r="393" spans="1:36" ht="25.2" customHeight="1" x14ac:dyDescent="0.3">
      <c r="A393" s="5">
        <v>1335</v>
      </c>
      <c r="B393" s="4" t="s">
        <v>1630</v>
      </c>
      <c r="C393" s="171">
        <v>43230</v>
      </c>
      <c r="D393" s="11" t="s">
        <v>1631</v>
      </c>
      <c r="E393" s="99"/>
      <c r="F393" s="4"/>
      <c r="G393" s="4" t="s">
        <v>58</v>
      </c>
      <c r="H393" s="12" t="s">
        <v>59</v>
      </c>
      <c r="I393" s="4"/>
      <c r="J393" s="11">
        <v>45</v>
      </c>
      <c r="K393" s="111">
        <v>45302</v>
      </c>
      <c r="L393" s="4"/>
      <c r="M393" s="4"/>
      <c r="N393" s="4"/>
      <c r="O393" s="4" t="s">
        <v>1632</v>
      </c>
      <c r="P393" s="4" t="s">
        <v>61</v>
      </c>
      <c r="Q393" s="4" t="s">
        <v>1631</v>
      </c>
      <c r="R393" s="4" t="s">
        <v>1633</v>
      </c>
      <c r="S393" s="63">
        <v>22</v>
      </c>
      <c r="T393" s="4"/>
      <c r="U393" s="4" t="s">
        <v>114</v>
      </c>
      <c r="V393" s="4" t="s">
        <v>115</v>
      </c>
      <c r="W393" s="4" t="s">
        <v>1590</v>
      </c>
      <c r="X393" s="4">
        <v>-8.9039760000000001</v>
      </c>
      <c r="Y393" s="4">
        <v>-71.254363999999995</v>
      </c>
      <c r="AA393" s="4"/>
      <c r="AB393" s="111">
        <v>45279</v>
      </c>
      <c r="AC393" s="4"/>
      <c r="AD393" s="4"/>
      <c r="AE393" s="36">
        <v>45303</v>
      </c>
      <c r="AF393" s="4"/>
      <c r="AG393" s="4"/>
      <c r="AH393" s="4"/>
      <c r="AI393" s="4"/>
      <c r="AJ393" s="81">
        <v>31082</v>
      </c>
    </row>
    <row r="394" spans="1:36" ht="25.2" customHeight="1" x14ac:dyDescent="0.3">
      <c r="A394" s="5">
        <v>1336</v>
      </c>
      <c r="B394" s="4" t="s">
        <v>1634</v>
      </c>
      <c r="C394" s="171">
        <v>43232</v>
      </c>
      <c r="D394" s="11" t="s">
        <v>1635</v>
      </c>
      <c r="E394" s="99"/>
      <c r="F394" s="4"/>
      <c r="G394" s="4" t="s">
        <v>58</v>
      </c>
      <c r="H394" s="12" t="s">
        <v>59</v>
      </c>
      <c r="I394" s="4"/>
      <c r="J394" s="11">
        <v>45</v>
      </c>
      <c r="K394" s="111">
        <v>45302</v>
      </c>
      <c r="L394" s="4"/>
      <c r="M394" s="4"/>
      <c r="N394" s="4"/>
      <c r="O394" s="4" t="s">
        <v>1636</v>
      </c>
      <c r="P394" s="4" t="s">
        <v>61</v>
      </c>
      <c r="Q394" s="4" t="s">
        <v>1635</v>
      </c>
      <c r="R394" s="4" t="s">
        <v>1637</v>
      </c>
      <c r="S394" s="63">
        <v>22</v>
      </c>
      <c r="T394" s="4"/>
      <c r="U394" s="4" t="s">
        <v>114</v>
      </c>
      <c r="V394" s="4" t="s">
        <v>115</v>
      </c>
      <c r="W394" s="4" t="s">
        <v>1590</v>
      </c>
      <c r="X394" s="4">
        <v>-8.9091760000000004</v>
      </c>
      <c r="Y394" s="4">
        <v>-71.257472000000007</v>
      </c>
      <c r="AA394" s="4"/>
      <c r="AB394" s="111">
        <v>45279</v>
      </c>
      <c r="AC394" s="4"/>
      <c r="AD394" s="4"/>
      <c r="AE394" s="36">
        <v>45303</v>
      </c>
      <c r="AF394" s="4"/>
      <c r="AG394" s="4"/>
      <c r="AH394" s="4"/>
      <c r="AI394" s="4"/>
      <c r="AJ394" s="81">
        <v>33260</v>
      </c>
    </row>
    <row r="395" spans="1:36" ht="25.2" customHeight="1" x14ac:dyDescent="0.3">
      <c r="A395" s="5">
        <v>1337</v>
      </c>
      <c r="B395" s="4" t="s">
        <v>1638</v>
      </c>
      <c r="C395" s="171">
        <v>43234</v>
      </c>
      <c r="D395" s="11" t="s">
        <v>1639</v>
      </c>
      <c r="E395" s="99"/>
      <c r="F395" s="4"/>
      <c r="G395" s="4" t="s">
        <v>58</v>
      </c>
      <c r="H395" s="12" t="s">
        <v>59</v>
      </c>
      <c r="I395" s="4"/>
      <c r="J395" s="11">
        <v>45</v>
      </c>
      <c r="K395" s="111">
        <v>45324</v>
      </c>
      <c r="L395" s="4"/>
      <c r="M395" s="4"/>
      <c r="N395" s="4"/>
      <c r="O395" s="4" t="s">
        <v>1640</v>
      </c>
      <c r="P395" s="4" t="s">
        <v>61</v>
      </c>
      <c r="Q395" s="4" t="s">
        <v>1639</v>
      </c>
      <c r="R395" s="4" t="s">
        <v>1641</v>
      </c>
      <c r="S395" s="63">
        <v>22</v>
      </c>
      <c r="T395" s="4"/>
      <c r="U395" s="4" t="s">
        <v>114</v>
      </c>
      <c r="V395" s="4" t="s">
        <v>115</v>
      </c>
      <c r="W395" s="4" t="s">
        <v>1590</v>
      </c>
      <c r="X395" s="4">
        <v>-8.9247219999999992</v>
      </c>
      <c r="Y395" s="4">
        <v>-71.256895</v>
      </c>
      <c r="AA395" s="4"/>
      <c r="AB395" s="111">
        <v>45279</v>
      </c>
      <c r="AC395" s="4"/>
      <c r="AD395" s="4"/>
      <c r="AE395" s="36">
        <v>45329</v>
      </c>
      <c r="AF395" s="4"/>
      <c r="AG395" s="4"/>
      <c r="AH395" s="4"/>
      <c r="AI395" s="4"/>
      <c r="AJ395" s="81">
        <v>29530</v>
      </c>
    </row>
    <row r="396" spans="1:36" ht="25.2" customHeight="1" x14ac:dyDescent="0.3">
      <c r="A396" s="5">
        <v>1338</v>
      </c>
      <c r="B396" s="4" t="s">
        <v>1642</v>
      </c>
      <c r="C396" s="171">
        <v>43236</v>
      </c>
      <c r="D396" s="11" t="s">
        <v>1643</v>
      </c>
      <c r="E396" s="99"/>
      <c r="F396" s="4"/>
      <c r="G396" s="4" t="s">
        <v>58</v>
      </c>
      <c r="H396" s="12" t="s">
        <v>59</v>
      </c>
      <c r="I396" s="4"/>
      <c r="J396" s="11">
        <v>45</v>
      </c>
      <c r="K396" s="111"/>
      <c r="L396" s="4"/>
      <c r="M396" s="4"/>
      <c r="N396" s="4"/>
      <c r="O396" s="4" t="s">
        <v>1644</v>
      </c>
      <c r="P396" s="4" t="s">
        <v>292</v>
      </c>
      <c r="Q396" s="4" t="s">
        <v>1643</v>
      </c>
      <c r="R396" s="4"/>
      <c r="S396" s="63">
        <v>22</v>
      </c>
      <c r="T396" s="4"/>
      <c r="U396" s="4" t="s">
        <v>114</v>
      </c>
      <c r="V396" s="4" t="s">
        <v>115</v>
      </c>
      <c r="W396" s="4" t="s">
        <v>1590</v>
      </c>
      <c r="X396" s="4">
        <v>-8.925516</v>
      </c>
      <c r="Y396" s="4">
        <v>-71.257298000000006</v>
      </c>
      <c r="AA396" s="4"/>
      <c r="AB396" s="111">
        <v>45279</v>
      </c>
      <c r="AC396" s="4"/>
      <c r="AD396" s="4"/>
      <c r="AE396" s="36"/>
      <c r="AF396" s="4"/>
      <c r="AG396" s="4"/>
      <c r="AH396" s="4"/>
      <c r="AI396" s="4"/>
    </row>
    <row r="397" spans="1:36" ht="25.2" customHeight="1" x14ac:dyDescent="0.3">
      <c r="A397" s="5">
        <v>1339</v>
      </c>
      <c r="B397" s="4" t="s">
        <v>1645</v>
      </c>
      <c r="C397" s="171">
        <v>43238</v>
      </c>
      <c r="D397" s="11" t="s">
        <v>1646</v>
      </c>
      <c r="E397" s="99"/>
      <c r="F397" s="4"/>
      <c r="G397" s="4" t="s">
        <v>58</v>
      </c>
      <c r="H397" s="12" t="s">
        <v>59</v>
      </c>
      <c r="I397" s="4"/>
      <c r="J397" s="11">
        <v>45</v>
      </c>
      <c r="K397" s="111">
        <v>45302</v>
      </c>
      <c r="L397" s="4"/>
      <c r="M397" s="4"/>
      <c r="N397" s="4"/>
      <c r="O397" s="4" t="s">
        <v>1647</v>
      </c>
      <c r="P397" s="4" t="s">
        <v>61</v>
      </c>
      <c r="Q397" s="4" t="s">
        <v>1646</v>
      </c>
      <c r="R397" s="4" t="s">
        <v>1648</v>
      </c>
      <c r="S397" s="63">
        <v>22</v>
      </c>
      <c r="T397" s="4"/>
      <c r="U397" s="4" t="s">
        <v>114</v>
      </c>
      <c r="V397" s="4" t="s">
        <v>115</v>
      </c>
      <c r="W397" s="4" t="s">
        <v>1590</v>
      </c>
      <c r="X397" s="4">
        <v>-8.9237490000000008</v>
      </c>
      <c r="Y397" s="4">
        <v>-71.258106999999995</v>
      </c>
      <c r="AA397" s="4"/>
      <c r="AB397" s="111">
        <v>45279</v>
      </c>
      <c r="AC397" s="4"/>
      <c r="AD397" s="4"/>
      <c r="AE397" s="36">
        <v>45303</v>
      </c>
      <c r="AF397" s="4"/>
      <c r="AG397" s="4"/>
      <c r="AH397" s="4"/>
      <c r="AI397" s="4"/>
      <c r="AJ397" s="81">
        <v>30737</v>
      </c>
    </row>
    <row r="398" spans="1:36" ht="25.2" customHeight="1" x14ac:dyDescent="0.3">
      <c r="A398" s="5">
        <v>134</v>
      </c>
      <c r="B398" s="4" t="s">
        <v>1649</v>
      </c>
      <c r="C398" s="169">
        <v>17296</v>
      </c>
      <c r="D398" s="11" t="s">
        <v>106</v>
      </c>
      <c r="E398" s="99">
        <f>IFERROR(VLOOKUP(F398,'Banco de Dados'!AE:AF,2,FALSE),"")</f>
        <v>714801</v>
      </c>
      <c r="F398" s="4">
        <f>IFERROR(VLOOKUP(Q398,'Banco de Dados'!A:B,2,FALSE),"")</f>
        <v>212301034</v>
      </c>
      <c r="G398" s="4" t="s">
        <v>58</v>
      </c>
      <c r="H398" s="12" t="s">
        <v>59</v>
      </c>
      <c r="I398" s="4"/>
      <c r="J398" s="11">
        <v>80</v>
      </c>
      <c r="K398" s="111">
        <v>45175</v>
      </c>
      <c r="L398" s="12" t="s">
        <v>59</v>
      </c>
      <c r="M398" s="12" t="s">
        <v>59</v>
      </c>
      <c r="N398" s="4"/>
      <c r="O398" s="4" t="s">
        <v>1650</v>
      </c>
      <c r="P398" s="4" t="s">
        <v>61</v>
      </c>
      <c r="Q398" s="11">
        <v>64952029204</v>
      </c>
      <c r="R398" s="4" t="s">
        <v>1651</v>
      </c>
      <c r="S398" s="4">
        <v>16</v>
      </c>
      <c r="T398" s="4"/>
      <c r="U398" s="4" t="s">
        <v>63</v>
      </c>
      <c r="V398" s="4" t="s">
        <v>64</v>
      </c>
      <c r="W398" s="4" t="s">
        <v>65</v>
      </c>
      <c r="X398" s="4">
        <v>-8.0801180000000006</v>
      </c>
      <c r="Y398" s="4">
        <v>-72.616946999999996</v>
      </c>
      <c r="Z398">
        <v>2216111</v>
      </c>
      <c r="AA398" s="123">
        <v>239823</v>
      </c>
      <c r="AB398" s="22">
        <v>45154</v>
      </c>
      <c r="AC398" s="22">
        <v>45154</v>
      </c>
      <c r="AD398" s="168" t="s">
        <v>66</v>
      </c>
      <c r="AE398" s="36">
        <v>45188</v>
      </c>
      <c r="AF398" s="22">
        <v>45191</v>
      </c>
      <c r="AG398" s="17">
        <v>9</v>
      </c>
      <c r="AH398" s="12" t="s">
        <v>67</v>
      </c>
      <c r="AI398" t="s">
        <v>68</v>
      </c>
      <c r="AJ398" s="81">
        <v>27255</v>
      </c>
    </row>
    <row r="399" spans="1:36" ht="25.2" customHeight="1" x14ac:dyDescent="0.3">
      <c r="A399" s="5">
        <v>1340</v>
      </c>
      <c r="B399" s="4" t="s">
        <v>1652</v>
      </c>
      <c r="C399" s="171">
        <v>43240</v>
      </c>
      <c r="D399" s="11" t="s">
        <v>1653</v>
      </c>
      <c r="E399" s="99"/>
      <c r="F399" s="4"/>
      <c r="G399" s="4" t="s">
        <v>58</v>
      </c>
      <c r="H399" s="12" t="s">
        <v>59</v>
      </c>
      <c r="I399" s="4"/>
      <c r="J399" s="11">
        <v>45</v>
      </c>
      <c r="K399" s="111">
        <v>45302</v>
      </c>
      <c r="L399" s="4"/>
      <c r="M399" s="4"/>
      <c r="N399" s="4"/>
      <c r="O399" s="4" t="s">
        <v>1654</v>
      </c>
      <c r="P399" s="4" t="s">
        <v>61</v>
      </c>
      <c r="Q399" s="4" t="s">
        <v>1653</v>
      </c>
      <c r="R399" s="4" t="s">
        <v>1655</v>
      </c>
      <c r="S399" s="63">
        <v>22</v>
      </c>
      <c r="T399" s="4"/>
      <c r="U399" s="4" t="s">
        <v>114</v>
      </c>
      <c r="V399" s="4" t="s">
        <v>115</v>
      </c>
      <c r="W399" s="4" t="s">
        <v>1590</v>
      </c>
      <c r="X399" s="4">
        <v>-8.926088</v>
      </c>
      <c r="Y399" s="4">
        <v>-71.262540999999999</v>
      </c>
      <c r="AA399" s="4"/>
      <c r="AB399" s="111">
        <v>45279</v>
      </c>
      <c r="AC399" s="4"/>
      <c r="AD399" s="4"/>
      <c r="AE399" s="36">
        <v>45307</v>
      </c>
      <c r="AF399" s="4"/>
      <c r="AG399" s="4"/>
      <c r="AH399" s="4"/>
      <c r="AI399" s="4"/>
      <c r="AJ399" s="81">
        <v>27002</v>
      </c>
    </row>
    <row r="400" spans="1:36" ht="25.2" customHeight="1" x14ac:dyDescent="0.3">
      <c r="A400" s="5">
        <v>1341</v>
      </c>
      <c r="B400" s="4" t="s">
        <v>1656</v>
      </c>
      <c r="C400" s="171">
        <v>43242</v>
      </c>
      <c r="D400" s="11" t="s">
        <v>1657</v>
      </c>
      <c r="E400" s="99"/>
      <c r="F400" s="4"/>
      <c r="G400" s="4" t="s">
        <v>58</v>
      </c>
      <c r="H400" s="12" t="s">
        <v>59</v>
      </c>
      <c r="I400" s="4"/>
      <c r="J400" s="11">
        <v>45</v>
      </c>
      <c r="K400" s="111"/>
      <c r="L400" s="4"/>
      <c r="M400" s="4"/>
      <c r="N400" s="4"/>
      <c r="O400" s="4" t="s">
        <v>1658</v>
      </c>
      <c r="P400" s="4" t="s">
        <v>61</v>
      </c>
      <c r="Q400" s="4" t="s">
        <v>1657</v>
      </c>
      <c r="R400" s="4" t="s">
        <v>1659</v>
      </c>
      <c r="S400" s="63">
        <v>22</v>
      </c>
      <c r="T400" s="4"/>
      <c r="U400" s="4" t="s">
        <v>114</v>
      </c>
      <c r="V400" s="4" t="s">
        <v>115</v>
      </c>
      <c r="W400" s="4" t="s">
        <v>1590</v>
      </c>
      <c r="X400" s="4">
        <v>-8.9435739999999999</v>
      </c>
      <c r="Y400" s="4">
        <v>-71.252115000000003</v>
      </c>
      <c r="AA400" s="4"/>
      <c r="AB400" s="111">
        <v>45279</v>
      </c>
      <c r="AC400" s="4"/>
      <c r="AD400" s="4"/>
      <c r="AE400" s="36"/>
      <c r="AF400" s="4"/>
      <c r="AG400" s="4"/>
      <c r="AH400" s="4"/>
      <c r="AI400" s="4"/>
      <c r="AJ400" s="81">
        <v>32578</v>
      </c>
    </row>
    <row r="401" spans="1:36" ht="25.2" customHeight="1" x14ac:dyDescent="0.3">
      <c r="A401" s="5">
        <v>1342</v>
      </c>
      <c r="B401" s="4" t="s">
        <v>1660</v>
      </c>
      <c r="C401" s="171">
        <v>43244</v>
      </c>
      <c r="D401" s="11" t="s">
        <v>1661</v>
      </c>
      <c r="E401" s="99"/>
      <c r="F401" s="4"/>
      <c r="G401" s="4" t="s">
        <v>58</v>
      </c>
      <c r="H401" s="12" t="s">
        <v>59</v>
      </c>
      <c r="I401" s="4"/>
      <c r="J401" s="11">
        <v>45</v>
      </c>
      <c r="K401" s="111">
        <v>45303</v>
      </c>
      <c r="L401" s="4"/>
      <c r="M401" s="4"/>
      <c r="N401" s="4"/>
      <c r="O401" s="4" t="s">
        <v>1662</v>
      </c>
      <c r="P401" s="4" t="s">
        <v>61</v>
      </c>
      <c r="Q401" s="4" t="s">
        <v>1661</v>
      </c>
      <c r="R401" s="4" t="s">
        <v>1663</v>
      </c>
      <c r="S401" s="63">
        <v>22</v>
      </c>
      <c r="T401" s="4"/>
      <c r="U401" s="4" t="s">
        <v>114</v>
      </c>
      <c r="V401" s="4" t="s">
        <v>115</v>
      </c>
      <c r="W401" s="4" t="s">
        <v>1590</v>
      </c>
      <c r="X401" s="4">
        <v>-8.9427769999999995</v>
      </c>
      <c r="Y401" s="4">
        <v>-71.252410999999995</v>
      </c>
      <c r="AA401" s="4"/>
      <c r="AB401" s="111">
        <v>45279</v>
      </c>
      <c r="AC401" s="4"/>
      <c r="AD401" s="4"/>
      <c r="AE401" s="36">
        <v>45314</v>
      </c>
      <c r="AF401" s="36">
        <v>45307</v>
      </c>
      <c r="AG401" s="4"/>
      <c r="AH401" s="4"/>
      <c r="AI401" s="4"/>
      <c r="AJ401" s="81">
        <v>29626</v>
      </c>
    </row>
    <row r="402" spans="1:36" ht="25.2" customHeight="1" x14ac:dyDescent="0.3">
      <c r="A402" s="5">
        <v>1343</v>
      </c>
      <c r="B402" s="4" t="s">
        <v>1664</v>
      </c>
      <c r="C402" s="171">
        <v>43246</v>
      </c>
      <c r="D402" s="11" t="s">
        <v>1665</v>
      </c>
      <c r="E402" s="99"/>
      <c r="F402" s="4"/>
      <c r="G402" s="4" t="s">
        <v>58</v>
      </c>
      <c r="H402" s="12" t="s">
        <v>59</v>
      </c>
      <c r="I402" s="4"/>
      <c r="J402" s="11">
        <v>45</v>
      </c>
      <c r="K402" s="111">
        <v>45304</v>
      </c>
      <c r="L402" s="4"/>
      <c r="M402" s="4"/>
      <c r="N402" s="4"/>
      <c r="O402" s="4" t="s">
        <v>1666</v>
      </c>
      <c r="P402" s="4" t="s">
        <v>61</v>
      </c>
      <c r="Q402" s="4" t="s">
        <v>1665</v>
      </c>
      <c r="R402" s="4" t="s">
        <v>1667</v>
      </c>
      <c r="S402" s="63">
        <v>22</v>
      </c>
      <c r="T402" s="4"/>
      <c r="U402" s="4" t="s">
        <v>114</v>
      </c>
      <c r="V402" s="4" t="s">
        <v>115</v>
      </c>
      <c r="W402" s="4" t="s">
        <v>1590</v>
      </c>
      <c r="X402" s="4">
        <v>-8.9446809999999992</v>
      </c>
      <c r="Y402" s="4">
        <v>-71.252185999999995</v>
      </c>
      <c r="AA402" s="4"/>
      <c r="AB402" s="111">
        <v>45279</v>
      </c>
      <c r="AC402" s="4"/>
      <c r="AD402" s="4"/>
      <c r="AE402" s="36">
        <v>45314</v>
      </c>
      <c r="AF402" s="36">
        <v>45307</v>
      </c>
      <c r="AG402" s="4"/>
      <c r="AH402" s="4"/>
      <c r="AI402" s="4"/>
      <c r="AJ402" s="81">
        <v>21506</v>
      </c>
    </row>
    <row r="403" spans="1:36" ht="25.2" customHeight="1" x14ac:dyDescent="0.3">
      <c r="A403" s="5">
        <v>1344</v>
      </c>
      <c r="B403" s="4" t="s">
        <v>1668</v>
      </c>
      <c r="C403" s="171">
        <v>43248</v>
      </c>
      <c r="D403" s="11" t="s">
        <v>1669</v>
      </c>
      <c r="E403" s="99"/>
      <c r="F403" s="4"/>
      <c r="G403" s="4" t="s">
        <v>58</v>
      </c>
      <c r="H403" s="12" t="s">
        <v>59</v>
      </c>
      <c r="I403" s="4"/>
      <c r="J403" s="11">
        <v>45</v>
      </c>
      <c r="K403" s="111">
        <v>45304</v>
      </c>
      <c r="L403" s="4"/>
      <c r="M403" s="4"/>
      <c r="N403" s="4"/>
      <c r="O403" s="4" t="s">
        <v>1670</v>
      </c>
      <c r="P403" s="4" t="s">
        <v>61</v>
      </c>
      <c r="Q403" s="4" t="s">
        <v>1669</v>
      </c>
      <c r="R403" s="4" t="s">
        <v>1671</v>
      </c>
      <c r="S403" s="63">
        <v>22</v>
      </c>
      <c r="T403" s="4"/>
      <c r="U403" s="4" t="s">
        <v>114</v>
      </c>
      <c r="V403" s="4" t="s">
        <v>115</v>
      </c>
      <c r="W403" s="4" t="s">
        <v>1590</v>
      </c>
      <c r="X403" s="4">
        <v>-8.9438449999999996</v>
      </c>
      <c r="Y403" s="4">
        <v>-71.254187999999999</v>
      </c>
      <c r="AA403" s="4"/>
      <c r="AB403" s="111">
        <v>45279</v>
      </c>
      <c r="AC403" s="4"/>
      <c r="AD403" s="4"/>
      <c r="AE403" s="36">
        <v>45314</v>
      </c>
      <c r="AF403" s="36">
        <v>45307</v>
      </c>
      <c r="AG403" s="4"/>
      <c r="AH403" s="4"/>
      <c r="AI403" s="4"/>
      <c r="AJ403" s="81">
        <v>35481</v>
      </c>
    </row>
    <row r="404" spans="1:36" ht="25.2" customHeight="1" x14ac:dyDescent="0.3">
      <c r="A404" s="5">
        <v>1345</v>
      </c>
      <c r="B404" s="4" t="s">
        <v>1672</v>
      </c>
      <c r="C404" s="171">
        <v>43250</v>
      </c>
      <c r="D404" s="11" t="s">
        <v>1673</v>
      </c>
      <c r="E404" s="99"/>
      <c r="F404" s="4"/>
      <c r="G404" s="4" t="s">
        <v>58</v>
      </c>
      <c r="H404" s="12" t="s">
        <v>59</v>
      </c>
      <c r="I404" s="4"/>
      <c r="J404" s="11">
        <v>45</v>
      </c>
      <c r="K404" s="111">
        <v>45317</v>
      </c>
      <c r="L404" s="4"/>
      <c r="M404" s="4"/>
      <c r="N404" s="4"/>
      <c r="O404" s="4" t="s">
        <v>1674</v>
      </c>
      <c r="P404" s="4" t="s">
        <v>61</v>
      </c>
      <c r="Q404" s="4" t="s">
        <v>1673</v>
      </c>
      <c r="R404" s="4" t="s">
        <v>1675</v>
      </c>
      <c r="S404" s="63">
        <v>22</v>
      </c>
      <c r="T404" s="4"/>
      <c r="U404" s="4" t="s">
        <v>114</v>
      </c>
      <c r="V404" s="4" t="s">
        <v>115</v>
      </c>
      <c r="W404" s="4" t="s">
        <v>1590</v>
      </c>
      <c r="X404" s="4">
        <v>-8.9310519999999993</v>
      </c>
      <c r="Y404" s="4">
        <v>-71.269031999999996</v>
      </c>
      <c r="AA404" s="4"/>
      <c r="AB404" s="111">
        <v>45279</v>
      </c>
      <c r="AC404" s="4"/>
      <c r="AD404" s="4"/>
      <c r="AE404" s="36">
        <v>45321</v>
      </c>
      <c r="AF404" s="4"/>
      <c r="AG404" s="4"/>
      <c r="AH404" s="4"/>
      <c r="AI404" s="4"/>
      <c r="AJ404" s="81">
        <v>26923</v>
      </c>
    </row>
    <row r="405" spans="1:36" ht="25.2" customHeight="1" x14ac:dyDescent="0.3">
      <c r="A405" s="5">
        <v>1346</v>
      </c>
      <c r="B405" s="4" t="s">
        <v>1676</v>
      </c>
      <c r="C405" s="171">
        <v>43252</v>
      </c>
      <c r="D405" s="11" t="s">
        <v>1677</v>
      </c>
      <c r="E405" s="99"/>
      <c r="F405" s="4"/>
      <c r="G405" s="4" t="s">
        <v>58</v>
      </c>
      <c r="H405" s="12" t="s">
        <v>59</v>
      </c>
      <c r="I405" s="4"/>
      <c r="J405" s="11">
        <v>45</v>
      </c>
      <c r="K405" s="111">
        <v>45304</v>
      </c>
      <c r="L405" s="4"/>
      <c r="M405" s="4"/>
      <c r="N405" s="4"/>
      <c r="O405" s="4" t="s">
        <v>1678</v>
      </c>
      <c r="P405" s="4" t="s">
        <v>61</v>
      </c>
      <c r="Q405" s="4" t="s">
        <v>1677</v>
      </c>
      <c r="R405" s="4" t="s">
        <v>1679</v>
      </c>
      <c r="S405" s="63">
        <v>22</v>
      </c>
      <c r="T405" s="4"/>
      <c r="U405" s="4" t="s">
        <v>114</v>
      </c>
      <c r="V405" s="4" t="s">
        <v>115</v>
      </c>
      <c r="W405" s="4" t="s">
        <v>1590</v>
      </c>
      <c r="X405" s="4">
        <v>-8.9306230000000006</v>
      </c>
      <c r="Y405" s="4">
        <v>-71.267415999999997</v>
      </c>
      <c r="AA405" s="4"/>
      <c r="AB405" s="111">
        <v>45279</v>
      </c>
      <c r="AC405" s="4"/>
      <c r="AD405" s="4"/>
      <c r="AE405" s="36">
        <v>45314</v>
      </c>
      <c r="AF405" s="36">
        <v>45307</v>
      </c>
      <c r="AG405" s="4"/>
      <c r="AH405" s="4"/>
      <c r="AI405" s="4"/>
      <c r="AJ405" s="81">
        <v>36758</v>
      </c>
    </row>
    <row r="406" spans="1:36" ht="25.2" customHeight="1" x14ac:dyDescent="0.3">
      <c r="A406" s="5">
        <v>1347</v>
      </c>
      <c r="B406" s="4" t="s">
        <v>1680</v>
      </c>
      <c r="C406" s="171">
        <v>43254</v>
      </c>
      <c r="D406" s="11" t="s">
        <v>1681</v>
      </c>
      <c r="E406" s="99"/>
      <c r="F406" s="4"/>
      <c r="G406" s="4" t="s">
        <v>58</v>
      </c>
      <c r="H406" s="12" t="s">
        <v>59</v>
      </c>
      <c r="I406" s="4"/>
      <c r="J406" s="11">
        <v>45</v>
      </c>
      <c r="K406" s="111">
        <v>45303</v>
      </c>
      <c r="L406" s="4"/>
      <c r="M406" s="4"/>
      <c r="N406" s="4"/>
      <c r="O406" s="4" t="s">
        <v>1682</v>
      </c>
      <c r="P406" s="4" t="s">
        <v>61</v>
      </c>
      <c r="Q406" s="4" t="s">
        <v>1681</v>
      </c>
      <c r="R406" s="4" t="s">
        <v>1683</v>
      </c>
      <c r="S406" s="63">
        <v>22</v>
      </c>
      <c r="T406" s="4"/>
      <c r="U406" s="4" t="s">
        <v>114</v>
      </c>
      <c r="V406" s="4" t="s">
        <v>115</v>
      </c>
      <c r="W406" s="4" t="s">
        <v>1590</v>
      </c>
      <c r="X406" s="4">
        <v>-8.9294840000000004</v>
      </c>
      <c r="Y406" s="4">
        <v>-71.267053000000004</v>
      </c>
      <c r="AA406" s="4"/>
      <c r="AB406" s="111">
        <v>45279</v>
      </c>
      <c r="AC406" s="4"/>
      <c r="AD406" s="4"/>
      <c r="AE406" s="36">
        <v>45314</v>
      </c>
      <c r="AF406" s="36">
        <v>45307</v>
      </c>
      <c r="AG406" s="4"/>
      <c r="AH406" s="4"/>
      <c r="AI406" s="4"/>
      <c r="AJ406" s="81">
        <v>35865</v>
      </c>
    </row>
    <row r="407" spans="1:36" ht="25.2" customHeight="1" x14ac:dyDescent="0.3">
      <c r="A407" s="5">
        <v>1348</v>
      </c>
      <c r="B407" s="4" t="s">
        <v>1684</v>
      </c>
      <c r="C407" s="171">
        <v>43256</v>
      </c>
      <c r="D407" s="11" t="s">
        <v>1685</v>
      </c>
      <c r="E407" s="99"/>
      <c r="F407" s="4"/>
      <c r="G407" s="4" t="s">
        <v>58</v>
      </c>
      <c r="H407" s="12" t="s">
        <v>59</v>
      </c>
      <c r="I407" s="4"/>
      <c r="J407" s="11">
        <v>45</v>
      </c>
      <c r="K407" s="111">
        <v>45309</v>
      </c>
      <c r="L407" s="4"/>
      <c r="M407" s="4"/>
      <c r="N407" s="4"/>
      <c r="O407" s="4" t="s">
        <v>1686</v>
      </c>
      <c r="P407" s="4" t="s">
        <v>61</v>
      </c>
      <c r="Q407" s="4" t="s">
        <v>1685</v>
      </c>
      <c r="R407" s="4" t="s">
        <v>1687</v>
      </c>
      <c r="S407" s="63">
        <v>22</v>
      </c>
      <c r="T407" s="4"/>
      <c r="U407" s="4" t="s">
        <v>114</v>
      </c>
      <c r="V407" s="4" t="s">
        <v>115</v>
      </c>
      <c r="W407" s="4" t="s">
        <v>1590</v>
      </c>
      <c r="X407" s="4">
        <v>-8.9375219999999995</v>
      </c>
      <c r="Y407" s="4">
        <v>-71.254120999999998</v>
      </c>
      <c r="AA407" s="4"/>
      <c r="AB407" s="111">
        <v>45279</v>
      </c>
      <c r="AC407" s="4"/>
      <c r="AD407" s="4"/>
      <c r="AE407" s="36">
        <v>45314</v>
      </c>
      <c r="AF407" s="4"/>
      <c r="AG407" s="4"/>
      <c r="AH407" s="4"/>
      <c r="AI407" s="4"/>
      <c r="AJ407" s="81">
        <v>26690</v>
      </c>
    </row>
    <row r="408" spans="1:36" ht="25.2" customHeight="1" x14ac:dyDescent="0.3">
      <c r="A408" s="5">
        <v>1349</v>
      </c>
      <c r="B408" s="4" t="s">
        <v>1688</v>
      </c>
      <c r="C408" s="171">
        <v>43258</v>
      </c>
      <c r="D408" s="11" t="s">
        <v>1689</v>
      </c>
      <c r="E408" s="99"/>
      <c r="F408" s="4"/>
      <c r="G408" s="4" t="s">
        <v>58</v>
      </c>
      <c r="H408" s="12" t="s">
        <v>59</v>
      </c>
      <c r="I408" s="4"/>
      <c r="J408" s="11">
        <v>45</v>
      </c>
      <c r="K408" s="111">
        <v>45302</v>
      </c>
      <c r="L408" s="4"/>
      <c r="M408" s="4"/>
      <c r="N408" s="4"/>
      <c r="O408" s="4" t="s">
        <v>1690</v>
      </c>
      <c r="P408" s="4" t="s">
        <v>61</v>
      </c>
      <c r="Q408" s="4" t="s">
        <v>1689</v>
      </c>
      <c r="R408" s="4" t="s">
        <v>1691</v>
      </c>
      <c r="S408" s="63">
        <v>22</v>
      </c>
      <c r="T408" s="4"/>
      <c r="U408" s="4" t="s">
        <v>114</v>
      </c>
      <c r="V408" s="4" t="s">
        <v>115</v>
      </c>
      <c r="W408" s="4" t="s">
        <v>1590</v>
      </c>
      <c r="X408" s="4">
        <v>-8.9529770000000006</v>
      </c>
      <c r="Y408" s="4">
        <v>-71.249750000000006</v>
      </c>
      <c r="AA408" s="4"/>
      <c r="AB408" s="111">
        <v>45279</v>
      </c>
      <c r="AC408" s="4"/>
      <c r="AD408" s="4"/>
      <c r="AE408" s="36">
        <v>45307</v>
      </c>
      <c r="AF408" s="4"/>
      <c r="AG408" s="4"/>
      <c r="AH408" s="4"/>
      <c r="AI408" s="4"/>
      <c r="AJ408" s="81">
        <v>34823</v>
      </c>
    </row>
    <row r="409" spans="1:36" ht="25.2" customHeight="1" x14ac:dyDescent="0.3">
      <c r="A409" s="5">
        <v>135</v>
      </c>
      <c r="B409" s="4" t="s">
        <v>1692</v>
      </c>
      <c r="C409" s="169">
        <v>17162</v>
      </c>
      <c r="D409" s="11" t="s">
        <v>106</v>
      </c>
      <c r="E409" s="99">
        <f>IFERROR(VLOOKUP(F409,'Banco de Dados'!AE:AF,2,FALSE),"")</f>
        <v>714805</v>
      </c>
      <c r="F409" s="4">
        <f>IFERROR(VLOOKUP(Q409,'Banco de Dados'!A:B,2,FALSE),"")</f>
        <v>212301036</v>
      </c>
      <c r="G409" s="4" t="s">
        <v>58</v>
      </c>
      <c r="H409" s="12" t="s">
        <v>59</v>
      </c>
      <c r="I409" s="4"/>
      <c r="J409" s="11">
        <v>80</v>
      </c>
      <c r="K409" s="111">
        <v>45176</v>
      </c>
      <c r="L409" s="12" t="s">
        <v>59</v>
      </c>
      <c r="M409" s="12" t="s">
        <v>59</v>
      </c>
      <c r="N409" s="4"/>
      <c r="O409" s="4" t="s">
        <v>1693</v>
      </c>
      <c r="P409" s="4" t="s">
        <v>61</v>
      </c>
      <c r="Q409" s="11">
        <v>3318396281</v>
      </c>
      <c r="R409" s="4" t="s">
        <v>1694</v>
      </c>
      <c r="S409" s="4">
        <v>16</v>
      </c>
      <c r="T409" s="4"/>
      <c r="U409" s="4" t="s">
        <v>63</v>
      </c>
      <c r="V409" s="4" t="s">
        <v>64</v>
      </c>
      <c r="W409" s="4" t="s">
        <v>65</v>
      </c>
      <c r="X409" s="4">
        <v>-8.1067499999999999</v>
      </c>
      <c r="Y409" s="4">
        <v>-72.595792000000003</v>
      </c>
      <c r="Z409">
        <v>2216112</v>
      </c>
      <c r="AA409" s="123">
        <v>239823</v>
      </c>
      <c r="AB409" s="22">
        <v>45154</v>
      </c>
      <c r="AC409" s="22">
        <v>45154</v>
      </c>
      <c r="AD409" s="168" t="s">
        <v>66</v>
      </c>
      <c r="AE409" s="36">
        <v>45188</v>
      </c>
      <c r="AF409" s="22">
        <v>45191</v>
      </c>
      <c r="AG409" s="17">
        <v>9</v>
      </c>
      <c r="AH409" s="12" t="s">
        <v>67</v>
      </c>
      <c r="AI409" t="s">
        <v>68</v>
      </c>
      <c r="AJ409" s="81">
        <v>32001</v>
      </c>
    </row>
    <row r="410" spans="1:36" ht="25.2" customHeight="1" x14ac:dyDescent="0.3">
      <c r="A410" s="5">
        <v>1350</v>
      </c>
      <c r="B410" s="4" t="s">
        <v>1695</v>
      </c>
      <c r="C410" s="171">
        <v>43260</v>
      </c>
      <c r="D410" s="11" t="s">
        <v>1696</v>
      </c>
      <c r="E410" s="99"/>
      <c r="F410" s="4"/>
      <c r="G410" s="4" t="s">
        <v>58</v>
      </c>
      <c r="H410" s="12" t="s">
        <v>59</v>
      </c>
      <c r="I410" s="4"/>
      <c r="J410" s="11">
        <v>45</v>
      </c>
      <c r="K410" s="111">
        <v>45320</v>
      </c>
      <c r="L410" s="4"/>
      <c r="M410" s="4"/>
      <c r="N410" s="4"/>
      <c r="O410" s="4" t="s">
        <v>1697</v>
      </c>
      <c r="P410" s="4" t="s">
        <v>61</v>
      </c>
      <c r="Q410" s="4" t="s">
        <v>1696</v>
      </c>
      <c r="R410" s="4" t="s">
        <v>1698</v>
      </c>
      <c r="S410" s="63">
        <v>22</v>
      </c>
      <c r="T410" s="4"/>
      <c r="U410" s="4" t="s">
        <v>114</v>
      </c>
      <c r="V410" s="4" t="s">
        <v>115</v>
      </c>
      <c r="W410" s="4" t="s">
        <v>1590</v>
      </c>
      <c r="X410" s="4">
        <v>-8.9633920000000007</v>
      </c>
      <c r="Y410" s="4">
        <v>-71.248481999999996</v>
      </c>
      <c r="AA410" s="5"/>
      <c r="AB410" s="111">
        <v>45279</v>
      </c>
      <c r="AC410" s="5"/>
      <c r="AD410" s="5"/>
      <c r="AE410" s="36">
        <v>45321</v>
      </c>
      <c r="AF410" s="5"/>
      <c r="AG410" s="5"/>
      <c r="AH410" s="5"/>
      <c r="AI410" s="5"/>
      <c r="AJ410" s="81">
        <v>26604</v>
      </c>
    </row>
    <row r="411" spans="1:36" ht="25.2" customHeight="1" x14ac:dyDescent="0.3">
      <c r="A411" s="5">
        <v>1351</v>
      </c>
      <c r="B411" s="4" t="s">
        <v>1699</v>
      </c>
      <c r="C411" s="171">
        <v>43262</v>
      </c>
      <c r="D411" s="11" t="s">
        <v>1700</v>
      </c>
      <c r="E411" s="99"/>
      <c r="F411" s="4"/>
      <c r="G411" s="4" t="s">
        <v>58</v>
      </c>
      <c r="H411" s="12" t="s">
        <v>59</v>
      </c>
      <c r="I411" s="4"/>
      <c r="J411" s="11">
        <v>45</v>
      </c>
      <c r="K411" s="111">
        <v>45306</v>
      </c>
      <c r="L411" s="4"/>
      <c r="M411" s="4"/>
      <c r="N411" s="4"/>
      <c r="O411" s="4" t="s">
        <v>1701</v>
      </c>
      <c r="P411" s="4" t="s">
        <v>61</v>
      </c>
      <c r="Q411" s="4" t="s">
        <v>1700</v>
      </c>
      <c r="R411" s="4" t="s">
        <v>1702</v>
      </c>
      <c r="S411" s="63">
        <v>22</v>
      </c>
      <c r="T411" s="4"/>
      <c r="U411" s="4" t="s">
        <v>114</v>
      </c>
      <c r="V411" s="4" t="s">
        <v>115</v>
      </c>
      <c r="W411" s="4" t="s">
        <v>1590</v>
      </c>
      <c r="X411" s="4">
        <v>-8.9617850000000008</v>
      </c>
      <c r="Y411" s="4">
        <v>-71.251628999999994</v>
      </c>
      <c r="AA411" s="5"/>
      <c r="AB411" s="111">
        <v>45279</v>
      </c>
      <c r="AC411" s="5"/>
      <c r="AD411" s="5"/>
      <c r="AE411" s="36">
        <v>44942</v>
      </c>
      <c r="AF411" s="5"/>
      <c r="AG411" s="5"/>
      <c r="AH411" s="5"/>
      <c r="AI411" s="5"/>
      <c r="AJ411" s="81">
        <v>36725</v>
      </c>
    </row>
    <row r="412" spans="1:36" ht="25.2" customHeight="1" x14ac:dyDescent="0.3">
      <c r="A412" s="5">
        <v>1352</v>
      </c>
      <c r="B412" s="4" t="s">
        <v>1703</v>
      </c>
      <c r="C412" s="171">
        <v>43264</v>
      </c>
      <c r="D412" s="11" t="s">
        <v>1704</v>
      </c>
      <c r="E412" s="99"/>
      <c r="F412" s="4"/>
      <c r="G412" s="4" t="s">
        <v>58</v>
      </c>
      <c r="H412" s="12" t="s">
        <v>59</v>
      </c>
      <c r="I412" s="4"/>
      <c r="J412" s="11">
        <v>45</v>
      </c>
      <c r="K412" s="111">
        <v>45306</v>
      </c>
      <c r="L412" s="4"/>
      <c r="M412" s="4"/>
      <c r="N412" s="4"/>
      <c r="O412" s="4" t="s">
        <v>1705</v>
      </c>
      <c r="P412" s="4" t="s">
        <v>61</v>
      </c>
      <c r="Q412" s="4" t="s">
        <v>1704</v>
      </c>
      <c r="R412" s="4" t="s">
        <v>1706</v>
      </c>
      <c r="S412" s="63">
        <v>22</v>
      </c>
      <c r="T412" s="4"/>
      <c r="U412" s="4" t="s">
        <v>114</v>
      </c>
      <c r="V412" s="4" t="s">
        <v>115</v>
      </c>
      <c r="W412" s="4" t="s">
        <v>1590</v>
      </c>
      <c r="X412" s="4">
        <v>-8.9795920000000002</v>
      </c>
      <c r="Y412" s="4">
        <v>-71.268445</v>
      </c>
      <c r="AA412" s="5"/>
      <c r="AB412" s="111">
        <v>45279</v>
      </c>
      <c r="AC412" s="5"/>
      <c r="AD412" s="5"/>
      <c r="AE412" s="36">
        <v>44942</v>
      </c>
      <c r="AF412" s="5"/>
      <c r="AG412" s="5"/>
      <c r="AH412" s="5"/>
      <c r="AI412" s="5"/>
      <c r="AJ412" s="81">
        <v>31341</v>
      </c>
    </row>
    <row r="413" spans="1:36" ht="25.2" customHeight="1" x14ac:dyDescent="0.3">
      <c r="A413" s="5">
        <v>1353</v>
      </c>
      <c r="B413" s="4" t="s">
        <v>1707</v>
      </c>
      <c r="C413" s="171">
        <v>43266</v>
      </c>
      <c r="D413" s="11" t="s">
        <v>1708</v>
      </c>
      <c r="E413" s="99"/>
      <c r="F413" s="4"/>
      <c r="G413" s="4" t="s">
        <v>58</v>
      </c>
      <c r="H413" s="12" t="s">
        <v>59</v>
      </c>
      <c r="I413" s="4"/>
      <c r="J413" s="11">
        <v>45</v>
      </c>
      <c r="K413" s="111"/>
      <c r="L413" s="4"/>
      <c r="M413" s="4"/>
      <c r="N413" s="4"/>
      <c r="O413" s="4" t="s">
        <v>1709</v>
      </c>
      <c r="P413" s="4" t="s">
        <v>292</v>
      </c>
      <c r="Q413" s="4" t="s">
        <v>1708</v>
      </c>
      <c r="R413" s="4"/>
      <c r="S413" s="63">
        <v>22</v>
      </c>
      <c r="T413" s="4"/>
      <c r="U413" s="4" t="s">
        <v>114</v>
      </c>
      <c r="V413" s="4" t="s">
        <v>115</v>
      </c>
      <c r="W413" s="4" t="s">
        <v>1590</v>
      </c>
      <c r="X413" s="4">
        <v>-8.9799220000000002</v>
      </c>
      <c r="Y413" s="4">
        <v>-71.268805</v>
      </c>
      <c r="AA413" s="5"/>
      <c r="AB413" s="111">
        <v>45279</v>
      </c>
      <c r="AC413" s="5"/>
      <c r="AD413" s="5"/>
      <c r="AE413" s="36"/>
      <c r="AF413" s="5"/>
      <c r="AG413" s="5"/>
      <c r="AH413" s="5"/>
      <c r="AI413" s="5"/>
    </row>
    <row r="414" spans="1:36" ht="25.2" customHeight="1" x14ac:dyDescent="0.3">
      <c r="A414" s="5">
        <v>1354</v>
      </c>
      <c r="B414" s="4" t="s">
        <v>1710</v>
      </c>
      <c r="C414" s="171">
        <v>43268</v>
      </c>
      <c r="D414" s="11" t="s">
        <v>1711</v>
      </c>
      <c r="E414" s="99"/>
      <c r="F414" s="4"/>
      <c r="G414" s="4" t="s">
        <v>58</v>
      </c>
      <c r="H414" s="12" t="s">
        <v>59</v>
      </c>
      <c r="I414" s="4"/>
      <c r="J414" s="11">
        <v>45</v>
      </c>
      <c r="K414" s="111">
        <v>45314</v>
      </c>
      <c r="L414" s="4"/>
      <c r="M414" s="4"/>
      <c r="N414" s="4"/>
      <c r="O414" s="4" t="s">
        <v>1712</v>
      </c>
      <c r="P414" s="4" t="s">
        <v>61</v>
      </c>
      <c r="Q414" s="4" t="s">
        <v>1711</v>
      </c>
      <c r="R414" s="4" t="s">
        <v>1713</v>
      </c>
      <c r="S414" s="63">
        <v>22</v>
      </c>
      <c r="T414" s="4"/>
      <c r="U414" s="4" t="s">
        <v>114</v>
      </c>
      <c r="V414" s="4" t="s">
        <v>115</v>
      </c>
      <c r="W414" s="4" t="s">
        <v>1590</v>
      </c>
      <c r="X414" s="4">
        <v>-8.9841770000000007</v>
      </c>
      <c r="Y414" s="4">
        <v>-71.267144000000002</v>
      </c>
      <c r="AA414" s="5"/>
      <c r="AB414" s="111">
        <v>45279</v>
      </c>
      <c r="AC414" s="5"/>
      <c r="AD414" s="5"/>
      <c r="AE414" s="36">
        <v>45321</v>
      </c>
      <c r="AF414" s="5"/>
      <c r="AG414" s="5"/>
      <c r="AH414" s="5"/>
      <c r="AI414" s="5"/>
      <c r="AJ414" s="81">
        <v>32949</v>
      </c>
    </row>
    <row r="415" spans="1:36" ht="25.2" customHeight="1" x14ac:dyDescent="0.3">
      <c r="A415" s="5">
        <v>1355</v>
      </c>
      <c r="B415" s="4" t="s">
        <v>1714</v>
      </c>
      <c r="C415" s="171">
        <v>43270</v>
      </c>
      <c r="D415" s="11" t="s">
        <v>1715</v>
      </c>
      <c r="E415" s="99"/>
      <c r="F415" s="4"/>
      <c r="G415" s="4" t="s">
        <v>58</v>
      </c>
      <c r="H415" s="12" t="s">
        <v>59</v>
      </c>
      <c r="I415" s="4"/>
      <c r="J415" s="11">
        <v>45</v>
      </c>
      <c r="K415" s="111">
        <v>45309</v>
      </c>
      <c r="L415" s="4"/>
      <c r="M415" s="4"/>
      <c r="N415" s="4"/>
      <c r="O415" s="4" t="s">
        <v>1716</v>
      </c>
      <c r="P415" s="4" t="s">
        <v>61</v>
      </c>
      <c r="Q415" s="4" t="s">
        <v>1715</v>
      </c>
      <c r="R415" s="4" t="s">
        <v>1717</v>
      </c>
      <c r="S415" s="63">
        <v>22</v>
      </c>
      <c r="T415" s="4"/>
      <c r="U415" s="4" t="s">
        <v>114</v>
      </c>
      <c r="V415" s="4" t="s">
        <v>115</v>
      </c>
      <c r="W415" s="4" t="s">
        <v>1590</v>
      </c>
      <c r="X415" s="4">
        <v>-8.9958760000000009</v>
      </c>
      <c r="Y415" s="4">
        <v>-71.268223000000006</v>
      </c>
      <c r="AA415" s="5"/>
      <c r="AB415" s="111">
        <v>45279</v>
      </c>
      <c r="AC415" s="5"/>
      <c r="AD415" s="5"/>
      <c r="AE415" s="36">
        <v>45314</v>
      </c>
      <c r="AF415" s="5"/>
      <c r="AG415" s="5"/>
      <c r="AH415" s="5"/>
      <c r="AI415" s="5"/>
      <c r="AJ415" s="81">
        <v>36019</v>
      </c>
    </row>
    <row r="416" spans="1:36" ht="25.2" customHeight="1" x14ac:dyDescent="0.3">
      <c r="A416" s="5">
        <v>1356</v>
      </c>
      <c r="B416" s="4" t="s">
        <v>1718</v>
      </c>
      <c r="C416" s="171">
        <v>43272</v>
      </c>
      <c r="D416" s="11" t="s">
        <v>1719</v>
      </c>
      <c r="E416" s="99"/>
      <c r="F416" s="4"/>
      <c r="G416" s="4" t="s">
        <v>58</v>
      </c>
      <c r="H416" s="12" t="s">
        <v>59</v>
      </c>
      <c r="I416" s="4"/>
      <c r="J416" s="11">
        <v>45</v>
      </c>
      <c r="K416" s="111">
        <v>45306</v>
      </c>
      <c r="L416" s="4"/>
      <c r="M416" s="4"/>
      <c r="N416" s="4"/>
      <c r="O416" s="4" t="s">
        <v>1720</v>
      </c>
      <c r="P416" s="4" t="s">
        <v>61</v>
      </c>
      <c r="Q416" s="4" t="s">
        <v>1719</v>
      </c>
      <c r="R416" s="4" t="s">
        <v>1721</v>
      </c>
      <c r="S416" s="63">
        <v>22</v>
      </c>
      <c r="T416" s="4"/>
      <c r="U416" s="4" t="s">
        <v>114</v>
      </c>
      <c r="V416" s="4" t="s">
        <v>115</v>
      </c>
      <c r="W416" s="4" t="s">
        <v>1590</v>
      </c>
      <c r="X416" s="4">
        <v>-8.9902490000000004</v>
      </c>
      <c r="Y416" s="4">
        <v>-71.270152999999993</v>
      </c>
      <c r="AA416" s="5"/>
      <c r="AB416" s="111">
        <v>45279</v>
      </c>
      <c r="AC416" s="5"/>
      <c r="AD416" s="5"/>
      <c r="AE416" s="36">
        <v>44942</v>
      </c>
      <c r="AF416" s="5"/>
      <c r="AG416" s="5"/>
      <c r="AH416" s="5"/>
      <c r="AI416" s="5"/>
      <c r="AJ416" s="81">
        <v>31301</v>
      </c>
    </row>
    <row r="417" spans="1:36" ht="25.2" customHeight="1" x14ac:dyDescent="0.3">
      <c r="A417" s="5">
        <v>1357</v>
      </c>
      <c r="B417" s="4" t="s">
        <v>1722</v>
      </c>
      <c r="C417" s="171">
        <v>43274</v>
      </c>
      <c r="D417" s="11" t="s">
        <v>1723</v>
      </c>
      <c r="E417" s="99"/>
      <c r="F417" s="4"/>
      <c r="G417" s="4" t="s">
        <v>58</v>
      </c>
      <c r="H417" s="12" t="s">
        <v>59</v>
      </c>
      <c r="I417" s="4"/>
      <c r="J417" s="11">
        <v>45</v>
      </c>
      <c r="K417" s="111">
        <v>45236</v>
      </c>
      <c r="L417" s="4"/>
      <c r="M417" s="4"/>
      <c r="N417" s="4"/>
      <c r="O417" s="4" t="s">
        <v>1724</v>
      </c>
      <c r="P417" s="4" t="s">
        <v>61</v>
      </c>
      <c r="Q417" s="4" t="s">
        <v>1723</v>
      </c>
      <c r="R417" s="4" t="s">
        <v>1725</v>
      </c>
      <c r="S417" s="63">
        <v>22</v>
      </c>
      <c r="T417" s="4"/>
      <c r="U417" s="4" t="s">
        <v>114</v>
      </c>
      <c r="V417" s="4" t="s">
        <v>115</v>
      </c>
      <c r="W417" s="4" t="s">
        <v>1590</v>
      </c>
      <c r="X417" s="4">
        <v>-9.0063390000000005</v>
      </c>
      <c r="Y417" s="4">
        <v>-71.271072000000004</v>
      </c>
      <c r="AA417" s="5"/>
      <c r="AB417" s="111">
        <v>45279</v>
      </c>
      <c r="AC417" s="5"/>
      <c r="AD417" s="5"/>
      <c r="AE417" s="36">
        <v>45321</v>
      </c>
      <c r="AF417" s="5"/>
      <c r="AG417" s="5"/>
      <c r="AH417" s="5"/>
      <c r="AI417" s="5"/>
      <c r="AJ417" s="81">
        <v>22492</v>
      </c>
    </row>
    <row r="418" spans="1:36" ht="25.2" customHeight="1" x14ac:dyDescent="0.3">
      <c r="A418" s="5">
        <v>1358</v>
      </c>
      <c r="B418" s="4" t="s">
        <v>1726</v>
      </c>
      <c r="C418" s="171">
        <v>43276</v>
      </c>
      <c r="D418" s="11" t="s">
        <v>1727</v>
      </c>
      <c r="E418" s="99"/>
      <c r="F418" s="4"/>
      <c r="G418" s="4" t="s">
        <v>58</v>
      </c>
      <c r="H418" s="12" t="s">
        <v>59</v>
      </c>
      <c r="I418" s="4"/>
      <c r="J418" s="11">
        <v>45</v>
      </c>
      <c r="K418" s="111">
        <v>45314</v>
      </c>
      <c r="L418" s="4"/>
      <c r="M418" s="4"/>
      <c r="N418" s="4"/>
      <c r="O418" s="4" t="s">
        <v>1728</v>
      </c>
      <c r="P418" s="4" t="s">
        <v>61</v>
      </c>
      <c r="Q418" s="4" t="s">
        <v>1727</v>
      </c>
      <c r="R418" s="4" t="s">
        <v>1729</v>
      </c>
      <c r="S418" s="63">
        <v>22</v>
      </c>
      <c r="T418" s="4"/>
      <c r="U418" s="4" t="s">
        <v>114</v>
      </c>
      <c r="V418" s="4" t="s">
        <v>115</v>
      </c>
      <c r="W418" s="4" t="s">
        <v>1590</v>
      </c>
      <c r="X418" s="4">
        <v>-9.0093940000000003</v>
      </c>
      <c r="Y418" s="4">
        <v>-71.273026999999999</v>
      </c>
      <c r="AA418" s="5"/>
      <c r="AB418" s="111">
        <v>45279</v>
      </c>
      <c r="AC418" s="5"/>
      <c r="AD418" s="5"/>
      <c r="AE418" s="36">
        <v>45321</v>
      </c>
      <c r="AF418" s="5"/>
      <c r="AG418" s="5"/>
      <c r="AH418" s="5"/>
      <c r="AI418" s="5"/>
      <c r="AJ418" s="81">
        <v>38244</v>
      </c>
    </row>
    <row r="419" spans="1:36" ht="25.2" customHeight="1" x14ac:dyDescent="0.3">
      <c r="A419" s="5">
        <v>1359</v>
      </c>
      <c r="B419" s="4" t="s">
        <v>1730</v>
      </c>
      <c r="C419" s="171">
        <v>43278</v>
      </c>
      <c r="D419" s="11" t="s">
        <v>1731</v>
      </c>
      <c r="E419" s="99"/>
      <c r="F419" s="4"/>
      <c r="G419" s="4" t="s">
        <v>58</v>
      </c>
      <c r="H419" s="12" t="s">
        <v>59</v>
      </c>
      <c r="I419" s="4"/>
      <c r="J419" s="11">
        <v>45</v>
      </c>
      <c r="K419" s="111">
        <v>45310</v>
      </c>
      <c r="L419" s="4"/>
      <c r="M419" s="4"/>
      <c r="N419" s="4"/>
      <c r="O419" s="4" t="s">
        <v>1732</v>
      </c>
      <c r="P419" s="4" t="s">
        <v>61</v>
      </c>
      <c r="Q419" s="4" t="s">
        <v>1731</v>
      </c>
      <c r="R419" s="4" t="s">
        <v>1733</v>
      </c>
      <c r="S419" s="63">
        <v>22</v>
      </c>
      <c r="T419" s="4"/>
      <c r="U419" s="4" t="s">
        <v>114</v>
      </c>
      <c r="V419" s="4" t="s">
        <v>115</v>
      </c>
      <c r="W419" s="4" t="s">
        <v>1590</v>
      </c>
      <c r="X419" s="4">
        <v>-9.0194550000000007</v>
      </c>
      <c r="Y419" s="4">
        <v>-71.275823000000003</v>
      </c>
      <c r="AA419" s="5"/>
      <c r="AB419" s="111">
        <v>45279</v>
      </c>
      <c r="AC419" s="5"/>
      <c r="AD419" s="5"/>
      <c r="AE419" s="36">
        <v>45314</v>
      </c>
      <c r="AF419" s="5"/>
      <c r="AG419" s="5"/>
      <c r="AH419" s="5"/>
      <c r="AI419" s="5"/>
      <c r="AJ419" s="81">
        <v>34370</v>
      </c>
    </row>
    <row r="420" spans="1:36" ht="25.2" customHeight="1" x14ac:dyDescent="0.3">
      <c r="A420" s="5">
        <v>136</v>
      </c>
      <c r="B420" s="4" t="s">
        <v>1734</v>
      </c>
      <c r="C420" s="169">
        <v>17254</v>
      </c>
      <c r="D420" s="11" t="s">
        <v>106</v>
      </c>
      <c r="E420" s="99">
        <f>IFERROR(VLOOKUP(F420,'Banco de Dados'!AE:AF,2,FALSE),"")</f>
        <v>714707</v>
      </c>
      <c r="F420" s="4">
        <f>IFERROR(VLOOKUP(Q420,'Banco de Dados'!A:B,2,FALSE),"")</f>
        <v>212301112</v>
      </c>
      <c r="G420" s="4" t="s">
        <v>58</v>
      </c>
      <c r="H420" s="12" t="s">
        <v>59</v>
      </c>
      <c r="I420" s="4"/>
      <c r="J420" s="11">
        <v>80</v>
      </c>
      <c r="K420" s="111">
        <v>45190</v>
      </c>
      <c r="L420" s="12" t="s">
        <v>59</v>
      </c>
      <c r="M420" s="12" t="s">
        <v>59</v>
      </c>
      <c r="N420" s="4"/>
      <c r="O420" s="4" t="s">
        <v>1735</v>
      </c>
      <c r="P420" s="4" t="s">
        <v>61</v>
      </c>
      <c r="Q420" s="11">
        <v>68304692287</v>
      </c>
      <c r="R420" s="4" t="s">
        <v>1736</v>
      </c>
      <c r="S420" s="4">
        <v>16</v>
      </c>
      <c r="T420" s="4"/>
      <c r="U420" s="4" t="s">
        <v>63</v>
      </c>
      <c r="V420" s="4" t="s">
        <v>64</v>
      </c>
      <c r="W420" s="4" t="s">
        <v>65</v>
      </c>
      <c r="X420" s="4">
        <v>-8.2155649999999998</v>
      </c>
      <c r="Y420" s="4">
        <v>-72.524613000000002</v>
      </c>
      <c r="Z420">
        <v>2216113</v>
      </c>
      <c r="AA420" s="123">
        <v>239823</v>
      </c>
      <c r="AB420" s="22">
        <v>45154</v>
      </c>
      <c r="AC420" s="22">
        <v>45154</v>
      </c>
      <c r="AD420" s="168" t="s">
        <v>66</v>
      </c>
      <c r="AE420" s="36">
        <v>45202</v>
      </c>
      <c r="AF420" s="36">
        <v>45208</v>
      </c>
      <c r="AG420" s="12">
        <v>10</v>
      </c>
      <c r="AH420" s="12" t="s">
        <v>67</v>
      </c>
      <c r="AI420" t="s">
        <v>68</v>
      </c>
      <c r="AJ420" s="81">
        <v>23306</v>
      </c>
    </row>
    <row r="421" spans="1:36" ht="25.2" customHeight="1" x14ac:dyDescent="0.3">
      <c r="A421" s="5">
        <v>1360</v>
      </c>
      <c r="B421" s="4" t="s">
        <v>1737</v>
      </c>
      <c r="C421" s="171">
        <v>43280</v>
      </c>
      <c r="D421" s="11" t="s">
        <v>1738</v>
      </c>
      <c r="E421" s="99"/>
      <c r="F421" s="4"/>
      <c r="G421" s="4" t="s">
        <v>58</v>
      </c>
      <c r="H421" s="12" t="s">
        <v>59</v>
      </c>
      <c r="I421" s="4"/>
      <c r="J421" s="11">
        <v>45</v>
      </c>
      <c r="K421" s="111">
        <v>45310</v>
      </c>
      <c r="L421" s="4"/>
      <c r="M421" s="4"/>
      <c r="N421" s="4"/>
      <c r="O421" s="4" t="s">
        <v>1739</v>
      </c>
      <c r="P421" s="4" t="s">
        <v>61</v>
      </c>
      <c r="Q421" s="4" t="s">
        <v>1738</v>
      </c>
      <c r="R421" s="4" t="s">
        <v>1740</v>
      </c>
      <c r="S421" s="63">
        <v>22</v>
      </c>
      <c r="T421" s="4"/>
      <c r="U421" s="4" t="s">
        <v>114</v>
      </c>
      <c r="V421" s="4" t="s">
        <v>115</v>
      </c>
      <c r="W421" s="4" t="s">
        <v>1590</v>
      </c>
      <c r="X421" s="4">
        <v>-9.0221140000000002</v>
      </c>
      <c r="Y421" s="4">
        <v>-71.276836000000003</v>
      </c>
      <c r="AA421" s="5"/>
      <c r="AB421" s="111">
        <v>45279</v>
      </c>
      <c r="AC421" s="5"/>
      <c r="AD421" s="5"/>
      <c r="AE421" s="36">
        <v>45314</v>
      </c>
      <c r="AF421" s="5"/>
      <c r="AG421" s="5"/>
      <c r="AH421" s="5"/>
      <c r="AI421" s="5"/>
      <c r="AJ421" s="81">
        <v>32508</v>
      </c>
    </row>
    <row r="422" spans="1:36" ht="25.2" customHeight="1" x14ac:dyDescent="0.3">
      <c r="A422" s="5">
        <v>1361</v>
      </c>
      <c r="B422" s="4" t="s">
        <v>1741</v>
      </c>
      <c r="C422" s="171">
        <v>43282</v>
      </c>
      <c r="D422" s="11" t="s">
        <v>1742</v>
      </c>
      <c r="E422" s="99"/>
      <c r="F422" s="4"/>
      <c r="G422" s="4" t="s">
        <v>58</v>
      </c>
      <c r="H422" s="12" t="s">
        <v>59</v>
      </c>
      <c r="I422" s="4"/>
      <c r="J422" s="11">
        <v>45</v>
      </c>
      <c r="K422" s="111">
        <v>45319</v>
      </c>
      <c r="L422" s="4"/>
      <c r="M422" s="4"/>
      <c r="N422" s="4"/>
      <c r="O422" s="4" t="s">
        <v>1743</v>
      </c>
      <c r="P422" s="4" t="s">
        <v>61</v>
      </c>
      <c r="Q422" s="4" t="s">
        <v>1742</v>
      </c>
      <c r="R422" s="4" t="s">
        <v>1744</v>
      </c>
      <c r="S422" s="63">
        <v>22</v>
      </c>
      <c r="T422" s="4"/>
      <c r="U422" s="4" t="s">
        <v>114</v>
      </c>
      <c r="V422" s="4" t="s">
        <v>115</v>
      </c>
      <c r="W422" s="4" t="s">
        <v>1590</v>
      </c>
      <c r="X422" s="4">
        <v>-9.0253219999999992</v>
      </c>
      <c r="Y422" s="4">
        <v>-71.277686000000003</v>
      </c>
      <c r="AA422" s="5"/>
      <c r="AB422" s="111">
        <v>45279</v>
      </c>
      <c r="AC422" s="5"/>
      <c r="AD422" s="5"/>
      <c r="AE422" s="36">
        <v>45321</v>
      </c>
      <c r="AF422" s="5"/>
      <c r="AG422" s="5"/>
      <c r="AH422" s="5"/>
      <c r="AI422" s="5"/>
      <c r="AJ422" s="81">
        <v>30877</v>
      </c>
    </row>
    <row r="423" spans="1:36" ht="25.2" customHeight="1" x14ac:dyDescent="0.3">
      <c r="A423" s="5">
        <v>1362</v>
      </c>
      <c r="B423" s="4" t="s">
        <v>1745</v>
      </c>
      <c r="C423" s="171">
        <v>43284</v>
      </c>
      <c r="D423" s="11" t="s">
        <v>1746</v>
      </c>
      <c r="E423" s="99"/>
      <c r="F423" s="4"/>
      <c r="G423" s="4" t="s">
        <v>58</v>
      </c>
      <c r="H423" s="12" t="s">
        <v>59</v>
      </c>
      <c r="I423" s="4"/>
      <c r="J423" s="11">
        <v>45</v>
      </c>
      <c r="K423" s="111">
        <v>45315</v>
      </c>
      <c r="L423" s="4"/>
      <c r="M423" s="4"/>
      <c r="N423" s="4"/>
      <c r="O423" s="4" t="s">
        <v>1747</v>
      </c>
      <c r="P423" s="4" t="s">
        <v>61</v>
      </c>
      <c r="Q423" s="4" t="s">
        <v>1746</v>
      </c>
      <c r="R423" s="4" t="s">
        <v>1748</v>
      </c>
      <c r="S423" s="63">
        <v>22</v>
      </c>
      <c r="T423" s="4"/>
      <c r="U423" s="4" t="s">
        <v>114</v>
      </c>
      <c r="V423" s="4" t="s">
        <v>115</v>
      </c>
      <c r="W423" s="4" t="s">
        <v>1590</v>
      </c>
      <c r="X423" s="4">
        <v>-9.0354139999999994</v>
      </c>
      <c r="Y423" s="4">
        <v>-71.275071999999994</v>
      </c>
      <c r="AA423" s="5"/>
      <c r="AB423" s="111">
        <v>45279</v>
      </c>
      <c r="AC423" s="5"/>
      <c r="AD423" s="5"/>
      <c r="AE423" s="36">
        <v>45321</v>
      </c>
      <c r="AF423" s="5"/>
      <c r="AG423" s="5"/>
      <c r="AH423" s="5"/>
      <c r="AI423" s="5"/>
      <c r="AJ423" s="81">
        <v>21593</v>
      </c>
    </row>
    <row r="424" spans="1:36" ht="25.2" customHeight="1" x14ac:dyDescent="0.3">
      <c r="A424" s="5">
        <v>1363</v>
      </c>
      <c r="B424" s="4" t="s">
        <v>1749</v>
      </c>
      <c r="C424" s="171">
        <v>43286</v>
      </c>
      <c r="D424" s="11" t="s">
        <v>1750</v>
      </c>
      <c r="E424" s="99"/>
      <c r="F424" s="4"/>
      <c r="G424" s="4" t="s">
        <v>58</v>
      </c>
      <c r="H424" s="12" t="s">
        <v>59</v>
      </c>
      <c r="I424" s="4"/>
      <c r="J424" s="11">
        <v>45</v>
      </c>
      <c r="K424" s="111">
        <v>45315</v>
      </c>
      <c r="L424" s="4"/>
      <c r="M424" s="4"/>
      <c r="N424" s="4"/>
      <c r="O424" s="4" t="s">
        <v>1751</v>
      </c>
      <c r="P424" s="4" t="s">
        <v>61</v>
      </c>
      <c r="Q424" s="4" t="s">
        <v>1750</v>
      </c>
      <c r="R424" s="4" t="s">
        <v>1752</v>
      </c>
      <c r="S424" s="63">
        <v>22</v>
      </c>
      <c r="T424" s="4"/>
      <c r="U424" s="4" t="s">
        <v>114</v>
      </c>
      <c r="V424" s="4" t="s">
        <v>115</v>
      </c>
      <c r="W424" s="4" t="s">
        <v>1590</v>
      </c>
      <c r="X424" s="4">
        <v>-9.0576720000000002</v>
      </c>
      <c r="Y424" s="4">
        <v>-71.262236999999999</v>
      </c>
      <c r="AA424" s="5"/>
      <c r="AB424" s="111">
        <v>45279</v>
      </c>
      <c r="AC424" s="5"/>
      <c r="AD424" s="5"/>
      <c r="AE424" s="36">
        <v>45321</v>
      </c>
      <c r="AF424" s="5"/>
      <c r="AG424" s="5"/>
      <c r="AH424" s="5"/>
      <c r="AI424" s="5"/>
      <c r="AJ424" s="81">
        <v>34439</v>
      </c>
    </row>
    <row r="425" spans="1:36" ht="25.2" customHeight="1" x14ac:dyDescent="0.3">
      <c r="A425" s="5">
        <v>1364</v>
      </c>
      <c r="B425" s="4" t="s">
        <v>1753</v>
      </c>
      <c r="C425" s="171">
        <v>43288</v>
      </c>
      <c r="D425" s="11" t="s">
        <v>1754</v>
      </c>
      <c r="E425" s="99"/>
      <c r="F425" s="4"/>
      <c r="G425" s="4" t="s">
        <v>58</v>
      </c>
      <c r="H425" s="12" t="s">
        <v>59</v>
      </c>
      <c r="I425" s="4"/>
      <c r="J425" s="11">
        <v>45</v>
      </c>
      <c r="K425" s="111">
        <v>45315</v>
      </c>
      <c r="L425" s="4"/>
      <c r="M425" s="4"/>
      <c r="N425" s="4"/>
      <c r="O425" s="4" t="s">
        <v>1755</v>
      </c>
      <c r="P425" s="4" t="s">
        <v>61</v>
      </c>
      <c r="Q425" s="4" t="s">
        <v>1754</v>
      </c>
      <c r="R425" s="4" t="s">
        <v>1756</v>
      </c>
      <c r="S425" s="63">
        <v>22</v>
      </c>
      <c r="T425" s="4"/>
      <c r="U425" s="4" t="s">
        <v>114</v>
      </c>
      <c r="V425" s="4" t="s">
        <v>115</v>
      </c>
      <c r="W425" s="4" t="s">
        <v>1590</v>
      </c>
      <c r="X425" s="4">
        <v>-9.0628879999999992</v>
      </c>
      <c r="Y425" s="4">
        <v>-71.262746000000007</v>
      </c>
      <c r="AA425" s="5"/>
      <c r="AB425" s="111">
        <v>45279</v>
      </c>
      <c r="AC425" s="5"/>
      <c r="AD425" s="5"/>
      <c r="AE425" s="36">
        <v>45321</v>
      </c>
      <c r="AF425" s="5"/>
      <c r="AG425" s="5"/>
      <c r="AH425" s="5"/>
      <c r="AI425" s="5"/>
      <c r="AJ425" s="81">
        <v>27092</v>
      </c>
    </row>
    <row r="426" spans="1:36" ht="25.2" customHeight="1" x14ac:dyDescent="0.3">
      <c r="A426" s="5">
        <v>1365</v>
      </c>
      <c r="B426" s="4" t="s">
        <v>1757</v>
      </c>
      <c r="C426" s="171">
        <v>43292</v>
      </c>
      <c r="D426" s="11" t="s">
        <v>1758</v>
      </c>
      <c r="E426" s="99"/>
      <c r="F426" s="4"/>
      <c r="G426" s="4" t="s">
        <v>58</v>
      </c>
      <c r="H426" s="12" t="s">
        <v>59</v>
      </c>
      <c r="I426" s="4"/>
      <c r="J426" s="11">
        <v>45</v>
      </c>
      <c r="K426" s="111">
        <v>45302</v>
      </c>
      <c r="L426" s="4"/>
      <c r="M426" s="4"/>
      <c r="N426" s="4"/>
      <c r="O426" s="4" t="s">
        <v>1759</v>
      </c>
      <c r="P426" s="4" t="s">
        <v>61</v>
      </c>
      <c r="Q426" s="4" t="s">
        <v>1758</v>
      </c>
      <c r="R426" s="4" t="s">
        <v>1760</v>
      </c>
      <c r="S426" s="63">
        <v>22</v>
      </c>
      <c r="T426" s="4"/>
      <c r="U426" s="4" t="s">
        <v>114</v>
      </c>
      <c r="V426" s="4" t="s">
        <v>115</v>
      </c>
      <c r="W426" s="4" t="s">
        <v>1590</v>
      </c>
      <c r="X426" s="4">
        <v>-8.8729309999999995</v>
      </c>
      <c r="Y426" s="4">
        <v>-71.241211000000007</v>
      </c>
      <c r="AA426" s="5"/>
      <c r="AB426" s="111">
        <v>45279</v>
      </c>
      <c r="AC426" s="5"/>
      <c r="AD426" s="5"/>
      <c r="AE426" s="36">
        <v>45307</v>
      </c>
      <c r="AF426" s="5"/>
      <c r="AG426" s="5"/>
      <c r="AH426" s="5"/>
      <c r="AI426" s="5"/>
      <c r="AJ426" s="81">
        <v>31955</v>
      </c>
    </row>
    <row r="427" spans="1:36" ht="25.2" customHeight="1" x14ac:dyDescent="0.3">
      <c r="A427" s="5">
        <v>1366</v>
      </c>
      <c r="B427" s="4" t="s">
        <v>1761</v>
      </c>
      <c r="C427" s="171">
        <v>43294</v>
      </c>
      <c r="D427" s="11" t="s">
        <v>1762</v>
      </c>
      <c r="E427" s="99"/>
      <c r="F427" s="4"/>
      <c r="G427" s="4" t="s">
        <v>58</v>
      </c>
      <c r="H427" s="12" t="s">
        <v>59</v>
      </c>
      <c r="I427" s="4"/>
      <c r="J427" s="11">
        <v>45</v>
      </c>
      <c r="K427" s="111">
        <v>45313</v>
      </c>
      <c r="L427" s="4"/>
      <c r="M427" s="4"/>
      <c r="N427" s="4"/>
      <c r="O427" s="4" t="s">
        <v>1763</v>
      </c>
      <c r="P427" s="4" t="s">
        <v>61</v>
      </c>
      <c r="Q427" s="4" t="s">
        <v>1762</v>
      </c>
      <c r="R427" s="4" t="s">
        <v>1764</v>
      </c>
      <c r="S427" s="63">
        <v>22</v>
      </c>
      <c r="T427" s="4"/>
      <c r="U427" s="4" t="s">
        <v>114</v>
      </c>
      <c r="V427" s="4" t="s">
        <v>115</v>
      </c>
      <c r="W427" s="4" t="s">
        <v>1590</v>
      </c>
      <c r="X427" s="4">
        <v>-8.8817810000000001</v>
      </c>
      <c r="Y427" s="4">
        <v>-71.263378000000003</v>
      </c>
      <c r="AA427" s="5"/>
      <c r="AB427" s="111">
        <v>45279</v>
      </c>
      <c r="AC427" s="5"/>
      <c r="AD427" s="5"/>
      <c r="AE427" s="36">
        <v>45321</v>
      </c>
      <c r="AF427" s="5"/>
      <c r="AG427" s="5"/>
      <c r="AH427" s="5"/>
      <c r="AI427" s="5"/>
      <c r="AJ427" s="81">
        <v>30838</v>
      </c>
    </row>
    <row r="428" spans="1:36" ht="25.2" customHeight="1" x14ac:dyDescent="0.3">
      <c r="A428" s="5">
        <v>1367</v>
      </c>
      <c r="B428" s="4" t="s">
        <v>1765</v>
      </c>
      <c r="C428" s="171">
        <v>43296</v>
      </c>
      <c r="D428" s="11" t="s">
        <v>1766</v>
      </c>
      <c r="E428" s="99"/>
      <c r="F428" s="4"/>
      <c r="G428" s="4" t="s">
        <v>58</v>
      </c>
      <c r="H428" s="12" t="s">
        <v>59</v>
      </c>
      <c r="I428" s="4"/>
      <c r="J428" s="11">
        <v>45</v>
      </c>
      <c r="K428" s="111">
        <v>45313</v>
      </c>
      <c r="L428" s="4"/>
      <c r="M428" s="4"/>
      <c r="N428" s="4"/>
      <c r="O428" s="4" t="s">
        <v>1767</v>
      </c>
      <c r="P428" s="4" t="s">
        <v>61</v>
      </c>
      <c r="Q428" s="4" t="s">
        <v>1766</v>
      </c>
      <c r="R428" s="4" t="s">
        <v>1768</v>
      </c>
      <c r="S428" s="63">
        <v>22</v>
      </c>
      <c r="T428" s="4"/>
      <c r="U428" s="4" t="s">
        <v>114</v>
      </c>
      <c r="V428" s="4" t="s">
        <v>115</v>
      </c>
      <c r="W428" s="4" t="s">
        <v>1590</v>
      </c>
      <c r="X428" s="4">
        <v>-8.884404</v>
      </c>
      <c r="Y428" s="4">
        <v>-71.272930000000002</v>
      </c>
      <c r="AA428" s="5"/>
      <c r="AB428" s="111">
        <v>45279</v>
      </c>
      <c r="AC428" s="5"/>
      <c r="AD428" s="5"/>
      <c r="AE428" s="36">
        <v>45321</v>
      </c>
      <c r="AF428" s="5"/>
      <c r="AG428" s="5"/>
      <c r="AH428" s="5"/>
      <c r="AI428" s="5"/>
      <c r="AJ428" s="81">
        <v>27479</v>
      </c>
    </row>
    <row r="429" spans="1:36" ht="25.2" customHeight="1" x14ac:dyDescent="0.3">
      <c r="A429" s="5">
        <v>1368</v>
      </c>
      <c r="B429" s="4" t="s">
        <v>1769</v>
      </c>
      <c r="C429" s="171">
        <v>43298</v>
      </c>
      <c r="D429" s="11" t="s">
        <v>1770</v>
      </c>
      <c r="E429" s="99"/>
      <c r="F429" s="4"/>
      <c r="G429" s="4" t="s">
        <v>58</v>
      </c>
      <c r="H429" s="12" t="s">
        <v>59</v>
      </c>
      <c r="I429" s="4"/>
      <c r="J429" s="11">
        <v>45</v>
      </c>
      <c r="K429" s="111">
        <v>45313</v>
      </c>
      <c r="L429" s="4"/>
      <c r="M429" s="4"/>
      <c r="N429" s="4"/>
      <c r="O429" s="4" t="s">
        <v>1771</v>
      </c>
      <c r="P429" s="4" t="s">
        <v>61</v>
      </c>
      <c r="Q429" s="4" t="s">
        <v>1770</v>
      </c>
      <c r="R429" s="4" t="s">
        <v>1772</v>
      </c>
      <c r="S429" s="63">
        <v>22</v>
      </c>
      <c r="T429" s="4"/>
      <c r="U429" s="4" t="s">
        <v>114</v>
      </c>
      <c r="V429" s="4" t="s">
        <v>115</v>
      </c>
      <c r="W429" s="4" t="s">
        <v>1590</v>
      </c>
      <c r="X429" s="4">
        <v>-8.8863810000000001</v>
      </c>
      <c r="Y429" s="4">
        <v>-71.275711000000001</v>
      </c>
      <c r="AA429" s="5"/>
      <c r="AB429" s="111">
        <v>45279</v>
      </c>
      <c r="AC429" s="5"/>
      <c r="AD429" s="5"/>
      <c r="AE429" s="36">
        <v>45321</v>
      </c>
      <c r="AF429" s="5"/>
      <c r="AG429" s="5"/>
      <c r="AH429" s="5"/>
      <c r="AI429" s="5"/>
      <c r="AJ429" s="81">
        <v>37663</v>
      </c>
    </row>
    <row r="430" spans="1:36" ht="25.2" customHeight="1" x14ac:dyDescent="0.3">
      <c r="A430" s="5">
        <v>1369</v>
      </c>
      <c r="B430" s="4" t="s">
        <v>1773</v>
      </c>
      <c r="C430" s="171">
        <v>43300</v>
      </c>
      <c r="D430" s="11" t="s">
        <v>1774</v>
      </c>
      <c r="E430" s="99"/>
      <c r="F430" s="4"/>
      <c r="G430" s="4" t="s">
        <v>58</v>
      </c>
      <c r="H430" s="12" t="s">
        <v>59</v>
      </c>
      <c r="I430" s="4"/>
      <c r="J430" s="11">
        <v>45</v>
      </c>
      <c r="K430" s="111">
        <v>45313</v>
      </c>
      <c r="L430" s="4"/>
      <c r="M430" s="4"/>
      <c r="N430" s="4"/>
      <c r="O430" s="4" t="s">
        <v>1775</v>
      </c>
      <c r="P430" s="4" t="s">
        <v>61</v>
      </c>
      <c r="Q430" s="4" t="s">
        <v>1774</v>
      </c>
      <c r="R430" s="4" t="s">
        <v>1776</v>
      </c>
      <c r="S430" s="63">
        <v>22</v>
      </c>
      <c r="T430" s="4"/>
      <c r="U430" s="4" t="s">
        <v>114</v>
      </c>
      <c r="V430" s="4" t="s">
        <v>115</v>
      </c>
      <c r="W430" s="4" t="s">
        <v>1590</v>
      </c>
      <c r="X430" s="4">
        <v>-8.8933300000000006</v>
      </c>
      <c r="Y430" s="4">
        <v>-71.275824</v>
      </c>
      <c r="AA430" s="5"/>
      <c r="AB430" s="111">
        <v>45279</v>
      </c>
      <c r="AC430" s="5"/>
      <c r="AD430" s="5"/>
      <c r="AE430" s="36">
        <v>45321</v>
      </c>
      <c r="AF430" s="5"/>
      <c r="AG430" s="5"/>
      <c r="AH430" s="5"/>
      <c r="AI430" s="5"/>
      <c r="AJ430" s="81">
        <v>18513</v>
      </c>
    </row>
    <row r="431" spans="1:36" ht="25.2" customHeight="1" x14ac:dyDescent="0.3">
      <c r="A431" s="5">
        <v>137</v>
      </c>
      <c r="B431" s="4" t="s">
        <v>1777</v>
      </c>
      <c r="C431" s="169">
        <v>17150</v>
      </c>
      <c r="D431" s="11" t="s">
        <v>106</v>
      </c>
      <c r="E431" s="99">
        <f>IFERROR(VLOOKUP(F431,'Banco de Dados'!AE:AF,2,FALSE),"")</f>
        <v>713881</v>
      </c>
      <c r="F431" s="4">
        <f>IFERROR(VLOOKUP(Q431,'Banco de Dados'!A:B,2,FALSE),"")</f>
        <v>212300934</v>
      </c>
      <c r="G431" s="4" t="s">
        <v>58</v>
      </c>
      <c r="H431" s="12" t="s">
        <v>59</v>
      </c>
      <c r="I431" s="4"/>
      <c r="J431" s="11">
        <v>80</v>
      </c>
      <c r="K431" s="111">
        <v>45171</v>
      </c>
      <c r="L431" s="12" t="s">
        <v>59</v>
      </c>
      <c r="M431" s="12" t="s">
        <v>59</v>
      </c>
      <c r="N431" s="4"/>
      <c r="O431" s="4" t="s">
        <v>1778</v>
      </c>
      <c r="P431" s="4" t="s">
        <v>61</v>
      </c>
      <c r="Q431" s="11">
        <v>2000222293</v>
      </c>
      <c r="R431" s="4" t="s">
        <v>1779</v>
      </c>
      <c r="S431" s="4">
        <v>16</v>
      </c>
      <c r="T431" s="4"/>
      <c r="U431" s="4" t="s">
        <v>63</v>
      </c>
      <c r="V431" s="4" t="s">
        <v>64</v>
      </c>
      <c r="W431" s="4" t="s">
        <v>65</v>
      </c>
      <c r="X431" s="4">
        <v>-8.0699629999999996</v>
      </c>
      <c r="Y431" s="4">
        <v>-72.636342999999997</v>
      </c>
      <c r="Z431">
        <v>2216114</v>
      </c>
      <c r="AA431" s="123">
        <v>239823</v>
      </c>
      <c r="AB431" s="22">
        <v>45154</v>
      </c>
      <c r="AC431" s="22">
        <v>45154</v>
      </c>
      <c r="AD431" s="168" t="s">
        <v>66</v>
      </c>
      <c r="AE431" s="36">
        <v>45175</v>
      </c>
      <c r="AF431" s="22">
        <v>45183</v>
      </c>
      <c r="AG431" s="12">
        <v>9</v>
      </c>
      <c r="AH431" s="12" t="s">
        <v>67</v>
      </c>
      <c r="AI431" t="s">
        <v>68</v>
      </c>
      <c r="AJ431" s="81">
        <v>35938</v>
      </c>
    </row>
    <row r="432" spans="1:36" ht="25.2" customHeight="1" x14ac:dyDescent="0.3">
      <c r="A432" s="5">
        <v>1370</v>
      </c>
      <c r="B432" s="4" t="s">
        <v>1780</v>
      </c>
      <c r="C432" s="171">
        <v>43302</v>
      </c>
      <c r="D432" s="11" t="s">
        <v>1781</v>
      </c>
      <c r="E432" s="99"/>
      <c r="F432" s="4"/>
      <c r="G432" s="4" t="s">
        <v>58</v>
      </c>
      <c r="H432" s="12" t="s">
        <v>59</v>
      </c>
      <c r="I432" s="4"/>
      <c r="J432" s="11">
        <v>45</v>
      </c>
      <c r="K432" s="111">
        <v>45313</v>
      </c>
      <c r="L432" s="4"/>
      <c r="M432" s="4"/>
      <c r="N432" s="4"/>
      <c r="O432" s="4" t="s">
        <v>1782</v>
      </c>
      <c r="P432" s="4" t="s">
        <v>61</v>
      </c>
      <c r="Q432" s="162" t="s">
        <v>1781</v>
      </c>
      <c r="R432" s="4" t="s">
        <v>1783</v>
      </c>
      <c r="S432" s="63">
        <v>22</v>
      </c>
      <c r="T432" s="4"/>
      <c r="U432" s="4" t="s">
        <v>114</v>
      </c>
      <c r="V432" s="4" t="s">
        <v>115</v>
      </c>
      <c r="W432" s="4" t="s">
        <v>1590</v>
      </c>
      <c r="X432" s="4">
        <v>-8.8942449999999997</v>
      </c>
      <c r="Y432" s="4">
        <v>-71.275598000000002</v>
      </c>
      <c r="AA432" s="5"/>
      <c r="AB432" s="111">
        <v>45279</v>
      </c>
      <c r="AC432" s="5"/>
      <c r="AD432" s="5"/>
      <c r="AE432" s="36">
        <v>45321</v>
      </c>
      <c r="AF432" s="5"/>
      <c r="AG432" s="5"/>
      <c r="AH432" s="5"/>
      <c r="AI432" s="5"/>
      <c r="AJ432" s="81">
        <v>34007</v>
      </c>
    </row>
    <row r="433" spans="1:36" ht="25.2" customHeight="1" x14ac:dyDescent="0.3">
      <c r="A433" s="5">
        <v>1371</v>
      </c>
      <c r="B433" s="4" t="s">
        <v>1784</v>
      </c>
      <c r="C433" s="171">
        <v>43304</v>
      </c>
      <c r="D433" s="11" t="s">
        <v>1785</v>
      </c>
      <c r="E433" s="99"/>
      <c r="F433" s="4"/>
      <c r="G433" s="4" t="s">
        <v>58</v>
      </c>
      <c r="H433" s="12" t="s">
        <v>59</v>
      </c>
      <c r="I433" s="4"/>
      <c r="J433" s="11">
        <v>45</v>
      </c>
      <c r="K433" s="111">
        <v>45313</v>
      </c>
      <c r="L433" s="4"/>
      <c r="M433" s="4"/>
      <c r="N433" s="4"/>
      <c r="O433" s="4" t="s">
        <v>1786</v>
      </c>
      <c r="P433" s="4" t="s">
        <v>61</v>
      </c>
      <c r="Q433" s="162" t="s">
        <v>1785</v>
      </c>
      <c r="R433" s="4" t="s">
        <v>1787</v>
      </c>
      <c r="S433" s="63">
        <v>22</v>
      </c>
      <c r="T433" s="4"/>
      <c r="U433" s="4" t="s">
        <v>114</v>
      </c>
      <c r="V433" s="4" t="s">
        <v>115</v>
      </c>
      <c r="W433" s="4" t="s">
        <v>1590</v>
      </c>
      <c r="X433" s="4">
        <v>-8.8980580000000007</v>
      </c>
      <c r="Y433" s="4">
        <v>-71.281961999999993</v>
      </c>
      <c r="AA433" s="5"/>
      <c r="AB433" s="111">
        <v>45279</v>
      </c>
      <c r="AC433" s="5"/>
      <c r="AD433" s="5"/>
      <c r="AE433" s="36">
        <v>45321</v>
      </c>
      <c r="AF433" s="5"/>
      <c r="AG433" s="5"/>
      <c r="AH433" s="5"/>
      <c r="AI433" s="5"/>
      <c r="AJ433" s="81">
        <v>36481</v>
      </c>
    </row>
    <row r="434" spans="1:36" ht="25.2" customHeight="1" x14ac:dyDescent="0.3">
      <c r="A434" s="5">
        <v>1372</v>
      </c>
      <c r="B434" s="4" t="s">
        <v>1788</v>
      </c>
      <c r="C434" s="171">
        <v>43306</v>
      </c>
      <c r="D434" s="11" t="s">
        <v>1789</v>
      </c>
      <c r="E434" s="99"/>
      <c r="F434" s="4"/>
      <c r="G434" s="4" t="s">
        <v>58</v>
      </c>
      <c r="H434" s="12" t="s">
        <v>59</v>
      </c>
      <c r="I434" s="4"/>
      <c r="J434" s="11">
        <v>45</v>
      </c>
      <c r="K434" s="111">
        <v>45318</v>
      </c>
      <c r="L434" s="4"/>
      <c r="M434" s="4"/>
      <c r="N434" s="4"/>
      <c r="O434" s="4" t="s">
        <v>1790</v>
      </c>
      <c r="P434" s="4" t="s">
        <v>61</v>
      </c>
      <c r="Q434" s="162" t="s">
        <v>1789</v>
      </c>
      <c r="R434" s="4" t="s">
        <v>1791</v>
      </c>
      <c r="S434" s="63">
        <v>22</v>
      </c>
      <c r="T434" s="4"/>
      <c r="U434" s="4" t="s">
        <v>114</v>
      </c>
      <c r="V434" s="4" t="s">
        <v>115</v>
      </c>
      <c r="W434" s="4" t="s">
        <v>1590</v>
      </c>
      <c r="X434" s="4">
        <v>-8.9005120000000009</v>
      </c>
      <c r="Y434" s="4">
        <v>-71.291537000000005</v>
      </c>
      <c r="AA434" s="5"/>
      <c r="AB434" s="111">
        <v>45279</v>
      </c>
      <c r="AC434" s="5"/>
      <c r="AD434" s="5"/>
      <c r="AE434" s="36">
        <v>45321</v>
      </c>
      <c r="AF434" s="5"/>
      <c r="AG434" s="5"/>
      <c r="AH434" s="5"/>
      <c r="AI434" s="5"/>
      <c r="AJ434" s="81">
        <v>18332</v>
      </c>
    </row>
    <row r="435" spans="1:36" ht="25.2" customHeight="1" x14ac:dyDescent="0.3">
      <c r="A435" s="5">
        <v>1373</v>
      </c>
      <c r="B435" s="4" t="s">
        <v>1792</v>
      </c>
      <c r="C435" s="171">
        <v>43308</v>
      </c>
      <c r="D435" s="11" t="s">
        <v>1793</v>
      </c>
      <c r="E435" s="99"/>
      <c r="F435" s="4"/>
      <c r="G435" s="4" t="s">
        <v>58</v>
      </c>
      <c r="H435" s="12" t="s">
        <v>59</v>
      </c>
      <c r="I435" s="4"/>
      <c r="J435" s="11">
        <v>45</v>
      </c>
      <c r="K435" s="111">
        <v>45323</v>
      </c>
      <c r="L435" s="4"/>
      <c r="M435" s="4"/>
      <c r="N435" s="4"/>
      <c r="O435" s="4" t="s">
        <v>1794</v>
      </c>
      <c r="P435" s="4" t="s">
        <v>61</v>
      </c>
      <c r="Q435" s="162" t="s">
        <v>1793</v>
      </c>
      <c r="R435" s="4" t="s">
        <v>1795</v>
      </c>
      <c r="S435" s="63">
        <v>22</v>
      </c>
      <c r="T435" s="4"/>
      <c r="U435" s="4" t="s">
        <v>114</v>
      </c>
      <c r="V435" s="4" t="s">
        <v>115</v>
      </c>
      <c r="W435" s="4" t="s">
        <v>1590</v>
      </c>
      <c r="X435" s="4">
        <v>-8.9279119999999992</v>
      </c>
      <c r="Y435" s="4">
        <v>-71.316723999999994</v>
      </c>
      <c r="AA435" s="5"/>
      <c r="AB435" s="111">
        <v>45279</v>
      </c>
      <c r="AC435" s="5"/>
      <c r="AD435" s="5"/>
      <c r="AE435" s="36">
        <v>45329</v>
      </c>
      <c r="AF435" s="5"/>
      <c r="AG435" s="5"/>
      <c r="AH435" s="5"/>
      <c r="AI435" s="5"/>
      <c r="AJ435" s="81">
        <v>26030</v>
      </c>
    </row>
    <row r="436" spans="1:36" ht="25.2" customHeight="1" x14ac:dyDescent="0.3">
      <c r="A436" s="5">
        <v>1374</v>
      </c>
      <c r="B436" s="4" t="s">
        <v>1796</v>
      </c>
      <c r="C436" s="171">
        <v>43310</v>
      </c>
      <c r="D436" s="11" t="s">
        <v>1797</v>
      </c>
      <c r="E436" s="99"/>
      <c r="F436" s="4"/>
      <c r="G436" s="4" t="s">
        <v>58</v>
      </c>
      <c r="H436" s="12" t="s">
        <v>59</v>
      </c>
      <c r="I436" s="4"/>
      <c r="J436" s="11">
        <v>45</v>
      </c>
      <c r="K436" s="111">
        <v>45318</v>
      </c>
      <c r="L436" s="4"/>
      <c r="M436" s="4"/>
      <c r="N436" s="4"/>
      <c r="O436" s="4" t="s">
        <v>1798</v>
      </c>
      <c r="P436" s="4" t="s">
        <v>61</v>
      </c>
      <c r="Q436" s="162" t="s">
        <v>1797</v>
      </c>
      <c r="R436" s="4" t="s">
        <v>1799</v>
      </c>
      <c r="S436" s="63">
        <v>22</v>
      </c>
      <c r="T436" s="4"/>
      <c r="U436" s="4" t="s">
        <v>114</v>
      </c>
      <c r="V436" s="4" t="s">
        <v>115</v>
      </c>
      <c r="W436" s="4" t="s">
        <v>1590</v>
      </c>
      <c r="X436" s="4">
        <v>-8.901052</v>
      </c>
      <c r="Y436" s="4">
        <v>-71.291268000000002</v>
      </c>
      <c r="AA436" s="5"/>
      <c r="AB436" s="111">
        <v>45279</v>
      </c>
      <c r="AC436" s="5"/>
      <c r="AD436" s="5"/>
      <c r="AE436" s="36">
        <v>45321</v>
      </c>
      <c r="AF436" s="5"/>
      <c r="AG436" s="5"/>
      <c r="AH436" s="5"/>
      <c r="AI436" s="5"/>
      <c r="AJ436" s="81">
        <v>29518</v>
      </c>
    </row>
    <row r="437" spans="1:36" ht="25.2" customHeight="1" x14ac:dyDescent="0.3">
      <c r="A437" s="5">
        <v>1375</v>
      </c>
      <c r="B437" s="4" t="s">
        <v>1800</v>
      </c>
      <c r="C437" s="171">
        <v>43312</v>
      </c>
      <c r="D437" s="11" t="s">
        <v>1801</v>
      </c>
      <c r="E437" s="99"/>
      <c r="F437" s="4"/>
      <c r="G437" s="4" t="s">
        <v>58</v>
      </c>
      <c r="H437" s="12" t="s">
        <v>59</v>
      </c>
      <c r="I437" s="4"/>
      <c r="J437" s="11">
        <v>45</v>
      </c>
      <c r="K437" s="111">
        <v>45320</v>
      </c>
      <c r="L437" s="4"/>
      <c r="M437" s="4"/>
      <c r="N437" s="4"/>
      <c r="O437" s="4" t="s">
        <v>1802</v>
      </c>
      <c r="P437" s="4" t="s">
        <v>61</v>
      </c>
      <c r="Q437" s="162" t="s">
        <v>1801</v>
      </c>
      <c r="R437" s="4" t="s">
        <v>1803</v>
      </c>
      <c r="S437" s="63">
        <v>22</v>
      </c>
      <c r="T437" s="4"/>
      <c r="U437" s="4" t="s">
        <v>114</v>
      </c>
      <c r="V437" s="4" t="s">
        <v>115</v>
      </c>
      <c r="W437" s="4" t="s">
        <v>506</v>
      </c>
      <c r="X437" s="4">
        <v>-8.7591540000000006</v>
      </c>
      <c r="Y437" s="4">
        <v>-71.122558999999995</v>
      </c>
      <c r="AA437" s="5"/>
      <c r="AB437" s="111">
        <v>45279</v>
      </c>
      <c r="AC437" s="5"/>
      <c r="AD437" s="5"/>
      <c r="AE437" s="36">
        <v>45321</v>
      </c>
      <c r="AF437" s="5"/>
      <c r="AG437" s="5"/>
      <c r="AH437" s="5"/>
      <c r="AI437" s="5"/>
      <c r="AJ437" s="81">
        <v>32591</v>
      </c>
    </row>
    <row r="438" spans="1:36" ht="25.2" customHeight="1" x14ac:dyDescent="0.3">
      <c r="A438" s="5">
        <v>1376</v>
      </c>
      <c r="B438" s="4" t="s">
        <v>1804</v>
      </c>
      <c r="C438" s="171">
        <v>43314</v>
      </c>
      <c r="D438" s="11" t="s">
        <v>1805</v>
      </c>
      <c r="E438" s="99"/>
      <c r="F438" s="4"/>
      <c r="G438" s="4" t="s">
        <v>58</v>
      </c>
      <c r="H438" s="12" t="s">
        <v>59</v>
      </c>
      <c r="I438" s="4"/>
      <c r="J438" s="11">
        <v>45</v>
      </c>
      <c r="K438" s="111">
        <v>45320</v>
      </c>
      <c r="L438" s="4"/>
      <c r="M438" s="4"/>
      <c r="N438" s="4"/>
      <c r="O438" s="4" t="s">
        <v>1806</v>
      </c>
      <c r="P438" s="4" t="s">
        <v>61</v>
      </c>
      <c r="Q438" s="162" t="s">
        <v>1805</v>
      </c>
      <c r="R438" s="4" t="s">
        <v>1807</v>
      </c>
      <c r="S438" s="63">
        <v>22</v>
      </c>
      <c r="T438" s="4"/>
      <c r="U438" s="4" t="s">
        <v>114</v>
      </c>
      <c r="V438" s="4" t="s">
        <v>115</v>
      </c>
      <c r="W438" s="4" t="s">
        <v>506</v>
      </c>
      <c r="X438" s="4">
        <v>-8.7618659999999995</v>
      </c>
      <c r="Y438" s="4">
        <v>-71.125300999999993</v>
      </c>
      <c r="AA438" s="5"/>
      <c r="AB438" s="111">
        <v>45279</v>
      </c>
      <c r="AC438" s="5"/>
      <c r="AD438" s="5"/>
      <c r="AE438" s="36">
        <v>45321</v>
      </c>
      <c r="AF438" s="5"/>
      <c r="AG438" s="5"/>
      <c r="AH438" s="5"/>
      <c r="AI438" s="5"/>
      <c r="AJ438" s="81">
        <v>31688</v>
      </c>
    </row>
    <row r="439" spans="1:36" ht="25.2" customHeight="1" x14ac:dyDescent="0.3">
      <c r="A439" s="5">
        <v>1377</v>
      </c>
      <c r="B439" s="4" t="s">
        <v>1808</v>
      </c>
      <c r="C439" s="171">
        <v>43316</v>
      </c>
      <c r="D439" s="11" t="s">
        <v>1809</v>
      </c>
      <c r="E439" s="99"/>
      <c r="F439" s="4"/>
      <c r="G439" s="4" t="s">
        <v>58</v>
      </c>
      <c r="H439" s="12" t="s">
        <v>59</v>
      </c>
      <c r="I439" s="4"/>
      <c r="J439" s="11">
        <v>45</v>
      </c>
      <c r="K439" s="111">
        <v>45317</v>
      </c>
      <c r="L439" s="4"/>
      <c r="M439" s="4"/>
      <c r="N439" s="4"/>
      <c r="O439" s="4" t="s">
        <v>1810</v>
      </c>
      <c r="P439" s="4" t="s">
        <v>61</v>
      </c>
      <c r="Q439" s="162" t="s">
        <v>1809</v>
      </c>
      <c r="R439" s="4" t="s">
        <v>1811</v>
      </c>
      <c r="S439" s="63">
        <v>22</v>
      </c>
      <c r="T439" s="4"/>
      <c r="U439" s="4" t="s">
        <v>114</v>
      </c>
      <c r="V439" s="4" t="s">
        <v>115</v>
      </c>
      <c r="W439" s="4" t="s">
        <v>399</v>
      </c>
      <c r="X439" s="4">
        <v>-8.7719269999999998</v>
      </c>
      <c r="Y439" s="4">
        <v>-71.099698000000004</v>
      </c>
      <c r="AA439" s="5"/>
      <c r="AB439" s="111">
        <v>45279</v>
      </c>
      <c r="AC439" s="5"/>
      <c r="AD439" s="5"/>
      <c r="AE439" s="36">
        <v>45321</v>
      </c>
      <c r="AF439" s="5"/>
      <c r="AG439" s="5"/>
      <c r="AH439" s="5"/>
      <c r="AI439" s="5"/>
      <c r="AJ439" s="81">
        <v>37329</v>
      </c>
    </row>
    <row r="440" spans="1:36" ht="25.2" customHeight="1" x14ac:dyDescent="0.3">
      <c r="A440" s="5">
        <v>138</v>
      </c>
      <c r="B440" s="4" t="s">
        <v>1812</v>
      </c>
      <c r="C440" s="169">
        <v>17190</v>
      </c>
      <c r="D440" s="11" t="s">
        <v>106</v>
      </c>
      <c r="E440" s="99">
        <f>IFERROR(VLOOKUP(F440,'Banco de Dados'!AE:AF,2,FALSE),"")</f>
        <v>714809</v>
      </c>
      <c r="F440" s="4">
        <f>IFERROR(VLOOKUP(Q440,'Banco de Dados'!A:B,2,FALSE),"")</f>
        <v>212301038</v>
      </c>
      <c r="G440" s="4" t="s">
        <v>58</v>
      </c>
      <c r="H440" s="12" t="s">
        <v>59</v>
      </c>
      <c r="I440" s="4"/>
      <c r="J440" s="11">
        <v>80</v>
      </c>
      <c r="K440" s="111">
        <v>45186</v>
      </c>
      <c r="L440" s="12" t="s">
        <v>59</v>
      </c>
      <c r="M440" s="12" t="s">
        <v>59</v>
      </c>
      <c r="N440" s="4"/>
      <c r="O440" s="4" t="s">
        <v>1813</v>
      </c>
      <c r="P440" s="4" t="s">
        <v>61</v>
      </c>
      <c r="Q440" s="11">
        <v>3485038229</v>
      </c>
      <c r="R440" s="4" t="s">
        <v>1814</v>
      </c>
      <c r="S440" s="4">
        <v>16</v>
      </c>
      <c r="T440" s="4"/>
      <c r="U440" s="4" t="s">
        <v>63</v>
      </c>
      <c r="V440" s="4" t="s">
        <v>64</v>
      </c>
      <c r="W440" s="4" t="s">
        <v>65</v>
      </c>
      <c r="X440" s="4">
        <v>-8.1810019999999994</v>
      </c>
      <c r="Y440" s="4">
        <v>-72.569820000000007</v>
      </c>
      <c r="Z440">
        <v>2216115</v>
      </c>
      <c r="AA440" s="123">
        <v>239823</v>
      </c>
      <c r="AB440" s="22">
        <v>45154</v>
      </c>
      <c r="AC440" s="22">
        <v>45154</v>
      </c>
      <c r="AD440" s="168" t="s">
        <v>66</v>
      </c>
      <c r="AE440" s="36">
        <v>45194</v>
      </c>
      <c r="AF440" s="36">
        <v>45195</v>
      </c>
      <c r="AG440" s="12">
        <v>9</v>
      </c>
      <c r="AH440" s="12" t="s">
        <v>67</v>
      </c>
      <c r="AI440" t="s">
        <v>68</v>
      </c>
      <c r="AJ440" s="81">
        <v>30978</v>
      </c>
    </row>
    <row r="441" spans="1:36" ht="25.2" customHeight="1" x14ac:dyDescent="0.3">
      <c r="A441" s="5">
        <v>1390</v>
      </c>
      <c r="B441" s="4" t="s">
        <v>1815</v>
      </c>
      <c r="C441" s="171">
        <v>43006</v>
      </c>
      <c r="D441" s="164">
        <v>69963576249</v>
      </c>
      <c r="E441" s="99"/>
      <c r="G441" t="s">
        <v>58</v>
      </c>
      <c r="H441" s="12" t="s">
        <v>59</v>
      </c>
      <c r="J441" s="12">
        <v>45</v>
      </c>
      <c r="K441" s="36">
        <v>45344</v>
      </c>
      <c r="O441" t="s">
        <v>1816</v>
      </c>
      <c r="P441" t="s">
        <v>61</v>
      </c>
      <c r="Q441" s="160">
        <v>69963576249</v>
      </c>
      <c r="R441" s="12" t="s">
        <v>1817</v>
      </c>
      <c r="S441">
        <v>24</v>
      </c>
      <c r="U441" t="s">
        <v>1818</v>
      </c>
      <c r="V441" s="4" t="s">
        <v>1043</v>
      </c>
      <c r="W441" t="s">
        <v>1044</v>
      </c>
      <c r="X441" s="160">
        <v>-8.0986180000000001</v>
      </c>
      <c r="Y441" s="160">
        <v>-71.316834999999998</v>
      </c>
      <c r="Z441" t="s">
        <v>7</v>
      </c>
      <c r="AB441" s="111">
        <v>45344</v>
      </c>
      <c r="AE441" s="36">
        <v>45349</v>
      </c>
      <c r="AJ441" s="81">
        <v>22260</v>
      </c>
    </row>
    <row r="442" spans="1:36" ht="25.2" customHeight="1" x14ac:dyDescent="0.3">
      <c r="A442" s="5">
        <v>139</v>
      </c>
      <c r="B442" s="4" t="s">
        <v>1819</v>
      </c>
      <c r="C442" s="169">
        <v>17194</v>
      </c>
      <c r="D442" s="11" t="s">
        <v>106</v>
      </c>
      <c r="E442" s="99">
        <f>IFERROR(VLOOKUP(F442,'Banco de Dados'!AE:AF,2,FALSE),"")</f>
        <v>714863</v>
      </c>
      <c r="F442" s="4">
        <f>IFERROR(VLOOKUP(Q442,'Banco de Dados'!A:B,2,FALSE),"")</f>
        <v>212301040</v>
      </c>
      <c r="G442" s="4" t="s">
        <v>58</v>
      </c>
      <c r="H442" s="12" t="s">
        <v>59</v>
      </c>
      <c r="I442" s="4"/>
      <c r="J442" s="11">
        <v>80</v>
      </c>
      <c r="K442" s="111">
        <v>45186</v>
      </c>
      <c r="L442" s="12" t="s">
        <v>59</v>
      </c>
      <c r="M442" s="12" t="s">
        <v>59</v>
      </c>
      <c r="N442" s="4"/>
      <c r="O442" s="4" t="s">
        <v>1820</v>
      </c>
      <c r="P442" s="4" t="s">
        <v>61</v>
      </c>
      <c r="Q442" s="11">
        <v>5596031267</v>
      </c>
      <c r="R442" s="4" t="s">
        <v>1821</v>
      </c>
      <c r="S442" s="4">
        <v>16</v>
      </c>
      <c r="T442" s="4"/>
      <c r="U442" s="4" t="s">
        <v>63</v>
      </c>
      <c r="V442" s="4" t="s">
        <v>64</v>
      </c>
      <c r="W442" s="4" t="s">
        <v>65</v>
      </c>
      <c r="X442" s="4">
        <v>-8.1840430000000008</v>
      </c>
      <c r="Y442" s="4">
        <v>-72.565228000000005</v>
      </c>
      <c r="Z442">
        <v>2216116</v>
      </c>
      <c r="AA442" s="123">
        <v>239823</v>
      </c>
      <c r="AB442" s="22">
        <v>45154</v>
      </c>
      <c r="AC442" s="22">
        <v>45154</v>
      </c>
      <c r="AD442" s="168" t="s">
        <v>66</v>
      </c>
      <c r="AE442" s="36">
        <v>45194</v>
      </c>
      <c r="AF442" s="36">
        <v>45195</v>
      </c>
      <c r="AG442" s="12">
        <v>9</v>
      </c>
      <c r="AH442" s="12" t="s">
        <v>67</v>
      </c>
      <c r="AI442" t="s">
        <v>68</v>
      </c>
      <c r="AJ442" s="81">
        <v>35251</v>
      </c>
    </row>
    <row r="443" spans="1:36" ht="25.2" customHeight="1" x14ac:dyDescent="0.3">
      <c r="A443" s="5">
        <v>1399</v>
      </c>
      <c r="B443" s="4" t="s">
        <v>1822</v>
      </c>
      <c r="C443" s="171">
        <v>43026</v>
      </c>
      <c r="D443" s="164">
        <v>78877350253</v>
      </c>
      <c r="E443" s="99"/>
      <c r="G443" t="s">
        <v>58</v>
      </c>
      <c r="H443" s="12" t="s">
        <v>59</v>
      </c>
      <c r="J443" s="12">
        <v>45</v>
      </c>
      <c r="K443" s="36">
        <v>45343</v>
      </c>
      <c r="O443" t="s">
        <v>1823</v>
      </c>
      <c r="P443" t="s">
        <v>61</v>
      </c>
      <c r="Q443" s="160">
        <v>78877350253</v>
      </c>
      <c r="R443" s="12" t="s">
        <v>1824</v>
      </c>
      <c r="S443">
        <v>24</v>
      </c>
      <c r="U443" t="s">
        <v>1818</v>
      </c>
      <c r="V443" s="4" t="s">
        <v>1043</v>
      </c>
      <c r="W443" t="s">
        <v>1044</v>
      </c>
      <c r="X443" s="160">
        <v>-8.0951140000000006</v>
      </c>
      <c r="Y443" s="160" t="s">
        <v>1825</v>
      </c>
      <c r="Z443" t="s">
        <v>7</v>
      </c>
      <c r="AB443" s="111">
        <v>45327</v>
      </c>
      <c r="AE443" s="36">
        <v>45349</v>
      </c>
      <c r="AJ443" s="81">
        <v>30708</v>
      </c>
    </row>
    <row r="444" spans="1:36" ht="25.2" customHeight="1" x14ac:dyDescent="0.3">
      <c r="A444" s="5">
        <v>14</v>
      </c>
      <c r="B444" s="4" t="s">
        <v>1826</v>
      </c>
      <c r="C444" s="169">
        <v>16710</v>
      </c>
      <c r="D444" s="11" t="s">
        <v>1827</v>
      </c>
      <c r="E444" s="99">
        <f>IFERROR(VLOOKUP(F444,'Banco de Dados'!AE:AF,2,FALSE),"")</f>
        <v>714090</v>
      </c>
      <c r="F444" s="4">
        <f>IFERROR(VLOOKUP(Q444,'Banco de Dados'!A:B,2,FALSE),"")</f>
        <v>212300969</v>
      </c>
      <c r="G444" s="4" t="s">
        <v>58</v>
      </c>
      <c r="H444" s="12" t="s">
        <v>59</v>
      </c>
      <c r="I444" s="4"/>
      <c r="J444" s="11">
        <v>80</v>
      </c>
      <c r="K444" s="111">
        <v>45189</v>
      </c>
      <c r="L444" s="12" t="s">
        <v>59</v>
      </c>
      <c r="M444" s="12" t="s">
        <v>59</v>
      </c>
      <c r="N444" s="4"/>
      <c r="O444" s="4" t="s">
        <v>1828</v>
      </c>
      <c r="P444" s="4" t="s">
        <v>61</v>
      </c>
      <c r="Q444" s="11">
        <v>8120061276</v>
      </c>
      <c r="R444" s="4" t="s">
        <v>1829</v>
      </c>
      <c r="S444" s="4">
        <v>16</v>
      </c>
      <c r="T444" s="4"/>
      <c r="U444" s="4" t="s">
        <v>63</v>
      </c>
      <c r="V444" s="4" t="s">
        <v>64</v>
      </c>
      <c r="W444" s="4" t="s">
        <v>65</v>
      </c>
      <c r="X444" s="4">
        <v>-8.0487120000000001</v>
      </c>
      <c r="Y444" s="4">
        <v>-72.680175000000006</v>
      </c>
      <c r="Z444" s="4">
        <v>2216149</v>
      </c>
      <c r="AA444" s="123">
        <v>239823</v>
      </c>
      <c r="AB444" s="22">
        <v>45154</v>
      </c>
      <c r="AC444" s="22">
        <v>45154</v>
      </c>
      <c r="AD444" s="168" t="s">
        <v>66</v>
      </c>
      <c r="AE444" s="36">
        <v>45194</v>
      </c>
      <c r="AF444" s="36">
        <v>45195</v>
      </c>
      <c r="AG444" s="12">
        <v>9</v>
      </c>
      <c r="AH444" s="12" t="s">
        <v>67</v>
      </c>
      <c r="AI444" t="s">
        <v>68</v>
      </c>
      <c r="AJ444" s="81">
        <v>36704</v>
      </c>
    </row>
    <row r="445" spans="1:36" ht="25.2" customHeight="1" x14ac:dyDescent="0.3">
      <c r="A445" s="5">
        <v>140</v>
      </c>
      <c r="B445" s="4" t="s">
        <v>1830</v>
      </c>
      <c r="C445" s="169">
        <v>17206</v>
      </c>
      <c r="D445" s="11" t="s">
        <v>106</v>
      </c>
      <c r="E445" s="99">
        <f>IFERROR(VLOOKUP(F445,'Banco de Dados'!AE:AF,2,FALSE),"")</f>
        <v>714866</v>
      </c>
      <c r="F445" s="4">
        <f>IFERROR(VLOOKUP(Q445,'Banco de Dados'!A:B,2,FALSE),"")</f>
        <v>212301042</v>
      </c>
      <c r="G445" s="4" t="s">
        <v>58</v>
      </c>
      <c r="H445" s="12" t="s">
        <v>59</v>
      </c>
      <c r="I445" s="4"/>
      <c r="J445" s="11">
        <v>80</v>
      </c>
      <c r="K445" s="111">
        <v>45188</v>
      </c>
      <c r="L445" s="12" t="s">
        <v>59</v>
      </c>
      <c r="M445" s="12" t="s">
        <v>59</v>
      </c>
      <c r="N445" s="4"/>
      <c r="O445" s="4" t="s">
        <v>1831</v>
      </c>
      <c r="P445" s="4" t="s">
        <v>61</v>
      </c>
      <c r="Q445" s="11">
        <v>72487062215</v>
      </c>
      <c r="R445" s="4" t="s">
        <v>1832</v>
      </c>
      <c r="S445" s="4">
        <v>16</v>
      </c>
      <c r="T445" s="4"/>
      <c r="U445" s="4" t="s">
        <v>63</v>
      </c>
      <c r="V445" s="4" t="s">
        <v>64</v>
      </c>
      <c r="W445" s="4" t="s">
        <v>65</v>
      </c>
      <c r="X445" s="4">
        <v>-8.2033020000000008</v>
      </c>
      <c r="Y445" s="4">
        <v>-72.546932999999996</v>
      </c>
      <c r="Z445">
        <v>2216117</v>
      </c>
      <c r="AA445" s="123">
        <v>239823</v>
      </c>
      <c r="AB445" s="22">
        <v>45154</v>
      </c>
      <c r="AC445" s="22">
        <v>45154</v>
      </c>
      <c r="AD445" s="168" t="s">
        <v>66</v>
      </c>
      <c r="AE445" s="36">
        <v>45194</v>
      </c>
      <c r="AF445" s="36">
        <v>45195</v>
      </c>
      <c r="AG445" s="12">
        <v>9</v>
      </c>
      <c r="AH445" s="12" t="s">
        <v>67</v>
      </c>
      <c r="AI445" t="s">
        <v>68</v>
      </c>
      <c r="AJ445" s="81">
        <v>24026</v>
      </c>
    </row>
    <row r="446" spans="1:36" ht="25.2" customHeight="1" x14ac:dyDescent="0.3">
      <c r="A446" s="5">
        <v>1405</v>
      </c>
      <c r="B446" s="4" t="s">
        <v>1833</v>
      </c>
      <c r="C446" s="171">
        <v>43038</v>
      </c>
      <c r="D446" s="164">
        <v>69978832220</v>
      </c>
      <c r="E446" s="99"/>
      <c r="G446" t="s">
        <v>58</v>
      </c>
      <c r="H446" s="12" t="s">
        <v>59</v>
      </c>
      <c r="J446" s="12">
        <v>45</v>
      </c>
      <c r="K446" s="36">
        <v>45343</v>
      </c>
      <c r="O446" t="s">
        <v>1834</v>
      </c>
      <c r="P446" t="s">
        <v>61</v>
      </c>
      <c r="Q446" s="160">
        <v>69978832220</v>
      </c>
      <c r="R446" s="12" t="s">
        <v>1835</v>
      </c>
      <c r="S446">
        <v>24</v>
      </c>
      <c r="U446" t="s">
        <v>1818</v>
      </c>
      <c r="V446" s="4" t="s">
        <v>1043</v>
      </c>
      <c r="W446" t="s">
        <v>1044</v>
      </c>
      <c r="X446" s="160">
        <v>-8.092435</v>
      </c>
      <c r="Y446" s="160">
        <v>-71.225583999999998</v>
      </c>
      <c r="Z446" t="s">
        <v>7</v>
      </c>
      <c r="AB446" s="111">
        <v>45343</v>
      </c>
      <c r="AE446" s="36">
        <v>45349</v>
      </c>
      <c r="AJ446" s="81">
        <v>26420</v>
      </c>
    </row>
    <row r="447" spans="1:36" ht="25.2" customHeight="1" x14ac:dyDescent="0.3">
      <c r="A447" s="5">
        <v>1406</v>
      </c>
      <c r="B447" s="4" t="s">
        <v>1836</v>
      </c>
      <c r="C447" s="171">
        <v>43040</v>
      </c>
      <c r="D447" s="164">
        <v>67126219253</v>
      </c>
      <c r="E447" s="99"/>
      <c r="G447" t="s">
        <v>58</v>
      </c>
      <c r="H447" s="12" t="s">
        <v>59</v>
      </c>
      <c r="J447" s="12">
        <v>45</v>
      </c>
      <c r="K447" s="36">
        <v>45343</v>
      </c>
      <c r="O447" t="s">
        <v>1837</v>
      </c>
      <c r="P447" t="s">
        <v>61</v>
      </c>
      <c r="Q447" s="160">
        <v>67126219253</v>
      </c>
      <c r="R447" s="12" t="s">
        <v>1838</v>
      </c>
      <c r="S447">
        <v>24</v>
      </c>
      <c r="U447" t="s">
        <v>1818</v>
      </c>
      <c r="V447" s="4" t="s">
        <v>1043</v>
      </c>
      <c r="W447" t="s">
        <v>1044</v>
      </c>
      <c r="X447" s="160">
        <v>-8.0920339999999999</v>
      </c>
      <c r="Y447" s="160" t="s">
        <v>1839</v>
      </c>
      <c r="Z447" t="s">
        <v>7</v>
      </c>
      <c r="AB447" s="111">
        <v>45343</v>
      </c>
      <c r="AE447" s="36">
        <v>45349</v>
      </c>
      <c r="AJ447" s="81">
        <v>29981</v>
      </c>
    </row>
    <row r="448" spans="1:36" ht="25.2" customHeight="1" x14ac:dyDescent="0.3">
      <c r="A448" s="5">
        <v>141</v>
      </c>
      <c r="B448" s="4" t="s">
        <v>1840</v>
      </c>
      <c r="C448" s="169">
        <v>17200</v>
      </c>
      <c r="D448" s="11" t="s">
        <v>106</v>
      </c>
      <c r="E448" s="99">
        <f>IFERROR(VLOOKUP(F448,'Banco de Dados'!AE:AF,2,FALSE),"")</f>
        <v>714868</v>
      </c>
      <c r="F448" s="4">
        <f>IFERROR(VLOOKUP(Q448,'Banco de Dados'!A:B,2,FALSE),"")</f>
        <v>212301045</v>
      </c>
      <c r="G448" s="4" t="s">
        <v>58</v>
      </c>
      <c r="H448" s="12" t="s">
        <v>59</v>
      </c>
      <c r="I448" s="4"/>
      <c r="J448" s="11">
        <v>80</v>
      </c>
      <c r="K448" s="111">
        <v>45188</v>
      </c>
      <c r="L448" s="12" t="s">
        <v>59</v>
      </c>
      <c r="M448" s="12" t="s">
        <v>59</v>
      </c>
      <c r="N448" s="4"/>
      <c r="O448" s="4" t="s">
        <v>1841</v>
      </c>
      <c r="P448" s="4" t="s">
        <v>61</v>
      </c>
      <c r="Q448" s="11">
        <v>7218964214</v>
      </c>
      <c r="R448" s="4" t="s">
        <v>1842</v>
      </c>
      <c r="S448" s="4">
        <v>16</v>
      </c>
      <c r="T448" s="4"/>
      <c r="U448" s="4" t="s">
        <v>63</v>
      </c>
      <c r="V448" s="4" t="s">
        <v>64</v>
      </c>
      <c r="W448" s="4" t="s">
        <v>65</v>
      </c>
      <c r="X448" s="4">
        <v>-8.1990929999999995</v>
      </c>
      <c r="Y448" s="4">
        <v>-72.541938000000002</v>
      </c>
      <c r="Z448">
        <v>2216118</v>
      </c>
      <c r="AA448" s="123">
        <v>239823</v>
      </c>
      <c r="AB448" s="22">
        <v>45154</v>
      </c>
      <c r="AC448" s="22">
        <v>45154</v>
      </c>
      <c r="AD448" s="168" t="s">
        <v>66</v>
      </c>
      <c r="AE448" s="36">
        <v>45194</v>
      </c>
      <c r="AF448" s="36">
        <v>45195</v>
      </c>
      <c r="AG448" s="12">
        <v>9</v>
      </c>
      <c r="AH448" s="12" t="s">
        <v>67</v>
      </c>
      <c r="AI448" t="s">
        <v>68</v>
      </c>
      <c r="AJ448" s="81">
        <v>37035</v>
      </c>
    </row>
    <row r="449" spans="1:36" ht="25.2" customHeight="1" x14ac:dyDescent="0.3">
      <c r="A449" s="5">
        <v>142</v>
      </c>
      <c r="B449" s="4" t="s">
        <v>1843</v>
      </c>
      <c r="C449" s="169">
        <v>17166</v>
      </c>
      <c r="D449" s="11" t="s">
        <v>106</v>
      </c>
      <c r="E449" s="99">
        <f>IFERROR(VLOOKUP(F449,'Banco de Dados'!AE:AF,2,FALSE),"")</f>
        <v>714870</v>
      </c>
      <c r="F449" s="4">
        <f>IFERROR(VLOOKUP(Q449,'Banco de Dados'!A:B,2,FALSE),"")</f>
        <v>212301047</v>
      </c>
      <c r="G449" s="4" t="s">
        <v>58</v>
      </c>
      <c r="H449" s="12" t="s">
        <v>59</v>
      </c>
      <c r="I449" s="4"/>
      <c r="J449" s="11">
        <v>80</v>
      </c>
      <c r="K449" s="111">
        <v>45175</v>
      </c>
      <c r="L449" s="12" t="s">
        <v>59</v>
      </c>
      <c r="M449" s="12" t="s">
        <v>59</v>
      </c>
      <c r="N449" s="4"/>
      <c r="O449" s="4" t="s">
        <v>1844</v>
      </c>
      <c r="P449" s="4" t="s">
        <v>61</v>
      </c>
      <c r="Q449" s="11">
        <v>70862249287</v>
      </c>
      <c r="R449" s="4" t="s">
        <v>1845</v>
      </c>
      <c r="S449" s="4">
        <v>16</v>
      </c>
      <c r="T449" s="4"/>
      <c r="U449" s="4" t="s">
        <v>63</v>
      </c>
      <c r="V449" s="4" t="s">
        <v>64</v>
      </c>
      <c r="W449" s="4" t="s">
        <v>65</v>
      </c>
      <c r="X449" s="4">
        <v>-8.1099130000000006</v>
      </c>
      <c r="Y449" s="4">
        <v>-72.591255000000004</v>
      </c>
      <c r="Z449">
        <v>2216119</v>
      </c>
      <c r="AA449" s="123">
        <v>239823</v>
      </c>
      <c r="AB449" s="22">
        <v>45154</v>
      </c>
      <c r="AC449" s="22">
        <v>45154</v>
      </c>
      <c r="AD449" s="168" t="s">
        <v>66</v>
      </c>
      <c r="AE449" s="36">
        <v>45188</v>
      </c>
      <c r="AF449" s="22">
        <v>45191</v>
      </c>
      <c r="AG449" s="17">
        <v>9</v>
      </c>
      <c r="AH449" s="12" t="s">
        <v>67</v>
      </c>
      <c r="AI449" t="s">
        <v>68</v>
      </c>
      <c r="AJ449" s="81">
        <v>23684</v>
      </c>
    </row>
    <row r="450" spans="1:36" ht="25.2" customHeight="1" x14ac:dyDescent="0.3">
      <c r="A450" s="5">
        <v>143</v>
      </c>
      <c r="B450" s="4" t="s">
        <v>1846</v>
      </c>
      <c r="C450" s="169">
        <v>17280</v>
      </c>
      <c r="D450" s="11" t="s">
        <v>106</v>
      </c>
      <c r="E450" s="99">
        <f>IFERROR(VLOOKUP(F450,'Banco de Dados'!AE:AF,2,FALSE),"")</f>
        <v>715028</v>
      </c>
      <c r="F450" s="4">
        <f>IFERROR(VLOOKUP(Q450,'Banco de Dados'!A:B,2,FALSE),"")</f>
        <v>212301113</v>
      </c>
      <c r="G450" s="4" t="s">
        <v>58</v>
      </c>
      <c r="H450" s="12" t="s">
        <v>59</v>
      </c>
      <c r="I450" s="4"/>
      <c r="J450" s="11">
        <v>80</v>
      </c>
      <c r="K450" s="111">
        <v>45185</v>
      </c>
      <c r="L450" s="12" t="s">
        <v>59</v>
      </c>
      <c r="M450" s="12" t="s">
        <v>59</v>
      </c>
      <c r="N450" s="4"/>
      <c r="O450" s="4" t="s">
        <v>1847</v>
      </c>
      <c r="P450" s="4" t="s">
        <v>61</v>
      </c>
      <c r="Q450" s="11">
        <v>71205154205</v>
      </c>
      <c r="R450" s="4" t="s">
        <v>1848</v>
      </c>
      <c r="S450" s="4">
        <v>16</v>
      </c>
      <c r="T450" s="4"/>
      <c r="U450" s="4" t="s">
        <v>63</v>
      </c>
      <c r="V450" s="4" t="s">
        <v>64</v>
      </c>
      <c r="W450" s="4" t="s">
        <v>65</v>
      </c>
      <c r="X450" s="4">
        <v>-8.1584699999999994</v>
      </c>
      <c r="Y450" s="4">
        <v>-72.572130000000001</v>
      </c>
      <c r="Z450">
        <v>2216120</v>
      </c>
      <c r="AA450" s="123">
        <v>239823</v>
      </c>
      <c r="AB450" s="22">
        <v>45154</v>
      </c>
      <c r="AC450" s="22">
        <v>45154</v>
      </c>
      <c r="AD450" s="168" t="s">
        <v>66</v>
      </c>
      <c r="AE450" s="36">
        <v>45202</v>
      </c>
      <c r="AF450" s="36">
        <v>45208</v>
      </c>
      <c r="AG450" s="12">
        <v>10</v>
      </c>
      <c r="AH450" s="12" t="s">
        <v>67</v>
      </c>
      <c r="AI450" t="s">
        <v>68</v>
      </c>
      <c r="AJ450" s="81">
        <v>26826</v>
      </c>
    </row>
    <row r="451" spans="1:36" ht="25.2" customHeight="1" x14ac:dyDescent="0.3">
      <c r="A451" s="5">
        <v>144</v>
      </c>
      <c r="B451" s="4" t="s">
        <v>1849</v>
      </c>
      <c r="C451" s="169">
        <v>17290</v>
      </c>
      <c r="D451" s="11" t="s">
        <v>106</v>
      </c>
      <c r="E451" s="99">
        <f>IFERROR(VLOOKUP(F451,'Banco de Dados'!AE:AF,2,FALSE),"")</f>
        <v>713889</v>
      </c>
      <c r="F451" s="4">
        <f>IFERROR(VLOOKUP(Q451,'Banco de Dados'!A:B,2,FALSE),"")</f>
        <v>212300936</v>
      </c>
      <c r="G451" s="4" t="s">
        <v>58</v>
      </c>
      <c r="H451" s="12" t="s">
        <v>59</v>
      </c>
      <c r="I451" s="4"/>
      <c r="J451" s="11">
        <v>80</v>
      </c>
      <c r="K451" s="111">
        <v>45173</v>
      </c>
      <c r="L451" s="12" t="s">
        <v>59</v>
      </c>
      <c r="M451" s="12" t="s">
        <v>59</v>
      </c>
      <c r="N451" s="4"/>
      <c r="O451" s="4" t="s">
        <v>1850</v>
      </c>
      <c r="P451" s="4" t="s">
        <v>61</v>
      </c>
      <c r="Q451" s="11">
        <v>64470954268</v>
      </c>
      <c r="R451" s="4" t="s">
        <v>1851</v>
      </c>
      <c r="S451" s="4">
        <v>16</v>
      </c>
      <c r="T451" s="4"/>
      <c r="U451" s="4" t="s">
        <v>63</v>
      </c>
      <c r="V451" s="4" t="s">
        <v>64</v>
      </c>
      <c r="W451" s="4" t="s">
        <v>65</v>
      </c>
      <c r="X451" s="4">
        <v>-8.0729749999999996</v>
      </c>
      <c r="Y451" s="4">
        <v>-72.621962999999994</v>
      </c>
      <c r="Z451">
        <v>2216121</v>
      </c>
      <c r="AA451" s="123">
        <v>239823</v>
      </c>
      <c r="AB451" s="22">
        <v>45154</v>
      </c>
      <c r="AC451" s="22">
        <v>45154</v>
      </c>
      <c r="AD451" s="168" t="s">
        <v>66</v>
      </c>
      <c r="AE451" s="36">
        <v>45175</v>
      </c>
      <c r="AF451" s="22">
        <v>45183</v>
      </c>
      <c r="AG451" s="12">
        <v>9</v>
      </c>
      <c r="AH451" s="12" t="s">
        <v>67</v>
      </c>
      <c r="AI451" t="s">
        <v>68</v>
      </c>
      <c r="AJ451" s="81">
        <v>22021</v>
      </c>
    </row>
    <row r="452" spans="1:36" ht="25.2" customHeight="1" x14ac:dyDescent="0.3">
      <c r="A452" s="5">
        <v>1444</v>
      </c>
      <c r="B452" s="4" t="s">
        <v>1852</v>
      </c>
      <c r="C452" s="171">
        <v>43690</v>
      </c>
      <c r="D452" s="163" t="s">
        <v>1853</v>
      </c>
      <c r="E452" s="99"/>
      <c r="G452" s="4" t="s">
        <v>410</v>
      </c>
      <c r="H452" s="12" t="s">
        <v>59</v>
      </c>
      <c r="J452" s="11">
        <v>160</v>
      </c>
      <c r="K452" s="111">
        <v>45342</v>
      </c>
      <c r="O452" s="4" t="s">
        <v>1854</v>
      </c>
      <c r="P452" s="4" t="s">
        <v>1855</v>
      </c>
      <c r="Q452" s="162" t="s">
        <v>1853</v>
      </c>
      <c r="R452" s="4"/>
      <c r="S452" s="63">
        <v>15</v>
      </c>
      <c r="T452" s="4"/>
      <c r="U452" s="4" t="s">
        <v>1856</v>
      </c>
      <c r="V452" s="4" t="s">
        <v>414</v>
      </c>
      <c r="W452" s="4" t="s">
        <v>1857</v>
      </c>
      <c r="X452" s="162">
        <v>-7.4182139999999999</v>
      </c>
      <c r="Y452" s="162">
        <v>-73.224777000000003</v>
      </c>
      <c r="Z452" t="s">
        <v>7</v>
      </c>
      <c r="AB452" s="111">
        <v>45342</v>
      </c>
      <c r="AE452" s="36">
        <v>45349</v>
      </c>
      <c r="AJ452" s="81" t="s">
        <v>1855</v>
      </c>
    </row>
    <row r="453" spans="1:36" ht="25.2" customHeight="1" x14ac:dyDescent="0.3">
      <c r="A453" s="5">
        <v>1432</v>
      </c>
      <c r="B453" s="4" t="s">
        <v>1858</v>
      </c>
      <c r="C453" s="171">
        <v>43692</v>
      </c>
      <c r="D453" s="163" t="s">
        <v>1859</v>
      </c>
      <c r="E453" s="99"/>
      <c r="G453" s="4" t="s">
        <v>410</v>
      </c>
      <c r="H453" s="12" t="s">
        <v>59</v>
      </c>
      <c r="J453" s="11">
        <v>160</v>
      </c>
      <c r="K453" s="111">
        <v>45338</v>
      </c>
      <c r="O453" s="4" t="s">
        <v>1860</v>
      </c>
      <c r="P453" s="4" t="s">
        <v>943</v>
      </c>
      <c r="Q453" s="162" t="s">
        <v>1859</v>
      </c>
      <c r="R453" s="4"/>
      <c r="S453" s="63">
        <v>15</v>
      </c>
      <c r="T453" s="4"/>
      <c r="U453" s="4" t="s">
        <v>1856</v>
      </c>
      <c r="V453" s="4" t="s">
        <v>414</v>
      </c>
      <c r="W453" s="4" t="s">
        <v>1861</v>
      </c>
      <c r="X453" s="162">
        <v>-7.4183909999999997</v>
      </c>
      <c r="Y453" s="162">
        <v>-73.224114</v>
      </c>
      <c r="Z453" t="s">
        <v>7</v>
      </c>
      <c r="AB453" s="111"/>
      <c r="AE453" s="36">
        <v>45341</v>
      </c>
    </row>
    <row r="454" spans="1:36" ht="25.2" customHeight="1" x14ac:dyDescent="0.3">
      <c r="A454" s="5">
        <v>1433</v>
      </c>
      <c r="B454" s="4" t="s">
        <v>1862</v>
      </c>
      <c r="C454" s="171">
        <v>43694</v>
      </c>
      <c r="D454" s="163" t="s">
        <v>1863</v>
      </c>
      <c r="E454" s="99"/>
      <c r="G454" s="4" t="s">
        <v>410</v>
      </c>
      <c r="H454" s="12" t="s">
        <v>59</v>
      </c>
      <c r="J454" s="11">
        <v>160</v>
      </c>
      <c r="K454" s="111">
        <v>45337</v>
      </c>
      <c r="O454" s="4" t="s">
        <v>1864</v>
      </c>
      <c r="P454" s="4" t="s">
        <v>943</v>
      </c>
      <c r="Q454" s="162" t="s">
        <v>1863</v>
      </c>
      <c r="R454" s="4"/>
      <c r="S454" s="63">
        <v>15</v>
      </c>
      <c r="T454" s="4"/>
      <c r="U454" s="4" t="s">
        <v>1856</v>
      </c>
      <c r="V454" s="4" t="s">
        <v>414</v>
      </c>
      <c r="W454" s="4" t="s">
        <v>1857</v>
      </c>
      <c r="X454" s="162">
        <v>-7.4181309999999998</v>
      </c>
      <c r="Y454" s="162">
        <v>-73.224813999999995</v>
      </c>
      <c r="Z454" t="s">
        <v>7</v>
      </c>
      <c r="AB454" s="111"/>
      <c r="AE454" s="36">
        <v>45341</v>
      </c>
    </row>
    <row r="455" spans="1:36" ht="25.2" customHeight="1" x14ac:dyDescent="0.3">
      <c r="A455" s="5">
        <v>1447</v>
      </c>
      <c r="B455" s="4" t="s">
        <v>1865</v>
      </c>
      <c r="C455" s="171">
        <v>43696</v>
      </c>
      <c r="D455" s="164" t="s">
        <v>1853</v>
      </c>
      <c r="E455" s="99"/>
      <c r="G455" t="s">
        <v>410</v>
      </c>
      <c r="H455" s="12" t="s">
        <v>59</v>
      </c>
      <c r="J455" s="12">
        <v>160</v>
      </c>
      <c r="K455" s="36">
        <v>45342</v>
      </c>
      <c r="O455" t="s">
        <v>1866</v>
      </c>
      <c r="P455" t="s">
        <v>1855</v>
      </c>
      <c r="Q455" s="160" t="s">
        <v>1853</v>
      </c>
      <c r="S455">
        <v>15</v>
      </c>
      <c r="U455" t="s">
        <v>1856</v>
      </c>
      <c r="V455" s="4" t="s">
        <v>414</v>
      </c>
      <c r="W455" t="s">
        <v>1857</v>
      </c>
      <c r="X455" s="160">
        <v>-7.4172589999999996</v>
      </c>
      <c r="Y455" s="160">
        <v>-73.223513999999994</v>
      </c>
      <c r="Z455" t="s">
        <v>7</v>
      </c>
      <c r="AB455" s="111">
        <v>45342</v>
      </c>
      <c r="AE455" s="36">
        <v>45349</v>
      </c>
      <c r="AJ455" s="81" t="s">
        <v>1855</v>
      </c>
    </row>
    <row r="456" spans="1:36" ht="25.2" customHeight="1" x14ac:dyDescent="0.3">
      <c r="A456" s="5">
        <v>145</v>
      </c>
      <c r="B456" s="4" t="s">
        <v>1867</v>
      </c>
      <c r="C456" s="169">
        <v>17160</v>
      </c>
      <c r="D456" s="11" t="s">
        <v>106</v>
      </c>
      <c r="E456" s="99">
        <f>IFERROR(VLOOKUP(F456,'Banco de Dados'!AE:AF,2,FALSE),"")</f>
        <v>714874</v>
      </c>
      <c r="F456" s="4">
        <f>IFERROR(VLOOKUP(Q456,'Banco de Dados'!A:B,2,FALSE),"")</f>
        <v>212301049</v>
      </c>
      <c r="G456" s="4" t="s">
        <v>58</v>
      </c>
      <c r="H456" s="12" t="s">
        <v>59</v>
      </c>
      <c r="I456" s="4"/>
      <c r="J456" s="11">
        <v>80</v>
      </c>
      <c r="K456" s="111">
        <v>45176</v>
      </c>
      <c r="L456" s="12" t="s">
        <v>59</v>
      </c>
      <c r="M456" s="12" t="s">
        <v>59</v>
      </c>
      <c r="N456" s="4"/>
      <c r="O456" s="4" t="s">
        <v>1868</v>
      </c>
      <c r="P456" s="4" t="s">
        <v>61</v>
      </c>
      <c r="Q456" s="11">
        <v>1057228206</v>
      </c>
      <c r="R456" s="4" t="s">
        <v>1869</v>
      </c>
      <c r="S456" s="4">
        <v>16</v>
      </c>
      <c r="T456" s="4"/>
      <c r="U456" s="4" t="s">
        <v>63</v>
      </c>
      <c r="V456" s="4" t="s">
        <v>64</v>
      </c>
      <c r="W456" s="4" t="s">
        <v>65</v>
      </c>
      <c r="X456" s="4">
        <v>-8.1066420000000008</v>
      </c>
      <c r="Y456" s="4">
        <v>-72.595633000000007</v>
      </c>
      <c r="Z456">
        <v>2216122</v>
      </c>
      <c r="AA456" s="123">
        <v>239823</v>
      </c>
      <c r="AB456" s="22">
        <v>45154</v>
      </c>
      <c r="AC456" s="22">
        <v>45154</v>
      </c>
      <c r="AD456" s="168" t="s">
        <v>66</v>
      </c>
      <c r="AE456" s="36">
        <v>45188</v>
      </c>
      <c r="AF456" s="22">
        <v>45191</v>
      </c>
      <c r="AG456" s="17">
        <v>9</v>
      </c>
      <c r="AH456" s="12" t="s">
        <v>67</v>
      </c>
      <c r="AI456" t="s">
        <v>68</v>
      </c>
      <c r="AJ456" s="81">
        <v>37171</v>
      </c>
    </row>
    <row r="457" spans="1:36" ht="25.2" customHeight="1" x14ac:dyDescent="0.3">
      <c r="A457" s="5">
        <v>1452</v>
      </c>
      <c r="B457" s="4" t="s">
        <v>1870</v>
      </c>
      <c r="C457" s="171">
        <v>43714</v>
      </c>
      <c r="D457" s="164" t="s">
        <v>945</v>
      </c>
      <c r="E457" s="99"/>
      <c r="G457" t="s">
        <v>58</v>
      </c>
      <c r="H457" s="12" t="s">
        <v>59</v>
      </c>
      <c r="J457" s="12">
        <v>160</v>
      </c>
      <c r="K457" s="36">
        <v>45346</v>
      </c>
      <c r="O457" t="s">
        <v>1871</v>
      </c>
      <c r="P457" t="s">
        <v>943</v>
      </c>
      <c r="Q457" s="160" t="s">
        <v>945</v>
      </c>
      <c r="S457">
        <v>24</v>
      </c>
      <c r="U457" t="s">
        <v>1818</v>
      </c>
      <c r="V457" s="4" t="s">
        <v>1043</v>
      </c>
      <c r="W457" t="s">
        <v>1044</v>
      </c>
      <c r="X457" s="160" t="s">
        <v>1872</v>
      </c>
      <c r="Y457" s="160" t="s">
        <v>1873</v>
      </c>
      <c r="Z457" t="s">
        <v>7</v>
      </c>
      <c r="AB457" s="111">
        <v>45345</v>
      </c>
      <c r="AE457" s="36">
        <v>45349</v>
      </c>
      <c r="AJ457" s="81" t="s">
        <v>943</v>
      </c>
    </row>
    <row r="458" spans="1:36" ht="25.2" customHeight="1" x14ac:dyDescent="0.3">
      <c r="A458" s="5">
        <v>1453</v>
      </c>
      <c r="B458" s="4" t="s">
        <v>1874</v>
      </c>
      <c r="C458" s="171">
        <v>43790</v>
      </c>
      <c r="D458" s="164" t="s">
        <v>1875</v>
      </c>
      <c r="E458" s="99"/>
      <c r="G458" t="s">
        <v>58</v>
      </c>
      <c r="H458" s="12" t="s">
        <v>1876</v>
      </c>
      <c r="J458" s="12">
        <v>45</v>
      </c>
      <c r="K458" s="36">
        <v>45348</v>
      </c>
      <c r="O458" t="s">
        <v>1877</v>
      </c>
      <c r="P458" t="s">
        <v>1878</v>
      </c>
      <c r="Q458" s="160" t="s">
        <v>1875</v>
      </c>
      <c r="R458" s="12" t="s">
        <v>1879</v>
      </c>
      <c r="S458">
        <v>7</v>
      </c>
      <c r="U458" t="s">
        <v>1818</v>
      </c>
      <c r="V458" s="4" t="s">
        <v>519</v>
      </c>
      <c r="W458" t="s">
        <v>1880</v>
      </c>
      <c r="X458" s="160" t="s">
        <v>1881</v>
      </c>
      <c r="Y458" s="160">
        <v>-70.988332</v>
      </c>
      <c r="Z458" t="s">
        <v>7</v>
      </c>
      <c r="AB458" s="111">
        <v>45348</v>
      </c>
      <c r="AE458" s="36">
        <v>45349</v>
      </c>
      <c r="AJ458" s="81" t="s">
        <v>943</v>
      </c>
    </row>
    <row r="459" spans="1:36" ht="25.2" customHeight="1" x14ac:dyDescent="0.3">
      <c r="A459" s="5">
        <v>1454</v>
      </c>
      <c r="B459" s="4" t="s">
        <v>1882</v>
      </c>
      <c r="C459" s="171">
        <v>43792</v>
      </c>
      <c r="D459" s="164" t="s">
        <v>1883</v>
      </c>
      <c r="E459" s="99"/>
      <c r="G459" t="s">
        <v>58</v>
      </c>
      <c r="H459" s="12" t="s">
        <v>1876</v>
      </c>
      <c r="J459" s="12">
        <v>45</v>
      </c>
      <c r="K459" s="36">
        <v>45348</v>
      </c>
      <c r="O459" t="s">
        <v>1884</v>
      </c>
      <c r="P459" t="s">
        <v>1878</v>
      </c>
      <c r="Q459" s="160" t="s">
        <v>1883</v>
      </c>
      <c r="R459" s="12" t="s">
        <v>1885</v>
      </c>
      <c r="S459">
        <v>7</v>
      </c>
      <c r="U459" t="s">
        <v>1818</v>
      </c>
      <c r="V459" s="4" t="s">
        <v>519</v>
      </c>
      <c r="W459" t="s">
        <v>1880</v>
      </c>
      <c r="X459" s="160">
        <v>-8.2330509999999997</v>
      </c>
      <c r="Y459" s="160">
        <v>-70.986446000000001</v>
      </c>
      <c r="Z459" t="s">
        <v>7</v>
      </c>
      <c r="AB459" s="111">
        <v>45348</v>
      </c>
      <c r="AE459" s="36">
        <v>45349</v>
      </c>
      <c r="AJ459" s="81">
        <v>35659</v>
      </c>
    </row>
    <row r="460" spans="1:36" ht="25.2" customHeight="1" x14ac:dyDescent="0.3">
      <c r="A460" s="5">
        <v>1455</v>
      </c>
      <c r="B460" s="4" t="s">
        <v>1886</v>
      </c>
      <c r="C460" s="171">
        <v>43014</v>
      </c>
      <c r="D460" s="164" t="s">
        <v>1887</v>
      </c>
      <c r="E460" s="99"/>
      <c r="G460" t="s">
        <v>58</v>
      </c>
      <c r="H460" s="12" t="s">
        <v>1876</v>
      </c>
      <c r="J460" s="12">
        <v>45</v>
      </c>
      <c r="K460" s="36">
        <v>45344</v>
      </c>
      <c r="O460" t="s">
        <v>1888</v>
      </c>
      <c r="P460" t="s">
        <v>1878</v>
      </c>
      <c r="Q460" s="160" t="s">
        <v>1887</v>
      </c>
      <c r="R460" s="12" t="s">
        <v>1889</v>
      </c>
      <c r="S460">
        <v>24</v>
      </c>
      <c r="U460" t="s">
        <v>1818</v>
      </c>
      <c r="V460" s="4" t="s">
        <v>1043</v>
      </c>
      <c r="W460" t="s">
        <v>1044</v>
      </c>
      <c r="X460" s="160">
        <v>-8.1003220000000002</v>
      </c>
      <c r="Y460" s="160">
        <v>-71.306983000000002</v>
      </c>
      <c r="Z460" t="s">
        <v>7</v>
      </c>
      <c r="AB460" s="111">
        <v>45344</v>
      </c>
      <c r="AE460" s="36">
        <v>45349</v>
      </c>
      <c r="AJ460" s="81">
        <v>24702</v>
      </c>
    </row>
    <row r="461" spans="1:36" ht="25.2" customHeight="1" x14ac:dyDescent="0.3">
      <c r="A461" s="5">
        <v>146</v>
      </c>
      <c r="B461" s="4" t="s">
        <v>1890</v>
      </c>
      <c r="C461" s="169">
        <v>17216</v>
      </c>
      <c r="D461" s="11" t="s">
        <v>106</v>
      </c>
      <c r="E461" s="99">
        <f ca="1">IFERROR(VLOOKUP(F461,'Banco de Dados'!AE:AF,2,FALSE),"")</f>
        <v>716206</v>
      </c>
      <c r="F461" s="4">
        <f ca="1">IFERROR(VLOOKUP(Q461,'Banco de Dados'!A:B,2,FALSE),"")</f>
        <v>212301430</v>
      </c>
      <c r="G461" s="4" t="s">
        <v>58</v>
      </c>
      <c r="H461" s="12" t="s">
        <v>59</v>
      </c>
      <c r="I461" s="4"/>
      <c r="J461" s="11">
        <v>80</v>
      </c>
      <c r="K461" s="111">
        <v>45200</v>
      </c>
      <c r="L461" s="12" t="s">
        <v>59</v>
      </c>
      <c r="M461" s="12" t="s">
        <v>59</v>
      </c>
      <c r="N461" s="4"/>
      <c r="O461" s="4" t="s">
        <v>1891</v>
      </c>
      <c r="P461" s="4" t="s">
        <v>61</v>
      </c>
      <c r="Q461" s="11">
        <v>46587152287</v>
      </c>
      <c r="R461" s="4" t="s">
        <v>1892</v>
      </c>
      <c r="S461" s="4">
        <v>16</v>
      </c>
      <c r="T461" s="4"/>
      <c r="U461" s="4" t="s">
        <v>63</v>
      </c>
      <c r="V461" s="4" t="s">
        <v>64</v>
      </c>
      <c r="W461" s="4" t="s">
        <v>65</v>
      </c>
      <c r="X461" s="4">
        <v>-8.2159680000000002</v>
      </c>
      <c r="Y461" s="4">
        <v>-72.522868000000003</v>
      </c>
      <c r="Z461">
        <v>2236630</v>
      </c>
      <c r="AA461" s="123">
        <v>243465</v>
      </c>
      <c r="AB461" s="22">
        <v>45154</v>
      </c>
      <c r="AC461" s="22">
        <v>45154</v>
      </c>
      <c r="AD461" s="168" t="s">
        <v>66</v>
      </c>
      <c r="AE461" s="36">
        <v>45208</v>
      </c>
      <c r="AF461"/>
      <c r="AG461" s="12">
        <v>10</v>
      </c>
      <c r="AH461" s="12" t="s">
        <v>224</v>
      </c>
      <c r="AI461" t="s">
        <v>225</v>
      </c>
      <c r="AJ461" s="81">
        <v>24836</v>
      </c>
    </row>
    <row r="462" spans="1:36" ht="25.2" customHeight="1" x14ac:dyDescent="0.3">
      <c r="A462" s="5">
        <v>147</v>
      </c>
      <c r="B462" s="4" t="s">
        <v>1893</v>
      </c>
      <c r="C462" s="169">
        <v>17192</v>
      </c>
      <c r="D462" s="11" t="s">
        <v>106</v>
      </c>
      <c r="E462" s="99">
        <f ca="1">IFERROR(VLOOKUP(F462,'Banco de Dados'!AE:AF,2,FALSE),"")</f>
        <v>716211</v>
      </c>
      <c r="F462" s="4">
        <f ca="1">IFERROR(VLOOKUP(Q462,'Banco de Dados'!A:B,2,FALSE),"")</f>
        <v>212301431</v>
      </c>
      <c r="G462" s="4" t="s">
        <v>58</v>
      </c>
      <c r="H462" s="12" t="s">
        <v>59</v>
      </c>
      <c r="I462" s="4"/>
      <c r="J462" s="11">
        <v>80</v>
      </c>
      <c r="K462" s="111">
        <v>45197</v>
      </c>
      <c r="L462" s="12" t="s">
        <v>59</v>
      </c>
      <c r="M462" s="12" t="s">
        <v>59</v>
      </c>
      <c r="N462" s="4" t="s">
        <v>1894</v>
      </c>
      <c r="O462" s="4" t="s">
        <v>1895</v>
      </c>
      <c r="P462" s="4" t="s">
        <v>61</v>
      </c>
      <c r="Q462" s="11">
        <v>1508473277</v>
      </c>
      <c r="R462" s="4" t="s">
        <v>1896</v>
      </c>
      <c r="S462" s="4">
        <v>16</v>
      </c>
      <c r="T462" s="4"/>
      <c r="U462" s="4" t="s">
        <v>63</v>
      </c>
      <c r="V462" s="4" t="s">
        <v>64</v>
      </c>
      <c r="W462" s="4" t="s">
        <v>65</v>
      </c>
      <c r="X462" s="4">
        <v>-8.1816669999999991</v>
      </c>
      <c r="Y462" s="4">
        <v>-72.569441999999995</v>
      </c>
      <c r="Z462">
        <v>2236631</v>
      </c>
      <c r="AA462" s="123">
        <v>243465</v>
      </c>
      <c r="AB462" s="22">
        <v>45154</v>
      </c>
      <c r="AC462" s="22">
        <v>45154</v>
      </c>
      <c r="AD462" s="168" t="s">
        <v>66</v>
      </c>
      <c r="AE462" s="36">
        <v>45208</v>
      </c>
      <c r="AF462"/>
      <c r="AG462" s="12">
        <v>10</v>
      </c>
      <c r="AH462" s="12" t="s">
        <v>224</v>
      </c>
      <c r="AI462" t="s">
        <v>225</v>
      </c>
      <c r="AJ462" s="81">
        <v>37565</v>
      </c>
    </row>
    <row r="463" spans="1:36" ht="25.2" customHeight="1" x14ac:dyDescent="0.3">
      <c r="A463" s="5">
        <v>148</v>
      </c>
      <c r="B463" s="4" t="s">
        <v>1897</v>
      </c>
      <c r="C463" s="169">
        <v>17246</v>
      </c>
      <c r="D463" s="11" t="s">
        <v>106</v>
      </c>
      <c r="E463" s="99">
        <f ca="1">IFERROR(VLOOKUP(F463,'Banco de Dados'!AE:AF,2,FALSE),"")</f>
        <v>716213</v>
      </c>
      <c r="F463" s="4">
        <f ca="1">IFERROR(VLOOKUP(Q463,'Banco de Dados'!A:B,2,FALSE),"")</f>
        <v>212301432</v>
      </c>
      <c r="G463" s="4" t="s">
        <v>58</v>
      </c>
      <c r="H463" s="12" t="s">
        <v>59</v>
      </c>
      <c r="I463" s="4"/>
      <c r="J463" s="11">
        <v>80</v>
      </c>
      <c r="K463" s="111">
        <v>45191</v>
      </c>
      <c r="L463" s="12" t="s">
        <v>59</v>
      </c>
      <c r="M463" s="12" t="s">
        <v>59</v>
      </c>
      <c r="N463" s="4" t="s">
        <v>1898</v>
      </c>
      <c r="O463" s="4" t="s">
        <v>1899</v>
      </c>
      <c r="P463" s="4" t="s">
        <v>61</v>
      </c>
      <c r="Q463" s="11">
        <v>53061470204</v>
      </c>
      <c r="R463" s="4" t="s">
        <v>1900</v>
      </c>
      <c r="S463" s="4">
        <v>16</v>
      </c>
      <c r="T463" s="4"/>
      <c r="U463" s="4" t="s">
        <v>63</v>
      </c>
      <c r="V463" s="4" t="s">
        <v>64</v>
      </c>
      <c r="W463" s="4" t="s">
        <v>65</v>
      </c>
      <c r="X463" s="4">
        <v>-8.2157750000000007</v>
      </c>
      <c r="Y463" s="4">
        <v>-72.520385000000005</v>
      </c>
      <c r="Z463">
        <v>2236632</v>
      </c>
      <c r="AA463" s="123">
        <v>243465</v>
      </c>
      <c r="AB463" s="22">
        <v>45154</v>
      </c>
      <c r="AC463" s="22">
        <v>45154</v>
      </c>
      <c r="AD463" s="168" t="s">
        <v>66</v>
      </c>
      <c r="AE463" s="36">
        <v>45208</v>
      </c>
      <c r="AF463"/>
      <c r="AG463" s="12">
        <v>10</v>
      </c>
      <c r="AH463" s="12" t="s">
        <v>224</v>
      </c>
      <c r="AI463" t="s">
        <v>225</v>
      </c>
      <c r="AJ463" s="81">
        <v>36627</v>
      </c>
    </row>
    <row r="464" spans="1:36" ht="25.2" customHeight="1" x14ac:dyDescent="0.3">
      <c r="A464" s="5">
        <v>149</v>
      </c>
      <c r="B464" s="4" t="s">
        <v>1901</v>
      </c>
      <c r="C464" s="169">
        <v>16957</v>
      </c>
      <c r="D464" s="11" t="s">
        <v>1902</v>
      </c>
      <c r="E464" s="99" t="str">
        <f>IFERROR(VLOOKUP(F464,'Banco de Dados'!AE:AF,2,FALSE),"")</f>
        <v/>
      </c>
      <c r="F464" s="4"/>
      <c r="G464" s="4" t="s">
        <v>58</v>
      </c>
      <c r="H464" s="12" t="s">
        <v>59</v>
      </c>
      <c r="I464" s="4" t="s">
        <v>1903</v>
      </c>
      <c r="J464" s="11">
        <v>80</v>
      </c>
      <c r="K464" s="111"/>
      <c r="M464" s="12"/>
      <c r="N464" s="4"/>
      <c r="O464" s="4" t="s">
        <v>1904</v>
      </c>
      <c r="P464" s="4" t="s">
        <v>61</v>
      </c>
      <c r="Q464" s="11">
        <v>6247371284</v>
      </c>
      <c r="R464" s="4" t="s">
        <v>1905</v>
      </c>
      <c r="S464" s="4">
        <v>14</v>
      </c>
      <c r="T464" s="4"/>
      <c r="U464" s="4" t="s">
        <v>413</v>
      </c>
      <c r="V464" s="4" t="s">
        <v>1906</v>
      </c>
      <c r="W464" s="4" t="s">
        <v>1907</v>
      </c>
      <c r="X464" s="4">
        <v>-7.7200920000000002</v>
      </c>
      <c r="Y464" s="4">
        <v>-73.344877999999994</v>
      </c>
      <c r="Z464" t="s">
        <v>7</v>
      </c>
      <c r="AB464" s="22">
        <v>45167</v>
      </c>
      <c r="AC464" s="22">
        <v>45167</v>
      </c>
      <c r="AD464" s="168"/>
      <c r="AE464" s="36"/>
      <c r="AF464"/>
      <c r="AJ464" s="81">
        <v>35352</v>
      </c>
    </row>
    <row r="465" spans="1:36" ht="25.2" customHeight="1" x14ac:dyDescent="0.3">
      <c r="A465" s="5">
        <v>15</v>
      </c>
      <c r="B465" s="4" t="s">
        <v>1908</v>
      </c>
      <c r="C465" s="169">
        <v>16712</v>
      </c>
      <c r="D465" s="11" t="s">
        <v>1909</v>
      </c>
      <c r="E465" s="99">
        <f>IFERROR(VLOOKUP(F465,'Banco de Dados'!AE:AF,2,FALSE),"")</f>
        <v>714095</v>
      </c>
      <c r="F465" s="4">
        <f>IFERROR(VLOOKUP(Q465,'Banco de Dados'!A:B,2,FALSE),"")</f>
        <v>212300971</v>
      </c>
      <c r="G465" s="4" t="s">
        <v>58</v>
      </c>
      <c r="H465" s="12" t="s">
        <v>59</v>
      </c>
      <c r="I465" s="4"/>
      <c r="J465" s="11">
        <v>80</v>
      </c>
      <c r="K465" s="111">
        <v>45184</v>
      </c>
      <c r="L465" s="12" t="s">
        <v>59</v>
      </c>
      <c r="M465" s="12" t="s">
        <v>59</v>
      </c>
      <c r="N465" s="4"/>
      <c r="O465" s="4" t="s">
        <v>1910</v>
      </c>
      <c r="P465" s="4" t="s">
        <v>61</v>
      </c>
      <c r="Q465" s="11">
        <v>4170397274</v>
      </c>
      <c r="R465" s="4" t="s">
        <v>1911</v>
      </c>
      <c r="S465" s="4">
        <v>16</v>
      </c>
      <c r="T465" s="4"/>
      <c r="U465" s="4" t="s">
        <v>63</v>
      </c>
      <c r="V465" s="4" t="s">
        <v>64</v>
      </c>
      <c r="W465" s="4" t="s">
        <v>65</v>
      </c>
      <c r="X465" s="4">
        <v>-8.0910200000000003</v>
      </c>
      <c r="Y465" s="4">
        <v>-72.606475000000003</v>
      </c>
      <c r="Z465" s="4">
        <v>2216150</v>
      </c>
      <c r="AA465" s="123">
        <v>239823</v>
      </c>
      <c r="AB465" s="22">
        <v>45154</v>
      </c>
      <c r="AC465" s="22">
        <v>45154</v>
      </c>
      <c r="AD465" s="168" t="s">
        <v>66</v>
      </c>
      <c r="AE465" s="36">
        <v>45194</v>
      </c>
      <c r="AF465" s="36">
        <v>45195</v>
      </c>
      <c r="AG465" s="12">
        <v>9</v>
      </c>
      <c r="AH465" s="12" t="s">
        <v>67</v>
      </c>
      <c r="AI465" t="s">
        <v>68</v>
      </c>
      <c r="AJ465" s="81">
        <v>35138</v>
      </c>
    </row>
    <row r="466" spans="1:36" ht="25.2" customHeight="1" x14ac:dyDescent="0.3">
      <c r="A466" s="5">
        <v>150</v>
      </c>
      <c r="B466" s="4" t="s">
        <v>1912</v>
      </c>
      <c r="C466" s="169">
        <v>16798</v>
      </c>
      <c r="D466" s="11" t="s">
        <v>1913</v>
      </c>
      <c r="E466" s="99">
        <f>IFERROR(VLOOKUP(F466,'Banco de Dados'!AE:AF,2,FALSE),"")</f>
        <v>714877</v>
      </c>
      <c r="F466" s="4">
        <f>IFERROR(VLOOKUP(Q466,'Banco de Dados'!A:B,2,FALSE),"")</f>
        <v>212301051</v>
      </c>
      <c r="G466" s="4" t="s">
        <v>58</v>
      </c>
      <c r="H466" s="12" t="s">
        <v>59</v>
      </c>
      <c r="I466" s="4"/>
      <c r="J466" s="11">
        <v>80</v>
      </c>
      <c r="K466" s="111">
        <v>45187</v>
      </c>
      <c r="L466" s="12" t="s">
        <v>59</v>
      </c>
      <c r="M466" s="12" t="s">
        <v>59</v>
      </c>
      <c r="N466" s="4"/>
      <c r="O466" s="4" t="s">
        <v>1914</v>
      </c>
      <c r="P466" s="4" t="s">
        <v>61</v>
      </c>
      <c r="Q466" s="11">
        <v>6290838270</v>
      </c>
      <c r="R466" s="4" t="s">
        <v>1915</v>
      </c>
      <c r="S466" s="4">
        <v>14</v>
      </c>
      <c r="T466" s="4"/>
      <c r="U466" s="4" t="s">
        <v>413</v>
      </c>
      <c r="V466" s="4" t="s">
        <v>1906</v>
      </c>
      <c r="W466" s="4" t="s">
        <v>1916</v>
      </c>
      <c r="X466" s="4">
        <v>-7.506837</v>
      </c>
      <c r="Y466" s="4">
        <v>-73.258137000000005</v>
      </c>
      <c r="Z466">
        <v>2216123</v>
      </c>
      <c r="AA466" s="123">
        <v>239821</v>
      </c>
      <c r="AB466" s="22">
        <v>45154</v>
      </c>
      <c r="AC466" s="22">
        <v>45154</v>
      </c>
      <c r="AD466" s="168" t="s">
        <v>66</v>
      </c>
      <c r="AE466" s="36">
        <v>45194</v>
      </c>
      <c r="AF466" s="36">
        <v>45195</v>
      </c>
      <c r="AG466" s="12">
        <v>9</v>
      </c>
      <c r="AH466" s="12" t="s">
        <v>67</v>
      </c>
      <c r="AI466" t="s">
        <v>68</v>
      </c>
      <c r="AJ466" s="81">
        <v>36594</v>
      </c>
    </row>
    <row r="467" spans="1:36" ht="25.2" customHeight="1" x14ac:dyDescent="0.3">
      <c r="A467" s="5">
        <v>151</v>
      </c>
      <c r="B467" s="4" t="s">
        <v>1917</v>
      </c>
      <c r="C467" s="169">
        <v>16834</v>
      </c>
      <c r="D467" s="11" t="s">
        <v>1918</v>
      </c>
      <c r="E467" s="99" t="str">
        <f>IFERROR(VLOOKUP(F467,'Banco de Dados'!AE:AF,2,FALSE),"")</f>
        <v/>
      </c>
      <c r="F467" s="4"/>
      <c r="G467" s="4" t="s">
        <v>1919</v>
      </c>
      <c r="H467" s="12" t="s">
        <v>1047</v>
      </c>
      <c r="I467" s="4" t="s">
        <v>1920</v>
      </c>
      <c r="J467" s="11" t="s">
        <v>1047</v>
      </c>
      <c r="K467" s="111"/>
      <c r="M467" s="12"/>
      <c r="N467" s="4"/>
      <c r="O467" s="4" t="s">
        <v>1921</v>
      </c>
      <c r="P467" s="4" t="s">
        <v>61</v>
      </c>
      <c r="Q467" s="11">
        <v>1717929206</v>
      </c>
      <c r="R467" s="4" t="s">
        <v>1922</v>
      </c>
      <c r="S467" s="4">
        <v>14</v>
      </c>
      <c r="T467" s="4"/>
      <c r="U467" s="4" t="s">
        <v>413</v>
      </c>
      <c r="V467" s="4" t="s">
        <v>1906</v>
      </c>
      <c r="W467" s="4" t="s">
        <v>1923</v>
      </c>
      <c r="X467" s="4">
        <v>-7.58467</v>
      </c>
      <c r="Y467" s="4">
        <v>-73.280282999999997</v>
      </c>
      <c r="Z467" t="s">
        <v>7</v>
      </c>
      <c r="AB467" s="22">
        <v>45154</v>
      </c>
      <c r="AC467" s="22">
        <v>45154</v>
      </c>
      <c r="AD467" s="168"/>
      <c r="AE467" s="36"/>
      <c r="AF467"/>
      <c r="AJ467" s="81">
        <v>35887</v>
      </c>
    </row>
    <row r="468" spans="1:36" ht="25.2" customHeight="1" x14ac:dyDescent="0.3">
      <c r="A468" s="5">
        <v>152</v>
      </c>
      <c r="B468" s="4" t="s">
        <v>1924</v>
      </c>
      <c r="C468" s="169">
        <v>16863</v>
      </c>
      <c r="D468" s="11" t="s">
        <v>1925</v>
      </c>
      <c r="E468" s="99">
        <f>IFERROR(VLOOKUP(F468,'Banco de Dados'!AE:AF,2,FALSE),"")</f>
        <v>714880</v>
      </c>
      <c r="F468" s="4">
        <f>IFERROR(VLOOKUP(Q468,'Banco de Dados'!A:B,2,FALSE),"")</f>
        <v>212301055</v>
      </c>
      <c r="G468" s="4" t="s">
        <v>1919</v>
      </c>
      <c r="H468" s="12" t="s">
        <v>59</v>
      </c>
      <c r="I468" s="4" t="s">
        <v>1920</v>
      </c>
      <c r="J468" s="11">
        <v>80</v>
      </c>
      <c r="K468" s="111">
        <v>45189</v>
      </c>
      <c r="L468" s="12" t="s">
        <v>59</v>
      </c>
      <c r="M468" s="12" t="s">
        <v>59</v>
      </c>
      <c r="N468" s="4"/>
      <c r="O468" s="4" t="s">
        <v>1926</v>
      </c>
      <c r="P468" s="4" t="s">
        <v>61</v>
      </c>
      <c r="Q468" s="11">
        <v>34012460200</v>
      </c>
      <c r="R468" s="4" t="s">
        <v>1927</v>
      </c>
      <c r="S468" s="4">
        <v>14</v>
      </c>
      <c r="T468" s="4"/>
      <c r="U468" s="4" t="s">
        <v>413</v>
      </c>
      <c r="V468" s="4" t="s">
        <v>1906</v>
      </c>
      <c r="W468" s="4" t="s">
        <v>1928</v>
      </c>
      <c r="X468" s="4">
        <v>-7.471285</v>
      </c>
      <c r="Y468" s="4">
        <v>-73.284649999999999</v>
      </c>
      <c r="Z468">
        <v>2216124</v>
      </c>
      <c r="AA468" s="123">
        <v>239821</v>
      </c>
      <c r="AB468" s="22">
        <v>45154</v>
      </c>
      <c r="AC468" s="22">
        <v>45154</v>
      </c>
      <c r="AD468" s="168" t="s">
        <v>66</v>
      </c>
      <c r="AE468" s="36">
        <v>45194</v>
      </c>
      <c r="AF468" s="36">
        <v>45195</v>
      </c>
      <c r="AG468" s="12">
        <v>9</v>
      </c>
      <c r="AH468" s="12" t="s">
        <v>67</v>
      </c>
      <c r="AI468" t="s">
        <v>68</v>
      </c>
      <c r="AJ468" s="81">
        <v>12866</v>
      </c>
    </row>
    <row r="469" spans="1:36" ht="25.2" customHeight="1" x14ac:dyDescent="0.3">
      <c r="A469" s="5">
        <v>153</v>
      </c>
      <c r="B469" s="4" t="s">
        <v>1929</v>
      </c>
      <c r="C469" s="169">
        <v>16882</v>
      </c>
      <c r="D469" s="11" t="s">
        <v>1930</v>
      </c>
      <c r="E469" s="99">
        <f>IFERROR(VLOOKUP(F469,'Banco de Dados'!AE:AF,2,FALSE),"")</f>
        <v>714881</v>
      </c>
      <c r="F469" s="4">
        <f>IFERROR(VLOOKUP(Q469,'Banco de Dados'!A:B,2,FALSE),"")</f>
        <v>212301056</v>
      </c>
      <c r="G469" s="4" t="s">
        <v>1919</v>
      </c>
      <c r="H469" s="12" t="s">
        <v>59</v>
      </c>
      <c r="I469" s="4" t="s">
        <v>1920</v>
      </c>
      <c r="J469" s="11">
        <v>80</v>
      </c>
      <c r="K469" s="111">
        <v>45186</v>
      </c>
      <c r="L469" s="12" t="s">
        <v>59</v>
      </c>
      <c r="M469" s="12" t="s">
        <v>59</v>
      </c>
      <c r="N469" s="4"/>
      <c r="O469" s="4" t="s">
        <v>1931</v>
      </c>
      <c r="P469" s="4" t="s">
        <v>61</v>
      </c>
      <c r="Q469" s="11">
        <v>78662940200</v>
      </c>
      <c r="R469" s="4" t="s">
        <v>1932</v>
      </c>
      <c r="S469" s="4">
        <v>14</v>
      </c>
      <c r="T469" s="4"/>
      <c r="U469" s="4" t="s">
        <v>413</v>
      </c>
      <c r="V469" s="4" t="s">
        <v>1906</v>
      </c>
      <c r="W469" s="4" t="s">
        <v>1928</v>
      </c>
      <c r="X469" s="4">
        <v>-7.4582800000000002</v>
      </c>
      <c r="Y469" s="4">
        <v>-73.290887999999995</v>
      </c>
      <c r="Z469">
        <v>2216125</v>
      </c>
      <c r="AA469" s="123">
        <v>239821</v>
      </c>
      <c r="AB469" s="22">
        <v>45154</v>
      </c>
      <c r="AC469" s="22">
        <v>45154</v>
      </c>
      <c r="AD469" s="168" t="s">
        <v>66</v>
      </c>
      <c r="AE469" s="36">
        <v>45194</v>
      </c>
      <c r="AF469" s="36">
        <v>45195</v>
      </c>
      <c r="AG469" s="12">
        <v>9</v>
      </c>
      <c r="AH469" s="12" t="s">
        <v>67</v>
      </c>
      <c r="AI469" t="s">
        <v>68</v>
      </c>
      <c r="AJ469" s="81">
        <v>22185</v>
      </c>
    </row>
    <row r="470" spans="1:36" ht="25.2" customHeight="1" x14ac:dyDescent="0.3">
      <c r="A470" s="5">
        <v>154</v>
      </c>
      <c r="B470" s="4" t="s">
        <v>1933</v>
      </c>
      <c r="C470" s="169">
        <v>16923</v>
      </c>
      <c r="D470" s="11" t="s">
        <v>1934</v>
      </c>
      <c r="E470" s="99" t="str">
        <f>IFERROR(VLOOKUP(F470,'Banco de Dados'!AE:AF,2,FALSE),"")</f>
        <v/>
      </c>
      <c r="F470" s="4"/>
      <c r="G470" s="4" t="s">
        <v>410</v>
      </c>
      <c r="H470" s="12" t="s">
        <v>59</v>
      </c>
      <c r="I470" s="4"/>
      <c r="J470" s="11">
        <v>80</v>
      </c>
      <c r="K470" s="111"/>
      <c r="M470" s="12"/>
      <c r="N470" s="4"/>
      <c r="O470" s="4" t="s">
        <v>1935</v>
      </c>
      <c r="P470" s="4" t="s">
        <v>61</v>
      </c>
      <c r="Q470" s="11">
        <v>65306180230</v>
      </c>
      <c r="R470" s="4" t="s">
        <v>1936</v>
      </c>
      <c r="S470" s="4">
        <v>14</v>
      </c>
      <c r="T470" s="4"/>
      <c r="U470" s="4" t="s">
        <v>1937</v>
      </c>
      <c r="V470" s="4" t="s">
        <v>1906</v>
      </c>
      <c r="W470" s="4" t="s">
        <v>1907</v>
      </c>
      <c r="X470" s="4">
        <v>-7.7389770000000002</v>
      </c>
      <c r="Y470" s="4">
        <v>-73.363695000000007</v>
      </c>
      <c r="Z470" t="s">
        <v>7</v>
      </c>
      <c r="AB470" s="22">
        <v>45154</v>
      </c>
      <c r="AC470" s="22">
        <v>45154</v>
      </c>
      <c r="AD470" s="168"/>
      <c r="AE470" s="36"/>
      <c r="AF470"/>
      <c r="AJ470" s="81">
        <v>24481</v>
      </c>
    </row>
    <row r="471" spans="1:36" ht="25.2" customHeight="1" x14ac:dyDescent="0.3">
      <c r="A471" s="5">
        <v>155</v>
      </c>
      <c r="B471" s="4" t="s">
        <v>1938</v>
      </c>
      <c r="C471" s="169">
        <v>16938</v>
      </c>
      <c r="D471" s="11" t="s">
        <v>1939</v>
      </c>
      <c r="E471" s="99" t="str">
        <f>IFERROR(VLOOKUP(F471,'Banco de Dados'!AE:AF,2,FALSE),"")</f>
        <v/>
      </c>
      <c r="F471" s="4"/>
      <c r="G471" s="4" t="s">
        <v>1919</v>
      </c>
      <c r="H471" s="12" t="s">
        <v>1047</v>
      </c>
      <c r="I471" s="4" t="s">
        <v>1920</v>
      </c>
      <c r="J471" s="11" t="s">
        <v>1047</v>
      </c>
      <c r="K471" s="111"/>
      <c r="M471" s="12"/>
      <c r="N471" s="4"/>
      <c r="O471" s="4" t="s">
        <v>1940</v>
      </c>
      <c r="P471" s="4" t="s">
        <v>61</v>
      </c>
      <c r="Q471" s="11">
        <v>79008011204</v>
      </c>
      <c r="R471" s="4" t="s">
        <v>1941</v>
      </c>
      <c r="S471" s="4">
        <v>14</v>
      </c>
      <c r="T471" s="4"/>
      <c r="U471" s="4" t="s">
        <v>1937</v>
      </c>
      <c r="V471" s="4" t="s">
        <v>1906</v>
      </c>
      <c r="W471" s="4" t="s">
        <v>1942</v>
      </c>
      <c r="X471" s="4">
        <v>-7.8766400000000001</v>
      </c>
      <c r="Y471" s="4">
        <v>-73.460791999999998</v>
      </c>
      <c r="Z471" t="s">
        <v>7</v>
      </c>
      <c r="AB471" s="22">
        <v>45154</v>
      </c>
      <c r="AC471" s="22">
        <v>45154</v>
      </c>
      <c r="AD471" s="168"/>
      <c r="AE471" s="36"/>
      <c r="AF471"/>
      <c r="AJ471" s="81">
        <v>25935</v>
      </c>
    </row>
    <row r="472" spans="1:36" ht="25.2" customHeight="1" x14ac:dyDescent="0.3">
      <c r="A472" s="5">
        <v>156</v>
      </c>
      <c r="B472" s="4" t="s">
        <v>1943</v>
      </c>
      <c r="C472" s="169">
        <v>16956</v>
      </c>
      <c r="D472" s="11" t="s">
        <v>1944</v>
      </c>
      <c r="E472" s="99" t="str">
        <f>IFERROR(VLOOKUP(F472,'Banco de Dados'!AE:AF,2,FALSE),"")</f>
        <v/>
      </c>
      <c r="F472" s="4"/>
      <c r="G472" s="4" t="s">
        <v>1919</v>
      </c>
      <c r="H472" s="12" t="s">
        <v>1047</v>
      </c>
      <c r="I472" s="4" t="s">
        <v>1920</v>
      </c>
      <c r="J472" s="11" t="s">
        <v>1047</v>
      </c>
      <c r="K472" s="111"/>
      <c r="M472" s="12"/>
      <c r="N472" s="4"/>
      <c r="O472" s="4" t="s">
        <v>1945</v>
      </c>
      <c r="P472" s="4" t="s">
        <v>61</v>
      </c>
      <c r="Q472" s="11">
        <v>5894373212</v>
      </c>
      <c r="R472" s="4" t="s">
        <v>1946</v>
      </c>
      <c r="S472" s="4">
        <v>14</v>
      </c>
      <c r="T472" s="4"/>
      <c r="U472" s="4" t="s">
        <v>1937</v>
      </c>
      <c r="V472" s="4" t="s">
        <v>1906</v>
      </c>
      <c r="W472" s="4" t="s">
        <v>1947</v>
      </c>
      <c r="X472" s="4">
        <v>-7.8518999999999997</v>
      </c>
      <c r="Y472" s="4">
        <v>-73.410200000000003</v>
      </c>
      <c r="Z472" t="s">
        <v>7</v>
      </c>
      <c r="AB472" s="22">
        <v>45154</v>
      </c>
      <c r="AC472" s="22">
        <v>45154</v>
      </c>
      <c r="AD472" s="168"/>
      <c r="AE472" s="36"/>
      <c r="AF472"/>
      <c r="AJ472" s="81">
        <v>36800</v>
      </c>
    </row>
    <row r="473" spans="1:36" ht="25.2" customHeight="1" x14ac:dyDescent="0.3">
      <c r="A473" s="5">
        <v>157</v>
      </c>
      <c r="B473" s="4" t="s">
        <v>1948</v>
      </c>
      <c r="C473" s="169">
        <v>16947</v>
      </c>
      <c r="D473" s="11" t="s">
        <v>1949</v>
      </c>
      <c r="E473" s="99" t="str">
        <f>IFERROR(VLOOKUP(F473,'Banco de Dados'!AE:AF,2,FALSE),"")</f>
        <v/>
      </c>
      <c r="F473" s="4"/>
      <c r="G473" s="4" t="s">
        <v>1919</v>
      </c>
      <c r="H473" s="12" t="s">
        <v>1047</v>
      </c>
      <c r="I473" s="4" t="s">
        <v>1920</v>
      </c>
      <c r="J473" s="11" t="s">
        <v>1047</v>
      </c>
      <c r="K473" s="111"/>
      <c r="M473" s="12"/>
      <c r="N473" s="4"/>
      <c r="O473" s="4" t="s">
        <v>1950</v>
      </c>
      <c r="P473" s="4" t="s">
        <v>61</v>
      </c>
      <c r="Q473" s="11">
        <v>8403681275</v>
      </c>
      <c r="R473" s="4" t="s">
        <v>1951</v>
      </c>
      <c r="S473" s="4">
        <v>14</v>
      </c>
      <c r="T473" s="4"/>
      <c r="U473" s="4" t="s">
        <v>1937</v>
      </c>
      <c r="V473" s="4" t="s">
        <v>1906</v>
      </c>
      <c r="W473" s="4" t="s">
        <v>1952</v>
      </c>
      <c r="X473" s="4">
        <v>-7.7634800000000004</v>
      </c>
      <c r="Y473" s="4">
        <v>-73.374340000000004</v>
      </c>
      <c r="Z473" t="s">
        <v>7</v>
      </c>
      <c r="AB473" s="22">
        <v>45154</v>
      </c>
      <c r="AC473" s="22">
        <v>45154</v>
      </c>
      <c r="AD473" s="168"/>
      <c r="AE473" s="36"/>
      <c r="AF473"/>
      <c r="AJ473" s="81">
        <v>34006</v>
      </c>
    </row>
    <row r="474" spans="1:36" ht="25.2" customHeight="1" x14ac:dyDescent="0.3">
      <c r="A474" s="5">
        <v>158</v>
      </c>
      <c r="B474" s="4" t="s">
        <v>1953</v>
      </c>
      <c r="C474" s="169">
        <v>16961</v>
      </c>
      <c r="D474" s="11" t="s">
        <v>1954</v>
      </c>
      <c r="E474" s="99" t="str">
        <f>IFERROR(VLOOKUP(F474,'Banco de Dados'!AE:AF,2,FALSE),"")</f>
        <v/>
      </c>
      <c r="F474" s="4"/>
      <c r="G474" s="4" t="s">
        <v>58</v>
      </c>
      <c r="H474" s="12" t="s">
        <v>59</v>
      </c>
      <c r="I474" s="4"/>
      <c r="J474" s="11">
        <v>80</v>
      </c>
      <c r="K474" s="111"/>
      <c r="M474" s="12"/>
      <c r="N474" s="4"/>
      <c r="O474" s="4" t="s">
        <v>1955</v>
      </c>
      <c r="P474" s="4" t="s">
        <v>61</v>
      </c>
      <c r="Q474" s="11">
        <v>8222615297</v>
      </c>
      <c r="R474" s="4" t="s">
        <v>1956</v>
      </c>
      <c r="S474" s="4">
        <v>14</v>
      </c>
      <c r="T474" s="4"/>
      <c r="U474" s="4" t="s">
        <v>1937</v>
      </c>
      <c r="V474" s="4" t="s">
        <v>1906</v>
      </c>
      <c r="W474" s="4" t="s">
        <v>1957</v>
      </c>
      <c r="X474" s="4">
        <v>-7.7849000000000004</v>
      </c>
      <c r="Y474" s="4">
        <v>-73.378640000000004</v>
      </c>
      <c r="Z474" t="s">
        <v>7</v>
      </c>
      <c r="AB474" s="22">
        <v>45154</v>
      </c>
      <c r="AC474" s="22">
        <v>45154</v>
      </c>
      <c r="AD474" s="168"/>
      <c r="AE474" s="36"/>
      <c r="AF474"/>
      <c r="AJ474" s="81">
        <v>27135</v>
      </c>
    </row>
    <row r="475" spans="1:36" ht="25.2" customHeight="1" x14ac:dyDescent="0.3">
      <c r="A475" s="5">
        <v>159</v>
      </c>
      <c r="B475" s="4" t="s">
        <v>1958</v>
      </c>
      <c r="C475" s="169">
        <v>16796</v>
      </c>
      <c r="D475" s="11" t="s">
        <v>1959</v>
      </c>
      <c r="E475" s="99" t="str">
        <f>IFERROR(VLOOKUP(F475,'Banco de Dados'!AE:AF,2,FALSE),"")</f>
        <v/>
      </c>
      <c r="F475" s="4"/>
      <c r="G475" s="4" t="s">
        <v>58</v>
      </c>
      <c r="H475" s="12" t="s">
        <v>59</v>
      </c>
      <c r="I475" s="4"/>
      <c r="J475" s="11">
        <v>80</v>
      </c>
      <c r="K475" s="111"/>
      <c r="M475" s="12"/>
      <c r="N475" s="4"/>
      <c r="O475" s="4" t="s">
        <v>1960</v>
      </c>
      <c r="P475" s="4" t="s">
        <v>61</v>
      </c>
      <c r="Q475" s="11">
        <v>4089400260</v>
      </c>
      <c r="R475" s="4" t="s">
        <v>1961</v>
      </c>
      <c r="S475" s="4">
        <v>14</v>
      </c>
      <c r="T475" s="4"/>
      <c r="U475" s="4" t="s">
        <v>413</v>
      </c>
      <c r="V475" s="4" t="s">
        <v>1906</v>
      </c>
      <c r="W475" s="4" t="s">
        <v>1962</v>
      </c>
      <c r="X475" s="4">
        <v>-7.6339899999999998</v>
      </c>
      <c r="Y475" s="4">
        <v>-73.303922</v>
      </c>
      <c r="Z475" t="s">
        <v>7</v>
      </c>
      <c r="AB475" s="22">
        <v>45154</v>
      </c>
      <c r="AC475" s="22">
        <v>45154</v>
      </c>
      <c r="AD475" s="168" t="s">
        <v>66</v>
      </c>
      <c r="AE475" s="36"/>
      <c r="AF475"/>
      <c r="AJ475" s="81">
        <v>35261</v>
      </c>
    </row>
    <row r="476" spans="1:36" ht="25.2" customHeight="1" x14ac:dyDescent="0.3">
      <c r="A476" s="5">
        <v>16</v>
      </c>
      <c r="B476" s="4" t="s">
        <v>1963</v>
      </c>
      <c r="C476" s="169">
        <v>16713</v>
      </c>
      <c r="D476" s="11" t="s">
        <v>1964</v>
      </c>
      <c r="E476" s="99">
        <f>IFERROR(VLOOKUP(F476,'Banco de Dados'!AE:AF,2,FALSE),"")</f>
        <v>714099</v>
      </c>
      <c r="F476" s="4">
        <f>IFERROR(VLOOKUP(Q476,'Banco de Dados'!A:B,2,FALSE),"")</f>
        <v>212300973</v>
      </c>
      <c r="G476" s="4" t="s">
        <v>58</v>
      </c>
      <c r="H476" s="12" t="s">
        <v>59</v>
      </c>
      <c r="I476" s="4"/>
      <c r="J476" s="11">
        <v>80</v>
      </c>
      <c r="K476" s="111">
        <v>45176</v>
      </c>
      <c r="L476" s="12" t="s">
        <v>59</v>
      </c>
      <c r="M476" s="12" t="s">
        <v>59</v>
      </c>
      <c r="N476" s="4"/>
      <c r="O476" s="4" t="s">
        <v>1965</v>
      </c>
      <c r="P476" s="4" t="s">
        <v>61</v>
      </c>
      <c r="Q476" s="11">
        <v>89908821253</v>
      </c>
      <c r="R476" s="4" t="s">
        <v>1966</v>
      </c>
      <c r="S476" s="4">
        <v>16</v>
      </c>
      <c r="T476" s="4"/>
      <c r="U476" s="4" t="s">
        <v>63</v>
      </c>
      <c r="V476" s="4" t="s">
        <v>64</v>
      </c>
      <c r="W476" s="4" t="s">
        <v>65</v>
      </c>
      <c r="X476" s="4">
        <v>-8.1066129999999994</v>
      </c>
      <c r="Y476" s="4">
        <v>-72.595377999999997</v>
      </c>
      <c r="Z476" s="4">
        <v>2216151</v>
      </c>
      <c r="AA476" s="123">
        <v>239823</v>
      </c>
      <c r="AB476" s="22">
        <v>45154</v>
      </c>
      <c r="AC476" s="22">
        <v>45154</v>
      </c>
      <c r="AD476" s="168" t="s">
        <v>66</v>
      </c>
      <c r="AE476" s="36">
        <v>45188</v>
      </c>
      <c r="AF476" s="22">
        <v>45191</v>
      </c>
      <c r="AG476" s="17">
        <v>9</v>
      </c>
      <c r="AH476" s="12" t="s">
        <v>67</v>
      </c>
      <c r="AI476" t="s">
        <v>68</v>
      </c>
      <c r="AJ476" s="81">
        <v>29545</v>
      </c>
    </row>
    <row r="477" spans="1:36" ht="25.2" customHeight="1" x14ac:dyDescent="0.3">
      <c r="A477" s="5">
        <v>160</v>
      </c>
      <c r="B477" s="4" t="s">
        <v>1967</v>
      </c>
      <c r="C477" s="169">
        <v>16825</v>
      </c>
      <c r="D477" s="11" t="s">
        <v>1968</v>
      </c>
      <c r="E477" s="99" t="str">
        <f>IFERROR(VLOOKUP(F477,'Banco de Dados'!AE:AF,2,FALSE),"")</f>
        <v/>
      </c>
      <c r="F477" s="4"/>
      <c r="G477" s="4" t="s">
        <v>1919</v>
      </c>
      <c r="H477" s="12" t="s">
        <v>1047</v>
      </c>
      <c r="I477" s="4" t="s">
        <v>1920</v>
      </c>
      <c r="J477" s="11" t="s">
        <v>1047</v>
      </c>
      <c r="K477" s="111"/>
      <c r="M477" s="12"/>
      <c r="N477" s="4"/>
      <c r="O477" s="4" t="s">
        <v>1969</v>
      </c>
      <c r="P477" s="4" t="s">
        <v>61</v>
      </c>
      <c r="Q477" s="11">
        <v>93029209253</v>
      </c>
      <c r="R477" s="4" t="s">
        <v>1970</v>
      </c>
      <c r="S477" s="4">
        <v>14</v>
      </c>
      <c r="T477" s="4"/>
      <c r="U477" s="4" t="s">
        <v>413</v>
      </c>
      <c r="V477" s="4" t="s">
        <v>1906</v>
      </c>
      <c r="W477" s="4" t="s">
        <v>1923</v>
      </c>
      <c r="X477" s="4">
        <v>-7.5868900000000004</v>
      </c>
      <c r="Y477" s="4">
        <v>-73.282319999999999</v>
      </c>
      <c r="Z477" t="s">
        <v>7</v>
      </c>
      <c r="AB477" s="22">
        <v>45154</v>
      </c>
      <c r="AC477" s="22">
        <v>45154</v>
      </c>
      <c r="AD477" s="168"/>
      <c r="AE477" s="36"/>
      <c r="AF477"/>
      <c r="AJ477" s="81">
        <v>26454</v>
      </c>
    </row>
    <row r="478" spans="1:36" ht="25.2" customHeight="1" x14ac:dyDescent="0.3">
      <c r="A478" s="5">
        <v>161</v>
      </c>
      <c r="B478" s="4" t="s">
        <v>1971</v>
      </c>
      <c r="C478" s="169">
        <v>16950</v>
      </c>
      <c r="D478" s="11" t="s">
        <v>1972</v>
      </c>
      <c r="E478" s="99" t="str">
        <f>IFERROR(VLOOKUP(F478,'Banco de Dados'!AE:AF,2,FALSE),"")</f>
        <v/>
      </c>
      <c r="F478" s="4"/>
      <c r="G478" s="4" t="s">
        <v>58</v>
      </c>
      <c r="H478" s="12" t="s">
        <v>59</v>
      </c>
      <c r="I478" s="4"/>
      <c r="J478" s="11">
        <v>80</v>
      </c>
      <c r="K478" s="111"/>
      <c r="M478" s="12"/>
      <c r="N478" s="4"/>
      <c r="O478" s="4" t="s">
        <v>1973</v>
      </c>
      <c r="P478" s="4" t="s">
        <v>61</v>
      </c>
      <c r="Q478" s="11">
        <v>84381655249</v>
      </c>
      <c r="R478" s="4" t="s">
        <v>1974</v>
      </c>
      <c r="S478" s="4">
        <v>14</v>
      </c>
      <c r="T478" s="4"/>
      <c r="U478" s="4" t="s">
        <v>1937</v>
      </c>
      <c r="V478" s="4" t="s">
        <v>1906</v>
      </c>
      <c r="W478" s="4" t="s">
        <v>1957</v>
      </c>
      <c r="X478" s="4">
        <v>-7.83941</v>
      </c>
      <c r="Y478" s="4">
        <v>-73.400390000000002</v>
      </c>
      <c r="Z478" t="s">
        <v>7</v>
      </c>
      <c r="AB478" s="22">
        <v>45154</v>
      </c>
      <c r="AC478" s="22">
        <v>45154</v>
      </c>
      <c r="AD478" s="168"/>
      <c r="AE478" s="36"/>
      <c r="AF478"/>
      <c r="AJ478" s="81">
        <v>28617</v>
      </c>
    </row>
    <row r="479" spans="1:36" ht="25.2" customHeight="1" x14ac:dyDescent="0.3">
      <c r="A479" s="5">
        <v>162</v>
      </c>
      <c r="B479" s="4" t="s">
        <v>1975</v>
      </c>
      <c r="C479" s="169">
        <v>16953</v>
      </c>
      <c r="D479" s="11" t="s">
        <v>1976</v>
      </c>
      <c r="E479" s="99" t="str">
        <f>IFERROR(VLOOKUP(F479,'Banco de Dados'!AE:AF,2,FALSE),"")</f>
        <v/>
      </c>
      <c r="F479" s="4"/>
      <c r="G479" s="4" t="s">
        <v>1919</v>
      </c>
      <c r="H479" s="12" t="s">
        <v>1047</v>
      </c>
      <c r="I479" s="4" t="s">
        <v>1920</v>
      </c>
      <c r="J479" s="11" t="s">
        <v>1047</v>
      </c>
      <c r="K479" s="111"/>
      <c r="M479" s="12"/>
      <c r="N479" s="4"/>
      <c r="O479" s="4" t="s">
        <v>1977</v>
      </c>
      <c r="P479" s="4" t="s">
        <v>61</v>
      </c>
      <c r="Q479" s="11">
        <v>79008046253</v>
      </c>
      <c r="R479" s="4" t="s">
        <v>1978</v>
      </c>
      <c r="S479" s="4">
        <v>14</v>
      </c>
      <c r="T479" s="4"/>
      <c r="U479" s="4" t="s">
        <v>1937</v>
      </c>
      <c r="V479" s="4" t="s">
        <v>1906</v>
      </c>
      <c r="W479" s="4" t="s">
        <v>1957</v>
      </c>
      <c r="X479" s="4">
        <v>-7.816147</v>
      </c>
      <c r="Y479" s="4">
        <v>-73.395157999999995</v>
      </c>
      <c r="Z479" t="s">
        <v>7</v>
      </c>
      <c r="AB479" s="22">
        <v>45154</v>
      </c>
      <c r="AC479" s="22">
        <v>45154</v>
      </c>
      <c r="AD479" s="168"/>
      <c r="AE479" s="36"/>
      <c r="AF479"/>
      <c r="AJ479" s="81">
        <v>30794</v>
      </c>
    </row>
    <row r="480" spans="1:36" ht="25.2" customHeight="1" x14ac:dyDescent="0.3">
      <c r="A480" s="5">
        <v>163</v>
      </c>
      <c r="B480" s="4" t="s">
        <v>1979</v>
      </c>
      <c r="C480" s="169">
        <v>16963</v>
      </c>
      <c r="D480" s="11" t="s">
        <v>1980</v>
      </c>
      <c r="E480" s="99" t="str">
        <f>IFERROR(VLOOKUP(F480,'Banco de Dados'!AE:AF,2,FALSE),"")</f>
        <v/>
      </c>
      <c r="F480" s="4"/>
      <c r="G480" s="4" t="s">
        <v>58</v>
      </c>
      <c r="H480" s="12" t="s">
        <v>59</v>
      </c>
      <c r="I480" s="4"/>
      <c r="J480" s="11">
        <v>80</v>
      </c>
      <c r="K480" s="111"/>
      <c r="M480" s="12"/>
      <c r="N480" s="4"/>
      <c r="O480" s="4" t="s">
        <v>1981</v>
      </c>
      <c r="P480" s="4" t="s">
        <v>61</v>
      </c>
      <c r="Q480" s="11">
        <v>810269279</v>
      </c>
      <c r="R480" s="4" t="s">
        <v>1982</v>
      </c>
      <c r="S480" s="4">
        <v>14</v>
      </c>
      <c r="T480" s="4"/>
      <c r="U480" s="4" t="s">
        <v>413</v>
      </c>
      <c r="V480" s="4" t="s">
        <v>1906</v>
      </c>
      <c r="W480" s="4" t="s">
        <v>1907</v>
      </c>
      <c r="X480" s="4">
        <v>-7.7221130000000002</v>
      </c>
      <c r="Y480" s="4">
        <v>-73.348033000000001</v>
      </c>
      <c r="Z480" t="s">
        <v>7</v>
      </c>
      <c r="AB480" s="22">
        <v>45154</v>
      </c>
      <c r="AC480" s="22">
        <v>45154</v>
      </c>
      <c r="AD480" s="168"/>
      <c r="AE480" s="36"/>
      <c r="AF480"/>
      <c r="AJ480" s="81">
        <v>35372</v>
      </c>
    </row>
    <row r="481" spans="1:36" ht="25.2" customHeight="1" x14ac:dyDescent="0.3">
      <c r="A481" s="5">
        <v>164</v>
      </c>
      <c r="B481" s="4" t="s">
        <v>1983</v>
      </c>
      <c r="C481" s="169">
        <v>16793</v>
      </c>
      <c r="D481" s="11" t="s">
        <v>1984</v>
      </c>
      <c r="E481" s="99" t="str">
        <f>IFERROR(VLOOKUP(F481,'Banco de Dados'!AE:AF,2,FALSE),"")</f>
        <v/>
      </c>
      <c r="F481" s="4"/>
      <c r="G481" s="4" t="s">
        <v>1919</v>
      </c>
      <c r="H481" s="12" t="s">
        <v>1047</v>
      </c>
      <c r="I481" s="4" t="s">
        <v>1920</v>
      </c>
      <c r="J481" s="11" t="s">
        <v>1047</v>
      </c>
      <c r="K481" s="111"/>
      <c r="M481" s="12"/>
      <c r="N481" s="4"/>
      <c r="O481" s="4" t="s">
        <v>1985</v>
      </c>
      <c r="P481" s="4" t="s">
        <v>61</v>
      </c>
      <c r="Q481" s="11">
        <v>2827673207</v>
      </c>
      <c r="R481" s="4" t="s">
        <v>1986</v>
      </c>
      <c r="S481" s="4">
        <v>14</v>
      </c>
      <c r="T481" s="4"/>
      <c r="U481" s="4" t="s">
        <v>413</v>
      </c>
      <c r="V481" s="4" t="s">
        <v>1906</v>
      </c>
      <c r="W481" s="4" t="s">
        <v>1923</v>
      </c>
      <c r="X481" s="4">
        <v>-7.5848899999999997</v>
      </c>
      <c r="Y481" s="4">
        <v>-73.280699999999996</v>
      </c>
      <c r="Z481" t="s">
        <v>7</v>
      </c>
      <c r="AB481" s="22">
        <v>45154</v>
      </c>
      <c r="AC481" s="22">
        <v>45154</v>
      </c>
      <c r="AD481" s="168"/>
      <c r="AE481" s="36"/>
      <c r="AF481"/>
      <c r="AJ481" s="81" t="e">
        <v>#N/A</v>
      </c>
    </row>
    <row r="482" spans="1:36" ht="25.2" customHeight="1" x14ac:dyDescent="0.3">
      <c r="A482" s="5">
        <v>165</v>
      </c>
      <c r="B482" s="4" t="s">
        <v>1987</v>
      </c>
      <c r="C482" s="169">
        <v>16797</v>
      </c>
      <c r="D482" s="11" t="s">
        <v>1988</v>
      </c>
      <c r="E482" s="99" t="str">
        <f>IFERROR(VLOOKUP(F482,'Banco de Dados'!AE:AF,2,FALSE),"")</f>
        <v/>
      </c>
      <c r="F482" s="4"/>
      <c r="G482" s="4" t="s">
        <v>58</v>
      </c>
      <c r="H482" s="12" t="s">
        <v>59</v>
      </c>
      <c r="I482" s="4"/>
      <c r="J482" s="11">
        <v>80</v>
      </c>
      <c r="K482" s="111"/>
      <c r="M482" s="12"/>
      <c r="N482" s="4"/>
      <c r="O482" s="4" t="s">
        <v>1989</v>
      </c>
      <c r="P482" s="4" t="s">
        <v>61</v>
      </c>
      <c r="Q482" s="11">
        <v>67364810234</v>
      </c>
      <c r="R482" s="4" t="s">
        <v>1990</v>
      </c>
      <c r="S482" s="4">
        <v>14</v>
      </c>
      <c r="T482" s="4"/>
      <c r="U482" s="4" t="s">
        <v>413</v>
      </c>
      <c r="V482" s="4" t="s">
        <v>1906</v>
      </c>
      <c r="W482" s="4" t="s">
        <v>1962</v>
      </c>
      <c r="X482" s="4">
        <v>-7.6358519999999999</v>
      </c>
      <c r="Y482" s="4">
        <v>-73.301860000000005</v>
      </c>
      <c r="Z482" t="s">
        <v>7</v>
      </c>
      <c r="AB482" s="22">
        <v>45154</v>
      </c>
      <c r="AC482" s="22">
        <v>45154</v>
      </c>
      <c r="AD482" s="168" t="s">
        <v>66</v>
      </c>
      <c r="AE482" s="36"/>
      <c r="AF482"/>
      <c r="AJ482" s="81">
        <v>27979</v>
      </c>
    </row>
    <row r="483" spans="1:36" ht="25.2" customHeight="1" x14ac:dyDescent="0.3">
      <c r="A483" s="5">
        <v>166</v>
      </c>
      <c r="B483" s="4" t="s">
        <v>1991</v>
      </c>
      <c r="C483" s="169">
        <v>16827</v>
      </c>
      <c r="D483" s="11" t="s">
        <v>1992</v>
      </c>
      <c r="E483" s="99" t="str">
        <f>IFERROR(VLOOKUP(F483,'Banco de Dados'!AE:AF,2,FALSE),"")</f>
        <v/>
      </c>
      <c r="F483" s="4"/>
      <c r="G483" s="4" t="s">
        <v>1919</v>
      </c>
      <c r="H483" s="12" t="s">
        <v>1047</v>
      </c>
      <c r="I483" s="4" t="s">
        <v>1920</v>
      </c>
      <c r="J483" s="11" t="s">
        <v>1047</v>
      </c>
      <c r="K483" s="111"/>
      <c r="M483" s="12"/>
      <c r="N483" s="4"/>
      <c r="O483" s="4" t="s">
        <v>1993</v>
      </c>
      <c r="P483" s="4" t="s">
        <v>61</v>
      </c>
      <c r="Q483" s="11">
        <v>21646821220</v>
      </c>
      <c r="R483" s="4" t="s">
        <v>1994</v>
      </c>
      <c r="S483" s="4">
        <v>14</v>
      </c>
      <c r="T483" s="4"/>
      <c r="U483" s="4" t="s">
        <v>413</v>
      </c>
      <c r="V483" s="4" t="s">
        <v>1906</v>
      </c>
      <c r="W483" s="4" t="s">
        <v>1995</v>
      </c>
      <c r="X483" s="4">
        <v>-7.6186020000000001</v>
      </c>
      <c r="Y483" s="4">
        <v>-73.313428000000002</v>
      </c>
      <c r="Z483" t="s">
        <v>7</v>
      </c>
      <c r="AB483" s="22">
        <v>45154</v>
      </c>
      <c r="AC483" s="22">
        <v>45154</v>
      </c>
      <c r="AD483" s="168"/>
      <c r="AE483" s="36"/>
      <c r="AF483"/>
      <c r="AJ483" s="81">
        <v>21938</v>
      </c>
    </row>
    <row r="484" spans="1:36" ht="25.2" customHeight="1" x14ac:dyDescent="0.3">
      <c r="A484" s="5">
        <v>167</v>
      </c>
      <c r="B484" s="4" t="s">
        <v>1996</v>
      </c>
      <c r="C484" s="169">
        <v>16837</v>
      </c>
      <c r="D484" s="11" t="s">
        <v>1997</v>
      </c>
      <c r="E484" s="99" t="str">
        <f>IFERROR(VLOOKUP(F484,'Banco de Dados'!AE:AF,2,FALSE),"")</f>
        <v/>
      </c>
      <c r="F484" s="4"/>
      <c r="G484" s="4" t="s">
        <v>1919</v>
      </c>
      <c r="H484" s="12" t="s">
        <v>1047</v>
      </c>
      <c r="I484" s="4" t="s">
        <v>1920</v>
      </c>
      <c r="J484" s="11" t="s">
        <v>1047</v>
      </c>
      <c r="K484" s="111"/>
      <c r="M484" s="12"/>
      <c r="N484" s="4"/>
      <c r="O484" s="4" t="s">
        <v>1998</v>
      </c>
      <c r="P484" s="4" t="s">
        <v>61</v>
      </c>
      <c r="Q484" s="11">
        <v>380493250</v>
      </c>
      <c r="R484" s="4" t="s">
        <v>1999</v>
      </c>
      <c r="S484" s="4">
        <v>14</v>
      </c>
      <c r="T484" s="4"/>
      <c r="U484" s="4" t="s">
        <v>413</v>
      </c>
      <c r="V484" s="4" t="s">
        <v>1906</v>
      </c>
      <c r="W484" s="4" t="s">
        <v>1995</v>
      </c>
      <c r="X484" s="4">
        <v>-7.6177900000000003</v>
      </c>
      <c r="Y484" s="4">
        <v>-73.312370000000001</v>
      </c>
      <c r="Z484" t="s">
        <v>7</v>
      </c>
      <c r="AB484" s="22">
        <v>45154</v>
      </c>
      <c r="AC484" s="22">
        <v>45154</v>
      </c>
      <c r="AD484" s="168"/>
      <c r="AE484" s="36"/>
      <c r="AF484"/>
      <c r="AJ484" s="81">
        <v>31939</v>
      </c>
    </row>
    <row r="485" spans="1:36" ht="25.2" customHeight="1" x14ac:dyDescent="0.3">
      <c r="A485" s="5">
        <v>168</v>
      </c>
      <c r="B485" s="4" t="s">
        <v>2000</v>
      </c>
      <c r="C485" s="169">
        <v>16840</v>
      </c>
      <c r="D485" s="11" t="s">
        <v>2001</v>
      </c>
      <c r="E485" s="99">
        <f>IFERROR(VLOOKUP(F485,'Banco de Dados'!AE:AF,2,FALSE),"")</f>
        <v>714883</v>
      </c>
      <c r="F485" s="4">
        <f>IFERROR(VLOOKUP(Q485,'Banco de Dados'!A:B,2,FALSE),"")</f>
        <v>212301061</v>
      </c>
      <c r="G485" s="4" t="s">
        <v>58</v>
      </c>
      <c r="H485" s="12" t="s">
        <v>59</v>
      </c>
      <c r="I485" s="4"/>
      <c r="J485" s="11">
        <v>80</v>
      </c>
      <c r="K485" s="111">
        <v>45184</v>
      </c>
      <c r="L485" s="12" t="s">
        <v>59</v>
      </c>
      <c r="M485" s="12" t="s">
        <v>59</v>
      </c>
      <c r="N485" s="4"/>
      <c r="O485" s="4" t="s">
        <v>2002</v>
      </c>
      <c r="P485" s="4" t="s">
        <v>61</v>
      </c>
      <c r="Q485" s="11">
        <v>86351001234</v>
      </c>
      <c r="R485" s="4" t="s">
        <v>2003</v>
      </c>
      <c r="S485" s="4">
        <v>14</v>
      </c>
      <c r="T485" s="4"/>
      <c r="U485" s="4" t="s">
        <v>413</v>
      </c>
      <c r="V485" s="4" t="s">
        <v>1906</v>
      </c>
      <c r="W485" s="4" t="s">
        <v>1916</v>
      </c>
      <c r="X485" s="4">
        <v>-7.4951470000000002</v>
      </c>
      <c r="Y485" s="4">
        <v>-73.264205000000004</v>
      </c>
      <c r="Z485">
        <v>2216126</v>
      </c>
      <c r="AA485" s="123">
        <v>239821</v>
      </c>
      <c r="AB485" s="22">
        <v>45154</v>
      </c>
      <c r="AC485" s="22">
        <v>45154</v>
      </c>
      <c r="AD485" s="168" t="s">
        <v>66</v>
      </c>
      <c r="AE485" s="36">
        <v>45194</v>
      </c>
      <c r="AF485" s="36">
        <v>45195</v>
      </c>
      <c r="AG485" s="12">
        <v>9</v>
      </c>
      <c r="AH485" s="12" t="s">
        <v>67</v>
      </c>
      <c r="AI485" t="s">
        <v>68</v>
      </c>
      <c r="AJ485" s="81">
        <v>30910</v>
      </c>
    </row>
    <row r="486" spans="1:36" ht="25.2" customHeight="1" x14ac:dyDescent="0.3">
      <c r="A486" s="5">
        <v>169</v>
      </c>
      <c r="B486" s="4" t="s">
        <v>2004</v>
      </c>
      <c r="C486" s="169">
        <v>16925</v>
      </c>
      <c r="D486" s="11" t="s">
        <v>2005</v>
      </c>
      <c r="E486" s="99" t="str">
        <f>IFERROR(VLOOKUP(F486,'Banco de Dados'!AE:AF,2,FALSE),"")</f>
        <v/>
      </c>
      <c r="F486" s="4"/>
      <c r="G486" s="4" t="s">
        <v>58</v>
      </c>
      <c r="H486" s="12" t="s">
        <v>59</v>
      </c>
      <c r="I486" s="4" t="s">
        <v>1903</v>
      </c>
      <c r="J486" s="11">
        <v>80</v>
      </c>
      <c r="K486" s="111"/>
      <c r="M486" s="12"/>
      <c r="N486" s="4"/>
      <c r="O486" s="4" t="s">
        <v>2006</v>
      </c>
      <c r="P486" s="4" t="s">
        <v>61</v>
      </c>
      <c r="Q486" s="11">
        <v>90253094291</v>
      </c>
      <c r="R486" s="4" t="s">
        <v>2007</v>
      </c>
      <c r="S486" s="4">
        <v>14</v>
      </c>
      <c r="T486" s="4"/>
      <c r="U486" s="4" t="s">
        <v>413</v>
      </c>
      <c r="V486" s="4" t="s">
        <v>1906</v>
      </c>
      <c r="W486" s="4" t="s">
        <v>1907</v>
      </c>
      <c r="X486" s="4">
        <v>-7.7166269999999999</v>
      </c>
      <c r="Y486" s="4">
        <v>-73.341633000000002</v>
      </c>
      <c r="Z486" t="s">
        <v>7</v>
      </c>
      <c r="AB486" s="22">
        <v>45167</v>
      </c>
      <c r="AC486" s="22">
        <v>45167</v>
      </c>
      <c r="AD486" s="168"/>
      <c r="AE486" s="36"/>
      <c r="AF486"/>
      <c r="AJ486" s="81">
        <v>31096</v>
      </c>
    </row>
    <row r="487" spans="1:36" ht="25.2" customHeight="1" x14ac:dyDescent="0.3">
      <c r="A487" s="5">
        <v>17</v>
      </c>
      <c r="B487" s="4" t="s">
        <v>2008</v>
      </c>
      <c r="C487" s="169">
        <v>16641</v>
      </c>
      <c r="D487" s="11" t="s">
        <v>2009</v>
      </c>
      <c r="E487" s="99">
        <f>IFERROR(VLOOKUP(F487,'Banco de Dados'!AE:AF,2,FALSE),"")</f>
        <v>714100</v>
      </c>
      <c r="F487" s="4">
        <f>IFERROR(VLOOKUP(Q487,'Banco de Dados'!A:B,2,FALSE),"")</f>
        <v>212300974</v>
      </c>
      <c r="G487" s="4" t="s">
        <v>58</v>
      </c>
      <c r="H487" s="12" t="s">
        <v>59</v>
      </c>
      <c r="I487" s="4"/>
      <c r="J487" s="11">
        <v>80</v>
      </c>
      <c r="K487" s="111">
        <v>45186</v>
      </c>
      <c r="L487" s="12" t="s">
        <v>59</v>
      </c>
      <c r="M487" s="12" t="s">
        <v>59</v>
      </c>
      <c r="N487" s="4"/>
      <c r="O487" s="4" t="s">
        <v>2010</v>
      </c>
      <c r="P487" s="4" t="s">
        <v>61</v>
      </c>
      <c r="Q487" s="11">
        <v>1057236225</v>
      </c>
      <c r="R487" s="4" t="s">
        <v>2011</v>
      </c>
      <c r="S487" s="4">
        <v>16</v>
      </c>
      <c r="T487" s="4"/>
      <c r="U487" s="4" t="s">
        <v>63</v>
      </c>
      <c r="V487" s="4" t="s">
        <v>64</v>
      </c>
      <c r="W487" s="4" t="s">
        <v>65</v>
      </c>
      <c r="X487" s="4">
        <v>-8.1845199999999991</v>
      </c>
      <c r="Y487" s="4">
        <v>-72.564830000000001</v>
      </c>
      <c r="Z487" s="4">
        <v>2216152</v>
      </c>
      <c r="AA487" s="123">
        <v>239823</v>
      </c>
      <c r="AB487" s="22">
        <v>45154</v>
      </c>
      <c r="AC487" s="22">
        <v>45154</v>
      </c>
      <c r="AD487" s="168" t="s">
        <v>66</v>
      </c>
      <c r="AE487" s="36">
        <v>45194</v>
      </c>
      <c r="AF487" s="36">
        <v>45195</v>
      </c>
      <c r="AG487" s="12">
        <v>9</v>
      </c>
      <c r="AH487" s="12" t="s">
        <v>67</v>
      </c>
      <c r="AI487" t="s">
        <v>68</v>
      </c>
      <c r="AJ487" s="81">
        <v>35761</v>
      </c>
    </row>
    <row r="488" spans="1:36" ht="25.2" customHeight="1" x14ac:dyDescent="0.3">
      <c r="A488" s="5">
        <v>170</v>
      </c>
      <c r="B488" s="4" t="s">
        <v>2012</v>
      </c>
      <c r="C488" s="169">
        <v>16942</v>
      </c>
      <c r="D488" s="11" t="s">
        <v>2013</v>
      </c>
      <c r="E488" s="99" t="str">
        <f>IFERROR(VLOOKUP(F488,'Banco de Dados'!AE:AF,2,FALSE),"")</f>
        <v/>
      </c>
      <c r="F488" s="4"/>
      <c r="G488" s="4" t="s">
        <v>1919</v>
      </c>
      <c r="H488" s="12" t="s">
        <v>1047</v>
      </c>
      <c r="I488" s="4" t="s">
        <v>1920</v>
      </c>
      <c r="J488" s="11" t="s">
        <v>1047</v>
      </c>
      <c r="K488" s="111"/>
      <c r="M488" s="12"/>
      <c r="N488" s="4"/>
      <c r="O488" s="4" t="s">
        <v>2014</v>
      </c>
      <c r="P488" s="4" t="s">
        <v>61</v>
      </c>
      <c r="Q488" s="11">
        <v>39115860272</v>
      </c>
      <c r="R488" s="4" t="s">
        <v>2015</v>
      </c>
      <c r="S488" s="4">
        <v>14</v>
      </c>
      <c r="T488" s="4"/>
      <c r="U488" s="4" t="s">
        <v>1937</v>
      </c>
      <c r="V488" s="4" t="s">
        <v>1906</v>
      </c>
      <c r="W488" s="4" t="s">
        <v>1947</v>
      </c>
      <c r="X488" s="4">
        <v>-7.8616419999999998</v>
      </c>
      <c r="Y488" s="4">
        <v>-73.425776999999997</v>
      </c>
      <c r="Z488" t="s">
        <v>7</v>
      </c>
      <c r="AB488" s="22">
        <v>45154</v>
      </c>
      <c r="AC488" s="22">
        <v>45154</v>
      </c>
      <c r="AD488" s="168"/>
      <c r="AE488" s="36"/>
      <c r="AF488"/>
      <c r="AJ488" s="81">
        <v>25215</v>
      </c>
    </row>
    <row r="489" spans="1:36" ht="25.2" customHeight="1" x14ac:dyDescent="0.3">
      <c r="A489" s="5">
        <v>171</v>
      </c>
      <c r="B489" s="4" t="s">
        <v>2016</v>
      </c>
      <c r="C489" s="169">
        <v>16943</v>
      </c>
      <c r="D489" s="11" t="s">
        <v>2017</v>
      </c>
      <c r="E489" s="99" t="str">
        <f>IFERROR(VLOOKUP(F489,'Banco de Dados'!AE:AF,2,FALSE),"")</f>
        <v/>
      </c>
      <c r="F489" s="4"/>
      <c r="G489" s="4" t="s">
        <v>58</v>
      </c>
      <c r="H489" s="12" t="s">
        <v>59</v>
      </c>
      <c r="I489" s="4"/>
      <c r="J489" s="11">
        <v>80</v>
      </c>
      <c r="K489" s="111"/>
      <c r="M489" s="12"/>
      <c r="N489" s="4"/>
      <c r="O489" s="4" t="s">
        <v>2018</v>
      </c>
      <c r="P489" s="4" t="s">
        <v>61</v>
      </c>
      <c r="Q489" s="11">
        <v>61771317272</v>
      </c>
      <c r="R489" s="4" t="s">
        <v>2019</v>
      </c>
      <c r="S489" s="4">
        <v>14</v>
      </c>
      <c r="T489" s="4"/>
      <c r="U489" s="4" t="s">
        <v>1937</v>
      </c>
      <c r="V489" s="4" t="s">
        <v>1906</v>
      </c>
      <c r="W489" s="4" t="s">
        <v>1907</v>
      </c>
      <c r="X489" s="4">
        <v>-7.7219499999999996</v>
      </c>
      <c r="Y489" s="4">
        <v>-73.346958000000001</v>
      </c>
      <c r="Z489" t="s">
        <v>7</v>
      </c>
      <c r="AB489" s="22">
        <v>45154</v>
      </c>
      <c r="AC489" s="22">
        <v>45154</v>
      </c>
      <c r="AD489" s="168"/>
      <c r="AE489" s="36"/>
      <c r="AF489"/>
      <c r="AJ489" s="81">
        <v>24208</v>
      </c>
    </row>
    <row r="490" spans="1:36" ht="25.2" customHeight="1" x14ac:dyDescent="0.3">
      <c r="A490" s="5">
        <v>172</v>
      </c>
      <c r="B490" s="4" t="s">
        <v>2020</v>
      </c>
      <c r="C490" s="169">
        <v>16849</v>
      </c>
      <c r="D490" s="11" t="s">
        <v>2021</v>
      </c>
      <c r="E490" s="99">
        <f>IFERROR(VLOOKUP(F490,'Banco de Dados'!AE:AF,2,FALSE),"")</f>
        <v>714886</v>
      </c>
      <c r="F490" s="4">
        <f>IFERROR(VLOOKUP(Q490,'Banco de Dados'!A:B,2,FALSE),"")</f>
        <v>212301063</v>
      </c>
      <c r="G490" s="4" t="s">
        <v>58</v>
      </c>
      <c r="H490" s="12" t="s">
        <v>59</v>
      </c>
      <c r="I490" s="4"/>
      <c r="J490" s="11">
        <v>80</v>
      </c>
      <c r="K490" s="111">
        <v>45185</v>
      </c>
      <c r="L490" s="12" t="s">
        <v>59</v>
      </c>
      <c r="M490" s="12" t="s">
        <v>59</v>
      </c>
      <c r="N490" s="4"/>
      <c r="O490" s="4" t="s">
        <v>2022</v>
      </c>
      <c r="P490" s="4" t="s">
        <v>61</v>
      </c>
      <c r="Q490" s="11">
        <v>66743443204</v>
      </c>
      <c r="R490" s="4" t="s">
        <v>2023</v>
      </c>
      <c r="S490" s="4">
        <v>14</v>
      </c>
      <c r="T490" s="4"/>
      <c r="U490" s="4" t="s">
        <v>413</v>
      </c>
      <c r="V490" s="4" t="s">
        <v>1906</v>
      </c>
      <c r="W490" s="4" t="s">
        <v>1916</v>
      </c>
      <c r="X490" s="4">
        <v>-7.4988320000000002</v>
      </c>
      <c r="Y490" s="4">
        <v>-73.257897</v>
      </c>
      <c r="Z490">
        <v>2216127</v>
      </c>
      <c r="AA490" s="123">
        <v>239821</v>
      </c>
      <c r="AB490" s="22">
        <v>45154</v>
      </c>
      <c r="AC490" s="22">
        <v>45154</v>
      </c>
      <c r="AD490" s="168" t="s">
        <v>66</v>
      </c>
      <c r="AE490" s="36">
        <v>45194</v>
      </c>
      <c r="AF490" s="36">
        <v>45195</v>
      </c>
      <c r="AG490" s="12">
        <v>9</v>
      </c>
      <c r="AH490" s="12" t="s">
        <v>67</v>
      </c>
      <c r="AI490" t="s">
        <v>68</v>
      </c>
      <c r="AJ490" s="81">
        <v>25722</v>
      </c>
    </row>
    <row r="491" spans="1:36" ht="25.2" customHeight="1" x14ac:dyDescent="0.3">
      <c r="A491" s="5">
        <v>173</v>
      </c>
      <c r="B491" s="4" t="s">
        <v>2024</v>
      </c>
      <c r="C491" s="169">
        <v>16855</v>
      </c>
      <c r="D491" s="11" t="s">
        <v>2025</v>
      </c>
      <c r="E491" s="99" t="str">
        <f>IFERROR(VLOOKUP(F491,'Banco de Dados'!AE:AF,2,FALSE),"")</f>
        <v/>
      </c>
      <c r="F491" s="4"/>
      <c r="G491" s="4" t="s">
        <v>1919</v>
      </c>
      <c r="H491" s="12" t="s">
        <v>1047</v>
      </c>
      <c r="I491" s="4" t="s">
        <v>1920</v>
      </c>
      <c r="J491" s="11" t="s">
        <v>1047</v>
      </c>
      <c r="K491" s="111"/>
      <c r="M491" s="12"/>
      <c r="N491" s="4"/>
      <c r="O491" s="4" t="s">
        <v>2026</v>
      </c>
      <c r="P491" s="4" t="s">
        <v>61</v>
      </c>
      <c r="Q491" s="11">
        <v>3033151213</v>
      </c>
      <c r="R491" s="4" t="s">
        <v>2027</v>
      </c>
      <c r="S491" s="4">
        <v>14</v>
      </c>
      <c r="T491" s="4"/>
      <c r="U491" s="4" t="s">
        <v>413</v>
      </c>
      <c r="V491" s="4" t="s">
        <v>1906</v>
      </c>
      <c r="W491" s="4" t="s">
        <v>1916</v>
      </c>
      <c r="X491" s="4">
        <v>-7.5441649999999996</v>
      </c>
      <c r="Y491" s="4">
        <v>-73.280154999999993</v>
      </c>
      <c r="Z491" t="s">
        <v>7</v>
      </c>
      <c r="AB491" s="22">
        <v>45154</v>
      </c>
      <c r="AC491" s="22">
        <v>45154</v>
      </c>
      <c r="AD491" s="168"/>
      <c r="AE491" s="36"/>
      <c r="AF491"/>
      <c r="AJ491" s="81">
        <v>34825</v>
      </c>
    </row>
    <row r="492" spans="1:36" ht="25.2" customHeight="1" x14ac:dyDescent="0.3">
      <c r="A492" s="5">
        <v>174</v>
      </c>
      <c r="B492" s="4" t="s">
        <v>2028</v>
      </c>
      <c r="C492" s="169">
        <v>16878</v>
      </c>
      <c r="D492" s="11" t="s">
        <v>2029</v>
      </c>
      <c r="E492" s="99" t="str">
        <f>IFERROR(VLOOKUP(F492,'Banco de Dados'!AE:AF,2,FALSE),"")</f>
        <v/>
      </c>
      <c r="F492" s="4"/>
      <c r="G492" s="4" t="s">
        <v>58</v>
      </c>
      <c r="H492" s="12" t="s">
        <v>59</v>
      </c>
      <c r="I492" s="4"/>
      <c r="J492" s="11">
        <v>80</v>
      </c>
      <c r="K492" s="111"/>
      <c r="M492" s="12"/>
      <c r="N492" s="4"/>
      <c r="O492" s="4" t="s">
        <v>2030</v>
      </c>
      <c r="P492" s="4" t="s">
        <v>61</v>
      </c>
      <c r="Q492" s="11">
        <v>79010040291</v>
      </c>
      <c r="R492" s="4" t="s">
        <v>2031</v>
      </c>
      <c r="S492" s="4">
        <v>14</v>
      </c>
      <c r="T492" s="4"/>
      <c r="U492" s="4" t="s">
        <v>413</v>
      </c>
      <c r="V492" s="4" t="s">
        <v>1906</v>
      </c>
      <c r="W492" s="4" t="s">
        <v>1962</v>
      </c>
      <c r="X492" s="4">
        <v>-7.63551</v>
      </c>
      <c r="Y492" s="4">
        <v>-73.301007999999996</v>
      </c>
      <c r="Z492" t="s">
        <v>7</v>
      </c>
      <c r="AB492" s="22">
        <v>45154</v>
      </c>
      <c r="AC492" s="22">
        <v>45154</v>
      </c>
      <c r="AD492" s="168" t="s">
        <v>66</v>
      </c>
      <c r="AE492" s="36"/>
      <c r="AF492"/>
      <c r="AJ492" s="81">
        <v>24661</v>
      </c>
    </row>
    <row r="493" spans="1:36" ht="25.2" customHeight="1" x14ac:dyDescent="0.3">
      <c r="A493" s="5">
        <v>175</v>
      </c>
      <c r="B493" s="4" t="s">
        <v>2032</v>
      </c>
      <c r="C493" s="169">
        <v>16889</v>
      </c>
      <c r="D493" s="11" t="s">
        <v>2033</v>
      </c>
      <c r="E493" s="99" t="str">
        <f ca="1">IFERROR(VLOOKUP(F493,'Banco de Dados'!AE:AF,2,FALSE),"")</f>
        <v/>
      </c>
      <c r="F493" s="4" t="str">
        <f ca="1">IFERROR(VLOOKUP(Q493,'Banco de Dados'!A:B,2,FALSE),"")</f>
        <v/>
      </c>
      <c r="G493" s="4" t="s">
        <v>58</v>
      </c>
      <c r="H493" s="12" t="s">
        <v>59</v>
      </c>
      <c r="I493" s="4"/>
      <c r="J493" s="11">
        <v>80</v>
      </c>
      <c r="K493" s="111">
        <v>45345</v>
      </c>
      <c r="M493" s="12"/>
      <c r="N493" s="4"/>
      <c r="O493" s="4" t="s">
        <v>2034</v>
      </c>
      <c r="P493" s="4" t="s">
        <v>61</v>
      </c>
      <c r="Q493" s="11">
        <v>91465389253</v>
      </c>
      <c r="R493" s="4" t="s">
        <v>2035</v>
      </c>
      <c r="S493" s="4">
        <v>14</v>
      </c>
      <c r="T493" s="4"/>
      <c r="U493" s="4" t="s">
        <v>413</v>
      </c>
      <c r="V493" s="4" t="s">
        <v>1906</v>
      </c>
      <c r="W493" s="4" t="s">
        <v>2036</v>
      </c>
      <c r="X493" s="4">
        <v>-7.684863</v>
      </c>
      <c r="Y493" s="4">
        <v>-73.311391999999998</v>
      </c>
      <c r="Z493" t="s">
        <v>7</v>
      </c>
      <c r="AB493" s="22">
        <v>45154</v>
      </c>
      <c r="AC493" s="22">
        <v>45154</v>
      </c>
      <c r="AD493" s="168"/>
      <c r="AE493" s="36">
        <v>45349</v>
      </c>
      <c r="AF493"/>
      <c r="AJ493" s="81">
        <v>30191</v>
      </c>
    </row>
    <row r="494" spans="1:36" ht="25.2" customHeight="1" x14ac:dyDescent="0.3">
      <c r="A494" s="5">
        <v>176</v>
      </c>
      <c r="B494" s="4" t="s">
        <v>2037</v>
      </c>
      <c r="C494" s="169">
        <v>16967</v>
      </c>
      <c r="D494" s="11" t="s">
        <v>2038</v>
      </c>
      <c r="E494" s="99" t="str">
        <f ca="1">IFERROR(VLOOKUP(F494,'Banco de Dados'!AE:AF,2,FALSE),"")</f>
        <v/>
      </c>
      <c r="F494" s="4" t="str">
        <f ca="1">IFERROR(VLOOKUP(Q494,'Banco de Dados'!A:B,2,FALSE),"")</f>
        <v/>
      </c>
      <c r="G494" s="4" t="s">
        <v>58</v>
      </c>
      <c r="H494" s="12" t="s">
        <v>59</v>
      </c>
      <c r="I494" s="4"/>
      <c r="J494" s="11">
        <v>80</v>
      </c>
      <c r="K494" s="111"/>
      <c r="M494" s="12"/>
      <c r="N494" s="4"/>
      <c r="O494" s="4" t="s">
        <v>2039</v>
      </c>
      <c r="P494" s="4" t="s">
        <v>61</v>
      </c>
      <c r="Q494" s="11">
        <v>79153577272</v>
      </c>
      <c r="R494" s="4" t="s">
        <v>2040</v>
      </c>
      <c r="S494" s="4">
        <v>14</v>
      </c>
      <c r="T494" s="4"/>
      <c r="U494" s="4" t="s">
        <v>1937</v>
      </c>
      <c r="V494" s="4" t="s">
        <v>1906</v>
      </c>
      <c r="W494" s="4" t="s">
        <v>1957</v>
      </c>
      <c r="X494" s="4">
        <v>-7.8076949999999998</v>
      </c>
      <c r="Y494" s="4">
        <v>-73.396969999999996</v>
      </c>
      <c r="Z494" t="s">
        <v>7</v>
      </c>
      <c r="AB494" s="22">
        <v>45154</v>
      </c>
      <c r="AC494" s="22">
        <v>45154</v>
      </c>
      <c r="AD494" s="168"/>
      <c r="AE494" s="36"/>
      <c r="AF494"/>
      <c r="AJ494" s="81">
        <v>27877</v>
      </c>
    </row>
    <row r="495" spans="1:36" ht="25.2" customHeight="1" x14ac:dyDescent="0.3">
      <c r="A495" s="5">
        <v>177</v>
      </c>
      <c r="B495" s="4" t="s">
        <v>2041</v>
      </c>
      <c r="C495" s="169">
        <v>16822</v>
      </c>
      <c r="D495" s="11" t="s">
        <v>2042</v>
      </c>
      <c r="E495" s="99" t="str">
        <f ca="1">IFERROR(VLOOKUP(F495,'Banco de Dados'!AE:AF,2,FALSE),"")</f>
        <v/>
      </c>
      <c r="F495" s="4" t="str">
        <f ca="1">IFERROR(VLOOKUP(Q495,'Banco de Dados'!A:B,2,FALSE),"")</f>
        <v/>
      </c>
      <c r="G495" s="4" t="s">
        <v>58</v>
      </c>
      <c r="H495" s="12" t="s">
        <v>59</v>
      </c>
      <c r="I495" s="4"/>
      <c r="J495" s="11">
        <v>80</v>
      </c>
      <c r="K495" s="111">
        <v>45344</v>
      </c>
      <c r="M495" s="12"/>
      <c r="N495" s="4"/>
      <c r="O495" s="4" t="s">
        <v>2043</v>
      </c>
      <c r="P495" s="4" t="s">
        <v>61</v>
      </c>
      <c r="Q495" s="11">
        <v>857120271</v>
      </c>
      <c r="R495" s="4" t="s">
        <v>2044</v>
      </c>
      <c r="S495" s="4">
        <v>14</v>
      </c>
      <c r="T495" s="4"/>
      <c r="U495" s="4" t="s">
        <v>413</v>
      </c>
      <c r="V495" s="4" t="s">
        <v>1906</v>
      </c>
      <c r="W495" s="4" t="s">
        <v>2045</v>
      </c>
      <c r="X495" s="4">
        <v>-7.6815420000000003</v>
      </c>
      <c r="Y495" s="4">
        <v>-73.308842999999996</v>
      </c>
      <c r="Z495" t="s">
        <v>7</v>
      </c>
      <c r="AB495" s="22">
        <v>45154</v>
      </c>
      <c r="AC495" s="22">
        <v>45154</v>
      </c>
      <c r="AD495" s="168"/>
      <c r="AE495" s="36">
        <v>45349</v>
      </c>
      <c r="AF495"/>
      <c r="AJ495" s="81">
        <v>33939</v>
      </c>
    </row>
    <row r="496" spans="1:36" ht="25.2" customHeight="1" x14ac:dyDescent="0.3">
      <c r="A496" s="5">
        <v>178</v>
      </c>
      <c r="B496" s="4" t="s">
        <v>2046</v>
      </c>
      <c r="C496" s="169">
        <v>16823</v>
      </c>
      <c r="D496" s="11" t="s">
        <v>2047</v>
      </c>
      <c r="E496" s="99">
        <f>IFERROR(VLOOKUP(F496,'Banco de Dados'!AE:AF,2,FALSE),"")</f>
        <v>715044</v>
      </c>
      <c r="F496" s="4">
        <f>IFERROR(VLOOKUP(Q496,'Banco de Dados'!A:B,2,FALSE),"")</f>
        <v>212301114</v>
      </c>
      <c r="G496" s="4" t="s">
        <v>58</v>
      </c>
      <c r="H496" s="12" t="s">
        <v>59</v>
      </c>
      <c r="I496" s="4"/>
      <c r="J496" s="11">
        <v>80</v>
      </c>
      <c r="K496" s="111">
        <v>45196</v>
      </c>
      <c r="L496" s="12" t="s">
        <v>59</v>
      </c>
      <c r="M496" s="12" t="s">
        <v>59</v>
      </c>
      <c r="N496" s="4"/>
      <c r="O496" s="4" t="s">
        <v>2048</v>
      </c>
      <c r="P496" s="4" t="s">
        <v>61</v>
      </c>
      <c r="Q496" s="11">
        <v>68220588268</v>
      </c>
      <c r="R496" s="4" t="s">
        <v>2049</v>
      </c>
      <c r="S496" s="4">
        <v>14</v>
      </c>
      <c r="T496" s="4"/>
      <c r="U496" s="4" t="s">
        <v>413</v>
      </c>
      <c r="V496" s="4" t="s">
        <v>1906</v>
      </c>
      <c r="W496" s="4" t="s">
        <v>1916</v>
      </c>
      <c r="X496" s="4">
        <v>-7.5342399999999996</v>
      </c>
      <c r="Y496" s="4">
        <v>-73.270690000000002</v>
      </c>
      <c r="Z496">
        <v>2216128</v>
      </c>
      <c r="AA496" s="123">
        <v>239821</v>
      </c>
      <c r="AB496" s="22">
        <v>45154</v>
      </c>
      <c r="AC496" s="22">
        <v>45154</v>
      </c>
      <c r="AD496" s="168" t="s">
        <v>66</v>
      </c>
      <c r="AE496" s="36">
        <v>45202</v>
      </c>
      <c r="AF496" s="36">
        <v>45208</v>
      </c>
      <c r="AG496" s="12">
        <v>10</v>
      </c>
      <c r="AH496" s="12" t="s">
        <v>67</v>
      </c>
      <c r="AI496" t="s">
        <v>68</v>
      </c>
      <c r="AJ496" s="81">
        <v>22866</v>
      </c>
    </row>
    <row r="497" spans="1:36" ht="25.2" customHeight="1" x14ac:dyDescent="0.3">
      <c r="A497" s="5">
        <v>179</v>
      </c>
      <c r="B497" s="4" t="s">
        <v>2050</v>
      </c>
      <c r="C497" s="169">
        <v>16829</v>
      </c>
      <c r="D497" s="11" t="s">
        <v>2051</v>
      </c>
      <c r="E497" s="99" t="str">
        <f ca="1">IFERROR(VLOOKUP(F497,'Banco de Dados'!AE:AF,2,FALSE),"")</f>
        <v/>
      </c>
      <c r="F497" s="4" t="str">
        <f ca="1">IFERROR(VLOOKUP(Q497,'Banco de Dados'!A:B,2,FALSE),"")</f>
        <v/>
      </c>
      <c r="G497" s="4" t="s">
        <v>1919</v>
      </c>
      <c r="H497" s="12" t="s">
        <v>1047</v>
      </c>
      <c r="I497" s="4" t="s">
        <v>1920</v>
      </c>
      <c r="J497" s="11" t="s">
        <v>1047</v>
      </c>
      <c r="K497" s="111"/>
      <c r="M497" s="12"/>
      <c r="N497" s="4"/>
      <c r="O497" s="4" t="s">
        <v>2052</v>
      </c>
      <c r="P497" s="4" t="s">
        <v>61</v>
      </c>
      <c r="Q497" s="11">
        <v>80718400259</v>
      </c>
      <c r="R497" s="4" t="s">
        <v>2053</v>
      </c>
      <c r="S497" s="4">
        <v>14</v>
      </c>
      <c r="T497" s="4"/>
      <c r="U497" s="4" t="s">
        <v>413</v>
      </c>
      <c r="V497" s="4" t="s">
        <v>1906</v>
      </c>
      <c r="W497" s="4" t="s">
        <v>1995</v>
      </c>
      <c r="X497" s="4">
        <v>-7.6114050000000004</v>
      </c>
      <c r="Y497" s="4">
        <v>-73.312728000000007</v>
      </c>
      <c r="Z497" t="s">
        <v>7</v>
      </c>
      <c r="AB497" s="22">
        <v>45154</v>
      </c>
      <c r="AC497" s="22">
        <v>45154</v>
      </c>
      <c r="AD497" s="168"/>
      <c r="AE497" s="36"/>
      <c r="AF497"/>
      <c r="AJ497" s="81">
        <v>30026</v>
      </c>
    </row>
    <row r="498" spans="1:36" ht="25.2" customHeight="1" x14ac:dyDescent="0.3">
      <c r="A498" s="5">
        <v>18</v>
      </c>
      <c r="B498" s="4" t="s">
        <v>2054</v>
      </c>
      <c r="C498" s="169">
        <v>16714</v>
      </c>
      <c r="D498" s="11" t="s">
        <v>2055</v>
      </c>
      <c r="E498" s="99">
        <f>IFERROR(VLOOKUP(F498,'Banco de Dados'!AE:AF,2,FALSE),"")</f>
        <v>713612</v>
      </c>
      <c r="F498" s="4">
        <f>IFERROR(VLOOKUP(Q498,'Banco de Dados'!A:B,2,FALSE),"")</f>
        <v>212300914</v>
      </c>
      <c r="G498" s="4" t="s">
        <v>58</v>
      </c>
      <c r="H498" s="12" t="s">
        <v>59</v>
      </c>
      <c r="I498" s="4"/>
      <c r="J498" s="11">
        <v>80</v>
      </c>
      <c r="K498" s="111">
        <v>45174</v>
      </c>
      <c r="L498" s="12" t="s">
        <v>59</v>
      </c>
      <c r="M498" s="12" t="s">
        <v>59</v>
      </c>
      <c r="N498" s="4"/>
      <c r="O498" s="4" t="s">
        <v>2056</v>
      </c>
      <c r="P498" s="4" t="s">
        <v>61</v>
      </c>
      <c r="Q498" s="11">
        <v>61098329287</v>
      </c>
      <c r="R498" s="4" t="s">
        <v>2057</v>
      </c>
      <c r="S498" s="4">
        <v>16</v>
      </c>
      <c r="T498" s="4"/>
      <c r="U498" s="4" t="s">
        <v>63</v>
      </c>
      <c r="V498" s="4" t="s">
        <v>64</v>
      </c>
      <c r="W498" s="4" t="s">
        <v>65</v>
      </c>
      <c r="X498" s="4">
        <v>-8.0909279999999999</v>
      </c>
      <c r="Y498" s="4">
        <v>-72.607050000000001</v>
      </c>
      <c r="Z498" s="4">
        <v>2216153</v>
      </c>
      <c r="AA498" s="123">
        <v>239823</v>
      </c>
      <c r="AB498" s="22">
        <v>45154</v>
      </c>
      <c r="AC498" s="22">
        <v>45154</v>
      </c>
      <c r="AD498" s="168" t="s">
        <v>66</v>
      </c>
      <c r="AE498" s="36">
        <v>45175</v>
      </c>
      <c r="AF498" s="22">
        <v>45182</v>
      </c>
      <c r="AG498" s="12">
        <v>9</v>
      </c>
      <c r="AH498" s="12" t="s">
        <v>67</v>
      </c>
      <c r="AI498" t="s">
        <v>68</v>
      </c>
      <c r="AJ498" s="81">
        <v>14009</v>
      </c>
    </row>
    <row r="499" spans="1:36" ht="25.2" customHeight="1" x14ac:dyDescent="0.3">
      <c r="A499" s="5">
        <v>180</v>
      </c>
      <c r="B499" s="4" t="s">
        <v>2058</v>
      </c>
      <c r="C499" s="169">
        <v>16881</v>
      </c>
      <c r="D499" s="11" t="s">
        <v>2059</v>
      </c>
      <c r="E499" s="99">
        <f>IFERROR(VLOOKUP(F499,'Banco de Dados'!AE:AF,2,FALSE),"")</f>
        <v>715046</v>
      </c>
      <c r="F499" s="4">
        <f>IFERROR(VLOOKUP(Q499,'Banco de Dados'!A:B,2,FALSE),"")</f>
        <v>212301115</v>
      </c>
      <c r="G499" s="4" t="s">
        <v>58</v>
      </c>
      <c r="H499" s="12" t="s">
        <v>59</v>
      </c>
      <c r="I499" s="4"/>
      <c r="J499" s="11">
        <v>80</v>
      </c>
      <c r="K499" s="111">
        <v>45196</v>
      </c>
      <c r="L499" s="12" t="s">
        <v>59</v>
      </c>
      <c r="M499" s="12" t="s">
        <v>59</v>
      </c>
      <c r="N499" s="4"/>
      <c r="O499" s="4" t="s">
        <v>2060</v>
      </c>
      <c r="P499" s="4" t="s">
        <v>61</v>
      </c>
      <c r="Q499" s="11">
        <v>79010083268</v>
      </c>
      <c r="R499" s="4" t="s">
        <v>2061</v>
      </c>
      <c r="S499" s="4">
        <v>14</v>
      </c>
      <c r="T499" s="4"/>
      <c r="U499" s="4" t="s">
        <v>413</v>
      </c>
      <c r="V499" s="4" t="s">
        <v>1906</v>
      </c>
      <c r="W499" s="4" t="s">
        <v>1916</v>
      </c>
      <c r="X499" s="4">
        <v>-7.5318500000000004</v>
      </c>
      <c r="Y499" s="4">
        <v>-73.270910000000001</v>
      </c>
      <c r="Z499">
        <v>2216129</v>
      </c>
      <c r="AA499" s="123">
        <v>239821</v>
      </c>
      <c r="AB499" s="22">
        <v>45154</v>
      </c>
      <c r="AC499" s="22">
        <v>45154</v>
      </c>
      <c r="AD499" s="168" t="s">
        <v>66</v>
      </c>
      <c r="AE499" s="36">
        <v>45202</v>
      </c>
      <c r="AF499" s="36">
        <v>45208</v>
      </c>
      <c r="AG499" s="12">
        <v>10</v>
      </c>
      <c r="AH499" s="12" t="s">
        <v>67</v>
      </c>
      <c r="AI499" t="s">
        <v>68</v>
      </c>
      <c r="AJ499" s="81">
        <v>26054</v>
      </c>
    </row>
    <row r="500" spans="1:36" ht="25.2" customHeight="1" x14ac:dyDescent="0.3">
      <c r="A500" s="5">
        <v>181</v>
      </c>
      <c r="B500" s="4" t="s">
        <v>2062</v>
      </c>
      <c r="C500" s="169">
        <v>16824</v>
      </c>
      <c r="D500" s="11" t="s">
        <v>2063</v>
      </c>
      <c r="E500" s="99" t="str">
        <f ca="1">IFERROR(VLOOKUP(F500,'Banco de Dados'!AE:AF,2,FALSE),"")</f>
        <v/>
      </c>
      <c r="F500" s="4" t="str">
        <f ca="1">IFERROR(VLOOKUP(Q500,'Banco de Dados'!A:B,2,FALSE),"")</f>
        <v/>
      </c>
      <c r="G500" s="4" t="s">
        <v>1919</v>
      </c>
      <c r="H500" s="12" t="s">
        <v>1047</v>
      </c>
      <c r="I500" s="4" t="s">
        <v>1920</v>
      </c>
      <c r="J500" s="11" t="s">
        <v>1047</v>
      </c>
      <c r="K500" s="111"/>
      <c r="M500" s="12"/>
      <c r="N500" s="4"/>
      <c r="O500" s="4" t="s">
        <v>2064</v>
      </c>
      <c r="P500" s="4" t="s">
        <v>61</v>
      </c>
      <c r="Q500" s="11">
        <v>79007970259</v>
      </c>
      <c r="R500" s="4" t="s">
        <v>2065</v>
      </c>
      <c r="S500" s="4">
        <v>14</v>
      </c>
      <c r="T500" s="4"/>
      <c r="U500" s="4" t="s">
        <v>413</v>
      </c>
      <c r="V500" s="4" t="s">
        <v>1906</v>
      </c>
      <c r="W500" s="4" t="s">
        <v>2066</v>
      </c>
      <c r="X500" s="4">
        <v>-7.4802350000000004</v>
      </c>
      <c r="Y500" s="4">
        <v>-73.274657000000005</v>
      </c>
      <c r="Z500" t="s">
        <v>7</v>
      </c>
      <c r="AB500" s="22">
        <v>45154</v>
      </c>
      <c r="AC500" s="22">
        <v>45154</v>
      </c>
      <c r="AD500" s="168"/>
      <c r="AE500" s="36"/>
      <c r="AF500"/>
      <c r="AJ500" s="81">
        <v>29078</v>
      </c>
    </row>
    <row r="501" spans="1:36" ht="25.2" customHeight="1" x14ac:dyDescent="0.3">
      <c r="A501" s="5">
        <v>182</v>
      </c>
      <c r="B501" s="4" t="s">
        <v>2067</v>
      </c>
      <c r="C501" s="169">
        <v>16832</v>
      </c>
      <c r="D501" s="11" t="s">
        <v>2068</v>
      </c>
      <c r="E501" s="99" t="str">
        <f ca="1">IFERROR(VLOOKUP(F501,'Banco de Dados'!AE:AF,2,FALSE),"")</f>
        <v/>
      </c>
      <c r="F501" s="4" t="str">
        <f ca="1">IFERROR(VLOOKUP(Q501,'Banco de Dados'!A:B,2,FALSE),"")</f>
        <v/>
      </c>
      <c r="G501" s="4" t="s">
        <v>58</v>
      </c>
      <c r="H501" s="12" t="s">
        <v>59</v>
      </c>
      <c r="I501" s="4"/>
      <c r="J501" s="11">
        <v>80</v>
      </c>
      <c r="K501" s="111">
        <v>45343</v>
      </c>
      <c r="M501" s="12"/>
      <c r="N501" s="4"/>
      <c r="O501" s="4" t="s">
        <v>2069</v>
      </c>
      <c r="P501" s="4" t="s">
        <v>61</v>
      </c>
      <c r="Q501" s="11">
        <v>94292965234</v>
      </c>
      <c r="R501" s="4" t="s">
        <v>2070</v>
      </c>
      <c r="S501" s="4">
        <v>14</v>
      </c>
      <c r="T501" s="4"/>
      <c r="U501" s="4" t="s">
        <v>413</v>
      </c>
      <c r="V501" s="4" t="s">
        <v>1906</v>
      </c>
      <c r="W501" s="4" t="s">
        <v>2036</v>
      </c>
      <c r="X501" s="4">
        <v>-7.6824029999999999</v>
      </c>
      <c r="Y501" s="4">
        <v>-73.309507999999994</v>
      </c>
      <c r="Z501" t="s">
        <v>7</v>
      </c>
      <c r="AB501" s="22">
        <v>45154</v>
      </c>
      <c r="AC501" s="22">
        <v>45154</v>
      </c>
      <c r="AD501" s="168"/>
      <c r="AE501" s="36">
        <v>45349</v>
      </c>
      <c r="AF501"/>
      <c r="AJ501" s="81">
        <v>30660</v>
      </c>
    </row>
    <row r="502" spans="1:36" ht="25.2" customHeight="1" x14ac:dyDescent="0.3">
      <c r="A502" s="5">
        <v>183</v>
      </c>
      <c r="B502" s="4" t="s">
        <v>2071</v>
      </c>
      <c r="C502" s="169">
        <v>16790</v>
      </c>
      <c r="D502" s="11" t="s">
        <v>2072</v>
      </c>
      <c r="E502" s="99">
        <f>IFERROR(VLOOKUP(F502,'Banco de Dados'!AE:AF,2,FALSE),"")</f>
        <v>714894</v>
      </c>
      <c r="F502" s="4">
        <f>IFERROR(VLOOKUP(Q502,'Banco de Dados'!A:B,2,FALSE),"")</f>
        <v>212301065</v>
      </c>
      <c r="G502" s="4" t="s">
        <v>58</v>
      </c>
      <c r="H502" s="12" t="s">
        <v>59</v>
      </c>
      <c r="I502" s="4"/>
      <c r="J502" s="11">
        <v>80</v>
      </c>
      <c r="K502" s="111">
        <v>45187</v>
      </c>
      <c r="L502" s="12" t="s">
        <v>59</v>
      </c>
      <c r="M502" s="12" t="s">
        <v>59</v>
      </c>
      <c r="N502" s="4"/>
      <c r="O502" s="4" t="s">
        <v>2073</v>
      </c>
      <c r="P502" s="4" t="s">
        <v>61</v>
      </c>
      <c r="Q502" s="11">
        <v>4464154212</v>
      </c>
      <c r="R502" s="4" t="s">
        <v>2074</v>
      </c>
      <c r="S502" s="4">
        <v>14</v>
      </c>
      <c r="T502" s="4"/>
      <c r="U502" s="4" t="s">
        <v>413</v>
      </c>
      <c r="V502" s="4" t="s">
        <v>1906</v>
      </c>
      <c r="W502" s="4" t="s">
        <v>1916</v>
      </c>
      <c r="X502" s="4">
        <v>-7.5092949999999998</v>
      </c>
      <c r="Y502" s="4">
        <v>-73.256681999999998</v>
      </c>
      <c r="Z502">
        <v>2216130</v>
      </c>
      <c r="AA502" s="123">
        <v>239821</v>
      </c>
      <c r="AB502" s="22">
        <v>45154</v>
      </c>
      <c r="AC502" s="22">
        <v>45154</v>
      </c>
      <c r="AD502" s="168" t="s">
        <v>66</v>
      </c>
      <c r="AE502" s="36">
        <v>45194</v>
      </c>
      <c r="AF502" s="36">
        <v>45195</v>
      </c>
      <c r="AG502" s="12">
        <v>9</v>
      </c>
      <c r="AH502" s="12" t="s">
        <v>67</v>
      </c>
      <c r="AI502" t="s">
        <v>68</v>
      </c>
      <c r="AJ502" s="81">
        <v>36039</v>
      </c>
    </row>
    <row r="503" spans="1:36" ht="25.2" customHeight="1" x14ac:dyDescent="0.3">
      <c r="A503" s="5">
        <v>184</v>
      </c>
      <c r="B503" s="4" t="s">
        <v>2075</v>
      </c>
      <c r="C503" s="169">
        <v>16966</v>
      </c>
      <c r="D503" s="11" t="s">
        <v>2076</v>
      </c>
      <c r="E503" s="99" t="str">
        <f>IFERROR(VLOOKUP(F503,'Banco de Dados'!AE:AF,2,FALSE),"")</f>
        <v/>
      </c>
      <c r="F503" s="4"/>
      <c r="G503" s="4" t="s">
        <v>58</v>
      </c>
      <c r="H503" s="12" t="s">
        <v>59</v>
      </c>
      <c r="I503" s="4"/>
      <c r="J503" s="11">
        <v>80</v>
      </c>
      <c r="K503" s="111"/>
      <c r="M503" s="12"/>
      <c r="N503" s="4"/>
      <c r="O503" s="4" t="s">
        <v>2077</v>
      </c>
      <c r="P503" s="4" t="s">
        <v>61</v>
      </c>
      <c r="Q503" s="11">
        <v>73008079253</v>
      </c>
      <c r="R503" s="4" t="s">
        <v>2078</v>
      </c>
      <c r="S503" s="4">
        <v>14</v>
      </c>
      <c r="T503" s="4"/>
      <c r="U503" s="4" t="s">
        <v>1937</v>
      </c>
      <c r="V503" s="4" t="s">
        <v>1906</v>
      </c>
      <c r="W503" s="4" t="s">
        <v>1957</v>
      </c>
      <c r="X503" s="4">
        <v>-7.8360880000000002</v>
      </c>
      <c r="Y503" s="4">
        <v>-73.399538000000007</v>
      </c>
      <c r="Z503" t="s">
        <v>7</v>
      </c>
      <c r="AB503" s="22">
        <v>45154</v>
      </c>
      <c r="AC503" s="22">
        <v>45154</v>
      </c>
      <c r="AD503" s="168"/>
      <c r="AE503" s="36"/>
      <c r="AF503"/>
      <c r="AJ503" s="81">
        <v>24636</v>
      </c>
    </row>
    <row r="504" spans="1:36" ht="25.2" customHeight="1" x14ac:dyDescent="0.3">
      <c r="A504" s="5">
        <v>185</v>
      </c>
      <c r="B504" s="4" t="s">
        <v>2079</v>
      </c>
      <c r="C504" s="169">
        <v>16885</v>
      </c>
      <c r="D504" s="11" t="s">
        <v>2080</v>
      </c>
      <c r="E504" s="99">
        <f>IFERROR(VLOOKUP(F504,'Banco de Dados'!AE:AF,2,FALSE),"")</f>
        <v>715049</v>
      </c>
      <c r="F504" s="4">
        <f>IFERROR(VLOOKUP(Q504,'Banco de Dados'!A:B,2,FALSE),"")</f>
        <v>212301118</v>
      </c>
      <c r="G504" s="4" t="s">
        <v>58</v>
      </c>
      <c r="H504" s="12" t="s">
        <v>59</v>
      </c>
      <c r="I504" s="4"/>
      <c r="J504" s="11">
        <v>80</v>
      </c>
      <c r="K504" s="111">
        <v>45194</v>
      </c>
      <c r="L504" s="12" t="s">
        <v>59</v>
      </c>
      <c r="M504" s="12" t="s">
        <v>59</v>
      </c>
      <c r="N504" s="4"/>
      <c r="O504" s="4" t="s">
        <v>2081</v>
      </c>
      <c r="P504" s="4" t="s">
        <v>61</v>
      </c>
      <c r="Q504" s="11">
        <v>65552628268</v>
      </c>
      <c r="R504" s="4" t="s">
        <v>2082</v>
      </c>
      <c r="S504" s="4">
        <v>14</v>
      </c>
      <c r="T504" s="4"/>
      <c r="U504" s="4" t="s">
        <v>413</v>
      </c>
      <c r="V504" s="4" t="s">
        <v>1906</v>
      </c>
      <c r="W504" s="4" t="s">
        <v>1916</v>
      </c>
      <c r="X504" s="4">
        <v>-7.5102500000000001</v>
      </c>
      <c r="Y504" s="4">
        <v>-73.268879999999996</v>
      </c>
      <c r="Z504">
        <v>2216131</v>
      </c>
      <c r="AA504" s="123">
        <v>239821</v>
      </c>
      <c r="AB504" s="22">
        <v>45154</v>
      </c>
      <c r="AC504" s="22">
        <v>45154</v>
      </c>
      <c r="AD504" s="168" t="s">
        <v>66</v>
      </c>
      <c r="AE504" s="36">
        <v>45202</v>
      </c>
      <c r="AF504" s="36">
        <v>45208</v>
      </c>
      <c r="AG504" s="12">
        <v>10</v>
      </c>
      <c r="AH504" s="12" t="s">
        <v>67</v>
      </c>
      <c r="AI504" t="s">
        <v>68</v>
      </c>
      <c r="AJ504" s="81">
        <v>22000</v>
      </c>
    </row>
    <row r="505" spans="1:36" ht="25.2" customHeight="1" x14ac:dyDescent="0.3">
      <c r="A505" s="5">
        <v>186</v>
      </c>
      <c r="B505" s="4" t="s">
        <v>2083</v>
      </c>
      <c r="C505" s="169">
        <v>16886</v>
      </c>
      <c r="D505" s="11" t="s">
        <v>2084</v>
      </c>
      <c r="E505" s="99">
        <f>IFERROR(VLOOKUP(F505,'Banco de Dados'!AE:AF,2,FALSE),"")</f>
        <v>714397</v>
      </c>
      <c r="F505" s="4">
        <f>IFERROR(VLOOKUP(Q505,'Banco de Dados'!A:B,2,FALSE),"")</f>
        <v>212301067</v>
      </c>
      <c r="G505" s="4" t="s">
        <v>58</v>
      </c>
      <c r="H505" s="12" t="s">
        <v>59</v>
      </c>
      <c r="I505" s="4"/>
      <c r="J505" s="11">
        <v>80</v>
      </c>
      <c r="K505" s="111">
        <v>45185</v>
      </c>
      <c r="L505" s="12" t="s">
        <v>59</v>
      </c>
      <c r="M505" s="12" t="s">
        <v>59</v>
      </c>
      <c r="N505" s="4"/>
      <c r="O505" s="4" t="s">
        <v>2085</v>
      </c>
      <c r="P505" s="4" t="s">
        <v>61</v>
      </c>
      <c r="Q505" s="11">
        <v>60402725204</v>
      </c>
      <c r="R505" s="4" t="s">
        <v>2086</v>
      </c>
      <c r="S505" s="4">
        <v>14</v>
      </c>
      <c r="T505" s="4"/>
      <c r="U505" s="4" t="s">
        <v>413</v>
      </c>
      <c r="V505" s="4" t="s">
        <v>1906</v>
      </c>
      <c r="W505" s="4" t="s">
        <v>1916</v>
      </c>
      <c r="X505" s="4">
        <v>-7.5022979999999997</v>
      </c>
      <c r="Y505" s="4">
        <v>-73.256877000000003</v>
      </c>
      <c r="Z505">
        <v>2216132</v>
      </c>
      <c r="AA505" s="123">
        <v>239821</v>
      </c>
      <c r="AB505" s="22">
        <v>45154</v>
      </c>
      <c r="AC505" s="22">
        <v>45154</v>
      </c>
      <c r="AD505" s="168" t="s">
        <v>66</v>
      </c>
      <c r="AE505" s="36">
        <v>45194</v>
      </c>
      <c r="AF505" s="36">
        <v>45195</v>
      </c>
      <c r="AG505" s="12">
        <v>9</v>
      </c>
      <c r="AH505" s="12" t="s">
        <v>67</v>
      </c>
      <c r="AI505" t="s">
        <v>68</v>
      </c>
      <c r="AJ505" s="81">
        <v>28841</v>
      </c>
    </row>
    <row r="506" spans="1:36" ht="25.2" customHeight="1" x14ac:dyDescent="0.3">
      <c r="A506" s="5">
        <v>187</v>
      </c>
      <c r="B506" s="4" t="s">
        <v>2087</v>
      </c>
      <c r="C506" s="169">
        <v>16891</v>
      </c>
      <c r="D506" s="11" t="s">
        <v>2088</v>
      </c>
      <c r="E506" s="99" t="str">
        <f>IFERROR(VLOOKUP(F506,'Banco de Dados'!AE:AF,2,FALSE),"")</f>
        <v/>
      </c>
      <c r="F506" s="4"/>
      <c r="G506" s="4" t="s">
        <v>1919</v>
      </c>
      <c r="H506" s="12" t="s">
        <v>1047</v>
      </c>
      <c r="I506" s="4" t="s">
        <v>1920</v>
      </c>
      <c r="J506" s="11" t="s">
        <v>1047</v>
      </c>
      <c r="K506" s="111"/>
      <c r="M506" s="12"/>
      <c r="N506" s="4"/>
      <c r="O506" s="4" t="s">
        <v>2089</v>
      </c>
      <c r="P506" s="4" t="s">
        <v>61</v>
      </c>
      <c r="Q506" s="11">
        <v>21643180215</v>
      </c>
      <c r="R506" s="4" t="s">
        <v>2090</v>
      </c>
      <c r="S506" s="4">
        <v>14</v>
      </c>
      <c r="T506" s="4"/>
      <c r="U506" s="4" t="s">
        <v>413</v>
      </c>
      <c r="V506" s="4" t="s">
        <v>1906</v>
      </c>
      <c r="W506" s="4" t="s">
        <v>2091</v>
      </c>
      <c r="X506" s="4">
        <v>-7.4874599999999996</v>
      </c>
      <c r="Y506" s="4">
        <v>-73.269272999999998</v>
      </c>
      <c r="Z506" t="s">
        <v>7</v>
      </c>
      <c r="AB506" s="22">
        <v>45154</v>
      </c>
      <c r="AC506" s="22">
        <v>45154</v>
      </c>
      <c r="AD506" s="168"/>
      <c r="AE506" s="36"/>
      <c r="AF506"/>
      <c r="AJ506" s="81">
        <v>24063</v>
      </c>
    </row>
    <row r="507" spans="1:36" ht="25.2" customHeight="1" x14ac:dyDescent="0.3">
      <c r="A507" s="5">
        <v>188</v>
      </c>
      <c r="B507" s="4" t="s">
        <v>2092</v>
      </c>
      <c r="C507" s="169">
        <v>16894</v>
      </c>
      <c r="D507" s="11" t="s">
        <v>2093</v>
      </c>
      <c r="E507" s="99" t="str">
        <f>IFERROR(VLOOKUP(F507,'Banco de Dados'!AE:AF,2,FALSE),"")</f>
        <v/>
      </c>
      <c r="F507" s="4"/>
      <c r="G507" s="4" t="s">
        <v>58</v>
      </c>
      <c r="H507" s="12" t="s">
        <v>59</v>
      </c>
      <c r="I507" s="4"/>
      <c r="J507" s="11">
        <v>80</v>
      </c>
      <c r="K507" s="111"/>
      <c r="M507" s="12"/>
      <c r="N507" s="4"/>
      <c r="O507" s="4" t="s">
        <v>2094</v>
      </c>
      <c r="P507" s="4" t="s">
        <v>61</v>
      </c>
      <c r="Q507" s="11">
        <v>6209698220</v>
      </c>
      <c r="R507" s="4" t="s">
        <v>2095</v>
      </c>
      <c r="S507" s="4">
        <v>14</v>
      </c>
      <c r="T507" s="4"/>
      <c r="U507" s="4" t="s">
        <v>413</v>
      </c>
      <c r="V507" s="4" t="s">
        <v>1906</v>
      </c>
      <c r="W507" s="4" t="s">
        <v>1962</v>
      </c>
      <c r="X507" s="4">
        <v>-7.6360999999999999</v>
      </c>
      <c r="Y507" s="4">
        <v>-73.301587999999995</v>
      </c>
      <c r="Z507" t="s">
        <v>7</v>
      </c>
      <c r="AB507" s="22">
        <v>45154</v>
      </c>
      <c r="AC507" s="22">
        <v>45154</v>
      </c>
      <c r="AD507" s="168" t="s">
        <v>66</v>
      </c>
      <c r="AE507" s="36"/>
      <c r="AF507"/>
      <c r="AJ507" s="81">
        <v>36341</v>
      </c>
    </row>
    <row r="508" spans="1:36" ht="25.2" customHeight="1" x14ac:dyDescent="0.3">
      <c r="A508" s="5">
        <v>189</v>
      </c>
      <c r="B508" s="4" t="s">
        <v>2096</v>
      </c>
      <c r="C508" s="169">
        <v>16895</v>
      </c>
      <c r="D508" s="11" t="s">
        <v>2097</v>
      </c>
      <c r="E508" s="99" t="str">
        <f>IFERROR(VLOOKUP(F508,'Banco de Dados'!AE:AF,2,FALSE),"")</f>
        <v/>
      </c>
      <c r="F508" s="4"/>
      <c r="G508" s="4" t="s">
        <v>58</v>
      </c>
      <c r="H508" s="12" t="s">
        <v>59</v>
      </c>
      <c r="I508" s="4"/>
      <c r="J508" s="11">
        <v>80</v>
      </c>
      <c r="K508" s="111"/>
      <c r="M508" s="12"/>
      <c r="N508" s="4"/>
      <c r="O508" s="4" t="s">
        <v>2098</v>
      </c>
      <c r="P508" s="4" t="s">
        <v>61</v>
      </c>
      <c r="Q508" s="11">
        <v>88712125253</v>
      </c>
      <c r="R508" s="4" t="s">
        <v>2099</v>
      </c>
      <c r="S508" s="4">
        <v>14</v>
      </c>
      <c r="T508" s="4"/>
      <c r="U508" s="4" t="s">
        <v>413</v>
      </c>
      <c r="V508" s="4" t="s">
        <v>1906</v>
      </c>
      <c r="W508" s="4" t="s">
        <v>1962</v>
      </c>
      <c r="X508" s="4">
        <v>-7.6362550000000002</v>
      </c>
      <c r="Y508" s="4">
        <v>-73.301437000000007</v>
      </c>
      <c r="Z508" t="s">
        <v>7</v>
      </c>
      <c r="AB508" s="22">
        <v>45154</v>
      </c>
      <c r="AC508" s="22">
        <v>45154</v>
      </c>
      <c r="AD508" s="168" t="s">
        <v>66</v>
      </c>
      <c r="AE508" s="36"/>
      <c r="AF508"/>
      <c r="AJ508" s="81">
        <v>29023</v>
      </c>
    </row>
    <row r="509" spans="1:36" ht="25.2" customHeight="1" x14ac:dyDescent="0.3">
      <c r="A509" s="5">
        <v>19</v>
      </c>
      <c r="B509" s="4" t="s">
        <v>2100</v>
      </c>
      <c r="C509" s="169">
        <v>16717</v>
      </c>
      <c r="D509" s="11" t="s">
        <v>2101</v>
      </c>
      <c r="E509" s="99">
        <f>IFERROR(VLOOKUP(F509,'Banco de Dados'!AE:AF,2,FALSE),"")</f>
        <v>714102</v>
      </c>
      <c r="F509" s="4">
        <f>IFERROR(VLOOKUP(Q509,'Banco de Dados'!A:B,2,FALSE),"")</f>
        <v>212300976</v>
      </c>
      <c r="G509" s="4" t="s">
        <v>58</v>
      </c>
      <c r="H509" s="12" t="s">
        <v>59</v>
      </c>
      <c r="I509" s="4"/>
      <c r="J509" s="11">
        <v>80</v>
      </c>
      <c r="K509" s="111">
        <v>45175</v>
      </c>
      <c r="L509" s="12" t="s">
        <v>59</v>
      </c>
      <c r="M509" s="12" t="s">
        <v>59</v>
      </c>
      <c r="N509" s="4"/>
      <c r="O509" s="4" t="s">
        <v>2102</v>
      </c>
      <c r="P509" s="4" t="s">
        <v>61</v>
      </c>
      <c r="Q509" s="11">
        <v>64031420200</v>
      </c>
      <c r="R509" s="4" t="s">
        <v>2103</v>
      </c>
      <c r="S509" s="4">
        <v>16</v>
      </c>
      <c r="T509" s="4"/>
      <c r="U509" s="4" t="s">
        <v>63</v>
      </c>
      <c r="V509" s="4" t="s">
        <v>64</v>
      </c>
      <c r="W509" s="4" t="s">
        <v>65</v>
      </c>
      <c r="X509" s="4">
        <v>-8.1072030000000002</v>
      </c>
      <c r="Y509" s="4">
        <v>-72.593675000000005</v>
      </c>
      <c r="Z509" s="4">
        <v>2216154</v>
      </c>
      <c r="AA509" s="123">
        <v>239823</v>
      </c>
      <c r="AB509" s="22">
        <v>45154</v>
      </c>
      <c r="AC509" s="22">
        <v>45154</v>
      </c>
      <c r="AD509" s="168" t="s">
        <v>66</v>
      </c>
      <c r="AE509" s="36">
        <v>45188</v>
      </c>
      <c r="AF509" s="22">
        <v>45191</v>
      </c>
      <c r="AG509" s="17">
        <v>9</v>
      </c>
      <c r="AH509" s="12" t="s">
        <v>67</v>
      </c>
      <c r="AI509" t="s">
        <v>68</v>
      </c>
      <c r="AJ509" s="81">
        <v>28137</v>
      </c>
    </row>
    <row r="510" spans="1:36" ht="25.2" customHeight="1" x14ac:dyDescent="0.3">
      <c r="A510" s="5">
        <v>190</v>
      </c>
      <c r="B510" s="4" t="s">
        <v>2104</v>
      </c>
      <c r="C510" s="169">
        <v>16918</v>
      </c>
      <c r="D510" s="11" t="s">
        <v>2105</v>
      </c>
      <c r="E510" s="99" t="str">
        <f>IFERROR(VLOOKUP(F510,'Banco de Dados'!AE:AF,2,FALSE),"")</f>
        <v/>
      </c>
      <c r="F510" s="4"/>
      <c r="G510" s="4" t="s">
        <v>58</v>
      </c>
      <c r="H510" s="12" t="s">
        <v>59</v>
      </c>
      <c r="I510" s="4"/>
      <c r="J510" s="11">
        <v>80</v>
      </c>
      <c r="K510" s="111"/>
      <c r="M510" s="12"/>
      <c r="N510" s="4"/>
      <c r="O510" s="4" t="s">
        <v>2106</v>
      </c>
      <c r="P510" s="4" t="s">
        <v>61</v>
      </c>
      <c r="Q510" s="11">
        <v>99984288234</v>
      </c>
      <c r="R510" s="4" t="s">
        <v>2107</v>
      </c>
      <c r="S510" s="4">
        <v>14</v>
      </c>
      <c r="T510" s="4"/>
      <c r="U510" s="4" t="s">
        <v>1937</v>
      </c>
      <c r="V510" s="4" t="s">
        <v>1906</v>
      </c>
      <c r="W510" s="4" t="s">
        <v>1957</v>
      </c>
      <c r="X510" s="4">
        <v>-7.7984900000000001</v>
      </c>
      <c r="Y510" s="4">
        <v>-73.384820000000005</v>
      </c>
      <c r="Z510" t="s">
        <v>7</v>
      </c>
      <c r="AB510" s="22">
        <v>45154</v>
      </c>
      <c r="AC510" s="22">
        <v>45154</v>
      </c>
      <c r="AD510" s="168"/>
      <c r="AE510" s="36"/>
      <c r="AF510"/>
      <c r="AJ510" s="81">
        <v>31370</v>
      </c>
    </row>
    <row r="511" spans="1:36" ht="25.2" customHeight="1" x14ac:dyDescent="0.3">
      <c r="A511" s="5">
        <v>191</v>
      </c>
      <c r="B511" s="4" t="s">
        <v>2108</v>
      </c>
      <c r="C511" s="169">
        <v>16928</v>
      </c>
      <c r="D511" s="11" t="s">
        <v>2109</v>
      </c>
      <c r="E511" s="99" t="str">
        <f>IFERROR(VLOOKUP(F511,'Banco de Dados'!AE:AF,2,FALSE),"")</f>
        <v/>
      </c>
      <c r="F511" s="4"/>
      <c r="G511" s="4" t="s">
        <v>1919</v>
      </c>
      <c r="H511" s="12" t="s">
        <v>1047</v>
      </c>
      <c r="I511" s="4" t="s">
        <v>1920</v>
      </c>
      <c r="J511" s="11" t="s">
        <v>1047</v>
      </c>
      <c r="K511" s="111"/>
      <c r="M511" s="12"/>
      <c r="N511" s="4"/>
      <c r="O511" s="4" t="s">
        <v>2110</v>
      </c>
      <c r="P511" s="4" t="s">
        <v>61</v>
      </c>
      <c r="Q511" s="11">
        <v>572260245</v>
      </c>
      <c r="R511" s="4" t="s">
        <v>2111</v>
      </c>
      <c r="S511" s="4">
        <v>14</v>
      </c>
      <c r="T511" s="4"/>
      <c r="U511" s="4" t="s">
        <v>1937</v>
      </c>
      <c r="V511" s="4" t="s">
        <v>1906</v>
      </c>
      <c r="W511" s="4" t="s">
        <v>1957</v>
      </c>
      <c r="X511" s="4">
        <v>-7.7908600000000003</v>
      </c>
      <c r="Y511" s="4">
        <v>-73.386020000000002</v>
      </c>
      <c r="Z511" t="s">
        <v>7</v>
      </c>
      <c r="AB511" s="22">
        <v>45154</v>
      </c>
      <c r="AC511" s="22">
        <v>45154</v>
      </c>
      <c r="AD511" s="168"/>
      <c r="AE511" s="36"/>
      <c r="AF511"/>
      <c r="AJ511" s="81">
        <v>30714</v>
      </c>
    </row>
    <row r="512" spans="1:36" ht="25.2" customHeight="1" x14ac:dyDescent="0.3">
      <c r="A512" s="5">
        <v>192</v>
      </c>
      <c r="B512" s="4" t="s">
        <v>2112</v>
      </c>
      <c r="C512" s="169">
        <v>16993</v>
      </c>
      <c r="D512" s="11" t="s">
        <v>2113</v>
      </c>
      <c r="E512" s="99" t="str">
        <f>IFERROR(VLOOKUP(F512,'Banco de Dados'!AE:AF,2,FALSE),"")</f>
        <v/>
      </c>
      <c r="F512" s="4"/>
      <c r="G512" s="4" t="s">
        <v>1919</v>
      </c>
      <c r="H512" s="12" t="s">
        <v>1047</v>
      </c>
      <c r="I512" s="4" t="s">
        <v>1920</v>
      </c>
      <c r="J512" s="11" t="s">
        <v>1047</v>
      </c>
      <c r="K512" s="111"/>
      <c r="M512" s="12"/>
      <c r="N512" s="4"/>
      <c r="O512" s="4" t="s">
        <v>2114</v>
      </c>
      <c r="P512" s="4" t="s">
        <v>61</v>
      </c>
      <c r="Q512" s="11">
        <v>3599126216</v>
      </c>
      <c r="R512" s="4"/>
      <c r="S512" s="4">
        <v>14</v>
      </c>
      <c r="T512" s="4"/>
      <c r="U512" s="4" t="s">
        <v>1937</v>
      </c>
      <c r="V512" s="4" t="s">
        <v>1906</v>
      </c>
      <c r="W512" s="4" t="s">
        <v>1957</v>
      </c>
      <c r="X512" s="4">
        <v>-7.7916699999999999</v>
      </c>
      <c r="Y512" s="4">
        <v>-73.385890000000003</v>
      </c>
      <c r="Z512" t="s">
        <v>7</v>
      </c>
      <c r="AB512" s="22">
        <v>45154</v>
      </c>
      <c r="AC512" s="22">
        <v>45154</v>
      </c>
      <c r="AD512" s="168"/>
      <c r="AE512" s="36"/>
      <c r="AF512"/>
      <c r="AJ512" s="81" t="e">
        <v>#N/A</v>
      </c>
    </row>
    <row r="513" spans="1:36" ht="25.2" customHeight="1" x14ac:dyDescent="0.3">
      <c r="A513" s="5">
        <v>193</v>
      </c>
      <c r="B513" s="4" t="s">
        <v>2115</v>
      </c>
      <c r="C513" s="169">
        <v>16936</v>
      </c>
      <c r="D513" s="11" t="s">
        <v>2116</v>
      </c>
      <c r="E513" s="99" t="str">
        <f>IFERROR(VLOOKUP(F513,'Banco de Dados'!AE:AF,2,FALSE),"")</f>
        <v/>
      </c>
      <c r="F513" s="4"/>
      <c r="G513" s="4" t="s">
        <v>58</v>
      </c>
      <c r="H513" s="12" t="s">
        <v>59</v>
      </c>
      <c r="I513" s="4"/>
      <c r="J513" s="11">
        <v>80</v>
      </c>
      <c r="K513" s="111"/>
      <c r="M513" s="12"/>
      <c r="N513" s="4"/>
      <c r="O513" s="4" t="s">
        <v>2117</v>
      </c>
      <c r="P513" s="4" t="s">
        <v>61</v>
      </c>
      <c r="Q513" s="11">
        <v>4965707222</v>
      </c>
      <c r="R513" s="4" t="s">
        <v>2118</v>
      </c>
      <c r="S513" s="4">
        <v>14</v>
      </c>
      <c r="T513" s="4"/>
      <c r="U513" s="4" t="s">
        <v>1937</v>
      </c>
      <c r="V513" s="4" t="s">
        <v>1906</v>
      </c>
      <c r="W513" s="4" t="s">
        <v>1957</v>
      </c>
      <c r="X513" s="4">
        <v>-7.7965400000000002</v>
      </c>
      <c r="Y513" s="4">
        <v>-73.386160000000004</v>
      </c>
      <c r="Z513" t="s">
        <v>7</v>
      </c>
      <c r="AB513" s="22">
        <v>45154</v>
      </c>
      <c r="AC513" s="22">
        <v>45154</v>
      </c>
      <c r="AD513" s="168"/>
      <c r="AE513" s="36"/>
      <c r="AF513"/>
      <c r="AJ513" s="81">
        <v>30740</v>
      </c>
    </row>
    <row r="514" spans="1:36" ht="25.2" customHeight="1" x14ac:dyDescent="0.3">
      <c r="A514" s="5">
        <v>194</v>
      </c>
      <c r="B514" s="4" t="s">
        <v>2119</v>
      </c>
      <c r="C514" s="169">
        <v>16838</v>
      </c>
      <c r="D514" s="11" t="s">
        <v>2120</v>
      </c>
      <c r="E514" s="99" t="str">
        <f>IFERROR(VLOOKUP(F514,'Banco de Dados'!AE:AF,2,FALSE),"")</f>
        <v/>
      </c>
      <c r="F514" s="4"/>
      <c r="G514" s="4" t="s">
        <v>58</v>
      </c>
      <c r="H514" s="12" t="s">
        <v>59</v>
      </c>
      <c r="I514" s="4"/>
      <c r="J514" s="11">
        <v>80</v>
      </c>
      <c r="K514" s="111"/>
      <c r="M514" s="12"/>
      <c r="N514" s="4"/>
      <c r="O514" s="4" t="s">
        <v>2121</v>
      </c>
      <c r="P514" s="4" t="s">
        <v>61</v>
      </c>
      <c r="Q514" s="11">
        <v>72686855215</v>
      </c>
      <c r="R514" s="4" t="s">
        <v>2122</v>
      </c>
      <c r="S514" s="4">
        <v>14</v>
      </c>
      <c r="T514" s="4"/>
      <c r="U514" s="4" t="s">
        <v>413</v>
      </c>
      <c r="V514" s="4" t="s">
        <v>1906</v>
      </c>
      <c r="W514" s="4" t="s">
        <v>1962</v>
      </c>
      <c r="X514" s="4">
        <v>-7.6552170000000004</v>
      </c>
      <c r="Y514" s="4">
        <v>-73.298784999999995</v>
      </c>
      <c r="Z514" t="s">
        <v>7</v>
      </c>
      <c r="AB514" s="22">
        <v>45154</v>
      </c>
      <c r="AC514" s="22">
        <v>45154</v>
      </c>
      <c r="AD514" s="168"/>
      <c r="AE514" s="36"/>
      <c r="AF514"/>
      <c r="AJ514" s="81">
        <v>30415</v>
      </c>
    </row>
    <row r="515" spans="1:36" ht="25.2" customHeight="1" x14ac:dyDescent="0.3">
      <c r="A515" s="5">
        <v>195</v>
      </c>
      <c r="B515" s="4" t="s">
        <v>2123</v>
      </c>
      <c r="C515" s="169">
        <v>16846</v>
      </c>
      <c r="D515" s="11" t="s">
        <v>2124</v>
      </c>
      <c r="E515" s="99" t="str">
        <f>IFERROR(VLOOKUP(F515,'Banco de Dados'!AE:AF,2,FALSE),"")</f>
        <v/>
      </c>
      <c r="F515" s="4"/>
      <c r="G515" s="4" t="s">
        <v>410</v>
      </c>
      <c r="H515" s="12" t="s">
        <v>365</v>
      </c>
      <c r="I515" s="4" t="s">
        <v>2125</v>
      </c>
      <c r="J515" s="11" t="s">
        <v>365</v>
      </c>
      <c r="K515" s="111"/>
      <c r="M515" s="12"/>
      <c r="N515" s="4"/>
      <c r="O515" s="4" t="s">
        <v>2126</v>
      </c>
      <c r="P515" s="4" t="s">
        <v>2127</v>
      </c>
      <c r="Q515" s="11" t="s">
        <v>2128</v>
      </c>
      <c r="R515" s="4" t="s">
        <v>2129</v>
      </c>
      <c r="S515" s="4">
        <v>14</v>
      </c>
      <c r="T515" s="4"/>
      <c r="U515" s="4" t="s">
        <v>413</v>
      </c>
      <c r="V515" s="4" t="s">
        <v>1906</v>
      </c>
      <c r="W515" s="4" t="s">
        <v>1907</v>
      </c>
      <c r="X515" s="4">
        <v>-7.7197129999999996</v>
      </c>
      <c r="Y515" s="4">
        <v>-73.344577000000001</v>
      </c>
      <c r="Z515" t="s">
        <v>7</v>
      </c>
      <c r="AB515" s="22">
        <v>45154</v>
      </c>
      <c r="AC515" s="22">
        <v>45166</v>
      </c>
      <c r="AD515" s="168"/>
      <c r="AE515" s="36"/>
      <c r="AF515"/>
      <c r="AJ515" s="81" t="e">
        <v>#N/A</v>
      </c>
    </row>
    <row r="516" spans="1:36" ht="25.2" customHeight="1" x14ac:dyDescent="0.3">
      <c r="A516" s="5">
        <v>196</v>
      </c>
      <c r="B516" s="4" t="s">
        <v>2130</v>
      </c>
      <c r="C516" s="169">
        <v>16858</v>
      </c>
      <c r="D516" s="11" t="s">
        <v>2131</v>
      </c>
      <c r="E516" s="99" t="str">
        <f>IFERROR(VLOOKUP(F516,'Banco de Dados'!AE:AF,2,FALSE),"")</f>
        <v/>
      </c>
      <c r="F516" s="4"/>
      <c r="G516" s="4" t="s">
        <v>1919</v>
      </c>
      <c r="H516" s="12" t="s">
        <v>1047</v>
      </c>
      <c r="I516" s="4" t="s">
        <v>1920</v>
      </c>
      <c r="J516" s="11" t="s">
        <v>1047</v>
      </c>
      <c r="K516" s="111"/>
      <c r="M516" s="12"/>
      <c r="N516" s="4"/>
      <c r="O516" s="4" t="s">
        <v>2132</v>
      </c>
      <c r="P516" s="4" t="s">
        <v>61</v>
      </c>
      <c r="Q516" s="11">
        <v>400375257</v>
      </c>
      <c r="R516" s="4" t="s">
        <v>2133</v>
      </c>
      <c r="S516" s="4">
        <v>14</v>
      </c>
      <c r="T516" s="4"/>
      <c r="U516" s="4" t="s">
        <v>413</v>
      </c>
      <c r="V516" s="4" t="s">
        <v>1906</v>
      </c>
      <c r="W516" s="4" t="s">
        <v>1962</v>
      </c>
      <c r="X516" s="4">
        <v>-7.6465899999999998</v>
      </c>
      <c r="Y516" s="4">
        <v>-73.310042999999993</v>
      </c>
      <c r="Z516" t="s">
        <v>7</v>
      </c>
      <c r="AB516" s="22">
        <v>45154</v>
      </c>
      <c r="AC516" s="22">
        <v>45154</v>
      </c>
      <c r="AD516" s="168"/>
      <c r="AE516" s="36"/>
      <c r="AF516"/>
      <c r="AJ516" s="81">
        <v>29046</v>
      </c>
    </row>
    <row r="517" spans="1:36" ht="25.2" customHeight="1" x14ac:dyDescent="0.3">
      <c r="A517" s="5">
        <v>197</v>
      </c>
      <c r="B517" s="4" t="s">
        <v>2134</v>
      </c>
      <c r="C517" s="169">
        <v>16860</v>
      </c>
      <c r="D517" s="11" t="s">
        <v>2135</v>
      </c>
      <c r="E517" s="99" t="str">
        <f>IFERROR(VLOOKUP(F517,'Banco de Dados'!AE:AF,2,FALSE),"")</f>
        <v/>
      </c>
      <c r="F517" s="4"/>
      <c r="G517" s="4" t="s">
        <v>58</v>
      </c>
      <c r="H517" s="12" t="s">
        <v>59</v>
      </c>
      <c r="I517" s="4"/>
      <c r="J517" s="11">
        <v>80</v>
      </c>
      <c r="K517" s="111"/>
      <c r="M517" s="12"/>
      <c r="N517" s="4"/>
      <c r="O517" s="4" t="s">
        <v>2136</v>
      </c>
      <c r="P517" s="4" t="s">
        <v>61</v>
      </c>
      <c r="Q517" s="11">
        <v>67267645291</v>
      </c>
      <c r="R517" s="4" t="s">
        <v>2137</v>
      </c>
      <c r="S517" s="4">
        <v>14</v>
      </c>
      <c r="T517" s="4"/>
      <c r="U517" s="4" t="s">
        <v>413</v>
      </c>
      <c r="V517" s="4" t="s">
        <v>1906</v>
      </c>
      <c r="W517" s="4" t="s">
        <v>1923</v>
      </c>
      <c r="X517" s="4">
        <v>-7.5802800000000001</v>
      </c>
      <c r="Y517" s="4">
        <v>-73.279690000000002</v>
      </c>
      <c r="Z517" t="s">
        <v>7</v>
      </c>
      <c r="AB517" s="22">
        <v>45154</v>
      </c>
      <c r="AC517" s="22">
        <v>45154</v>
      </c>
      <c r="AD517" s="168" t="s">
        <v>66</v>
      </c>
      <c r="AE517" s="36"/>
      <c r="AF517"/>
      <c r="AJ517" s="81">
        <v>29654</v>
      </c>
    </row>
    <row r="518" spans="1:36" ht="25.2" customHeight="1" x14ac:dyDescent="0.3">
      <c r="A518" s="5">
        <v>198</v>
      </c>
      <c r="B518" s="4" t="s">
        <v>2138</v>
      </c>
      <c r="C518" s="169">
        <v>16862</v>
      </c>
      <c r="D518" s="11" t="s">
        <v>2139</v>
      </c>
      <c r="E518" s="99" t="str">
        <f>IFERROR(VLOOKUP(F518,'Banco de Dados'!AE:AF,2,FALSE),"")</f>
        <v/>
      </c>
      <c r="F518" s="4"/>
      <c r="G518" s="4" t="s">
        <v>1919</v>
      </c>
      <c r="H518" s="12" t="s">
        <v>1047</v>
      </c>
      <c r="I518" s="4" t="s">
        <v>1920</v>
      </c>
      <c r="J518" s="11" t="s">
        <v>1047</v>
      </c>
      <c r="K518" s="111"/>
      <c r="M518" s="12"/>
      <c r="N518" s="4"/>
      <c r="O518" s="4" t="s">
        <v>2140</v>
      </c>
      <c r="P518" s="4" t="s">
        <v>61</v>
      </c>
      <c r="Q518" s="11">
        <v>1536002259</v>
      </c>
      <c r="R518" s="4" t="s">
        <v>2141</v>
      </c>
      <c r="S518" s="4">
        <v>14</v>
      </c>
      <c r="T518" s="4"/>
      <c r="U518" s="4" t="s">
        <v>413</v>
      </c>
      <c r="V518" s="4" t="s">
        <v>1906</v>
      </c>
      <c r="W518" s="4" t="s">
        <v>2066</v>
      </c>
      <c r="X518" s="4">
        <v>-7.5038999999999998</v>
      </c>
      <c r="Y518" s="4">
        <v>-73.268839999999997</v>
      </c>
      <c r="Z518" t="s">
        <v>7</v>
      </c>
      <c r="AB518" s="22">
        <v>45154</v>
      </c>
      <c r="AC518" s="22">
        <v>45154</v>
      </c>
      <c r="AD518" s="168"/>
      <c r="AE518" s="36"/>
      <c r="AF518"/>
      <c r="AJ518" s="81">
        <v>33610</v>
      </c>
    </row>
    <row r="519" spans="1:36" ht="25.2" customHeight="1" x14ac:dyDescent="0.3">
      <c r="A519" s="5">
        <v>199</v>
      </c>
      <c r="B519" s="4" t="s">
        <v>2142</v>
      </c>
      <c r="C519" s="169">
        <v>16866</v>
      </c>
      <c r="D519" s="11" t="s">
        <v>2143</v>
      </c>
      <c r="E519" s="99" t="str">
        <f>IFERROR(VLOOKUP(F519,'Banco de Dados'!AE:AF,2,FALSE),"")</f>
        <v/>
      </c>
      <c r="F519" s="4"/>
      <c r="G519" s="4" t="s">
        <v>1919</v>
      </c>
      <c r="H519" s="12" t="s">
        <v>1047</v>
      </c>
      <c r="I519" s="4" t="s">
        <v>1920</v>
      </c>
      <c r="J519" s="11" t="s">
        <v>1047</v>
      </c>
      <c r="K519" s="111"/>
      <c r="M519" s="12"/>
      <c r="N519" s="4"/>
      <c r="O519" s="4" t="s">
        <v>2144</v>
      </c>
      <c r="P519" s="4" t="s">
        <v>61</v>
      </c>
      <c r="Q519" s="11">
        <v>3470577218</v>
      </c>
      <c r="R519" s="4" t="s">
        <v>2145</v>
      </c>
      <c r="S519" s="4">
        <v>14</v>
      </c>
      <c r="T519" s="4"/>
      <c r="U519" s="4" t="s">
        <v>413</v>
      </c>
      <c r="V519" s="4" t="s">
        <v>1906</v>
      </c>
      <c r="W519" s="4" t="s">
        <v>1962</v>
      </c>
      <c r="X519" s="4">
        <v>-7.6700600000000003</v>
      </c>
      <c r="Y519" s="4">
        <v>-73.313344999999998</v>
      </c>
      <c r="Z519" t="s">
        <v>7</v>
      </c>
      <c r="AB519" s="22">
        <v>45154</v>
      </c>
      <c r="AC519" s="22">
        <v>45154</v>
      </c>
      <c r="AD519" s="168"/>
      <c r="AE519" s="36"/>
      <c r="AF519"/>
      <c r="AJ519" s="81">
        <v>35106</v>
      </c>
    </row>
    <row r="520" spans="1:36" ht="25.2" customHeight="1" x14ac:dyDescent="0.3">
      <c r="A520" s="5">
        <v>20</v>
      </c>
      <c r="B520" s="4" t="s">
        <v>2146</v>
      </c>
      <c r="C520" s="169">
        <v>16718</v>
      </c>
      <c r="D520" s="11" t="s">
        <v>2147</v>
      </c>
      <c r="E520" s="99">
        <f>IFERROR(VLOOKUP(F520,'Banco de Dados'!AE:AF,2,FALSE),"")</f>
        <v>714105</v>
      </c>
      <c r="F520" s="4">
        <f>IFERROR(VLOOKUP(Q520,'Banco de Dados'!A:B,2,FALSE),"")</f>
        <v>212300978</v>
      </c>
      <c r="G520" s="4" t="s">
        <v>58</v>
      </c>
      <c r="H520" s="12" t="s">
        <v>59</v>
      </c>
      <c r="I520" s="4"/>
      <c r="J520" s="11">
        <v>80</v>
      </c>
      <c r="K520" s="111">
        <v>45188</v>
      </c>
      <c r="L520" s="12" t="s">
        <v>59</v>
      </c>
      <c r="M520" s="12" t="s">
        <v>59</v>
      </c>
      <c r="N520" s="4"/>
      <c r="O520" s="4" t="s">
        <v>2148</v>
      </c>
      <c r="P520" s="4" t="s">
        <v>61</v>
      </c>
      <c r="Q520" s="11">
        <v>7928874253</v>
      </c>
      <c r="R520" s="4" t="s">
        <v>2149</v>
      </c>
      <c r="S520" s="4">
        <v>16</v>
      </c>
      <c r="T520" s="4"/>
      <c r="U520" s="4" t="s">
        <v>63</v>
      </c>
      <c r="V520" s="4" t="s">
        <v>64</v>
      </c>
      <c r="W520" s="4" t="s">
        <v>65</v>
      </c>
      <c r="X520" s="4">
        <v>-8.1847150000000006</v>
      </c>
      <c r="Y520" s="4">
        <v>-72.564381999999995</v>
      </c>
      <c r="Z520" s="4">
        <v>2216155</v>
      </c>
      <c r="AA520" s="123">
        <v>239823</v>
      </c>
      <c r="AB520" s="22">
        <v>45154</v>
      </c>
      <c r="AC520" s="22">
        <v>45154</v>
      </c>
      <c r="AD520" s="168" t="s">
        <v>66</v>
      </c>
      <c r="AE520" s="36">
        <v>45194</v>
      </c>
      <c r="AF520" s="36">
        <v>45195</v>
      </c>
      <c r="AG520" s="12">
        <v>9</v>
      </c>
      <c r="AH520" s="12" t="s">
        <v>67</v>
      </c>
      <c r="AI520" t="s">
        <v>68</v>
      </c>
      <c r="AJ520" s="81">
        <v>17090</v>
      </c>
    </row>
    <row r="521" spans="1:36" ht="25.2" customHeight="1" x14ac:dyDescent="0.3">
      <c r="A521" s="5">
        <v>200</v>
      </c>
      <c r="B521" s="4" t="s">
        <v>2150</v>
      </c>
      <c r="C521" s="169">
        <v>16869</v>
      </c>
      <c r="D521" s="11" t="s">
        <v>2151</v>
      </c>
      <c r="E521" s="99" t="str">
        <f>IFERROR(VLOOKUP(F521,'Banco de Dados'!AE:AF,2,FALSE),"")</f>
        <v/>
      </c>
      <c r="F521" s="4"/>
      <c r="G521" s="4" t="s">
        <v>58</v>
      </c>
      <c r="H521" s="12" t="s">
        <v>59</v>
      </c>
      <c r="I521" s="4"/>
      <c r="J521" s="11">
        <v>80</v>
      </c>
      <c r="K521" s="111"/>
      <c r="M521" s="12"/>
      <c r="N521" s="4"/>
      <c r="O521" s="4" t="s">
        <v>2152</v>
      </c>
      <c r="P521" s="4" t="s">
        <v>61</v>
      </c>
      <c r="Q521" s="11">
        <v>36048801220</v>
      </c>
      <c r="R521" s="4" t="s">
        <v>2153</v>
      </c>
      <c r="S521" s="4">
        <v>14</v>
      </c>
      <c r="T521" s="4"/>
      <c r="U521" s="4" t="s">
        <v>413</v>
      </c>
      <c r="V521" s="4" t="s">
        <v>1906</v>
      </c>
      <c r="W521" s="4" t="s">
        <v>1923</v>
      </c>
      <c r="X521" s="4">
        <v>-7.5837469999999998</v>
      </c>
      <c r="Y521" s="4">
        <v>-73.280214999999998</v>
      </c>
      <c r="Z521" t="s">
        <v>7</v>
      </c>
      <c r="AB521" s="22">
        <v>45154</v>
      </c>
      <c r="AC521" s="22">
        <v>45154</v>
      </c>
      <c r="AD521" s="168" t="s">
        <v>66</v>
      </c>
      <c r="AE521" s="36"/>
      <c r="AF521"/>
      <c r="AJ521" s="81">
        <v>22763</v>
      </c>
    </row>
    <row r="522" spans="1:36" ht="25.2" customHeight="1" x14ac:dyDescent="0.3">
      <c r="A522" s="5">
        <v>201</v>
      </c>
      <c r="B522" s="4" t="s">
        <v>2154</v>
      </c>
      <c r="C522" s="169">
        <v>16879</v>
      </c>
      <c r="D522" s="11" t="s">
        <v>2155</v>
      </c>
      <c r="E522" s="99" t="str">
        <f>IFERROR(VLOOKUP(F522,'Banco de Dados'!AE:AF,2,FALSE),"")</f>
        <v/>
      </c>
      <c r="F522" s="4"/>
      <c r="G522" s="4" t="s">
        <v>1919</v>
      </c>
      <c r="H522" s="12" t="s">
        <v>1047</v>
      </c>
      <c r="I522" s="4" t="s">
        <v>1920</v>
      </c>
      <c r="J522" s="11" t="s">
        <v>1047</v>
      </c>
      <c r="K522" s="111"/>
      <c r="M522" s="12"/>
      <c r="N522" s="4"/>
      <c r="O522" s="4" t="s">
        <v>2156</v>
      </c>
      <c r="P522" s="4" t="s">
        <v>61</v>
      </c>
      <c r="Q522" s="11">
        <v>2605292223</v>
      </c>
      <c r="R522" s="4" t="s">
        <v>2157</v>
      </c>
      <c r="S522" s="4">
        <v>14</v>
      </c>
      <c r="T522" s="4"/>
      <c r="U522" s="4" t="s">
        <v>413</v>
      </c>
      <c r="V522" s="4" t="s">
        <v>1906</v>
      </c>
      <c r="W522" s="4" t="s">
        <v>1962</v>
      </c>
      <c r="X522" s="4">
        <v>-7.6526379999999996</v>
      </c>
      <c r="Y522" s="4">
        <v>-73.303713000000002</v>
      </c>
      <c r="Z522" t="s">
        <v>7</v>
      </c>
      <c r="AB522" s="22">
        <v>45154</v>
      </c>
      <c r="AC522" s="22">
        <v>45154</v>
      </c>
      <c r="AD522" s="168"/>
      <c r="AE522" s="36"/>
      <c r="AF522"/>
      <c r="AJ522" s="81">
        <v>34275</v>
      </c>
    </row>
    <row r="523" spans="1:36" ht="25.2" customHeight="1" x14ac:dyDescent="0.3">
      <c r="A523" s="5">
        <v>202</v>
      </c>
      <c r="B523" s="4" t="s">
        <v>2158</v>
      </c>
      <c r="C523" s="169">
        <v>16890</v>
      </c>
      <c r="D523" s="11" t="s">
        <v>2159</v>
      </c>
      <c r="E523" s="99">
        <f>IFERROR(VLOOKUP(F523,'Banco de Dados'!AE:AF,2,FALSE),"")</f>
        <v>714400</v>
      </c>
      <c r="F523" s="4">
        <f>IFERROR(VLOOKUP(Q523,'Banco de Dados'!A:B,2,FALSE),"")</f>
        <v>212301069</v>
      </c>
      <c r="G523" s="4" t="s">
        <v>58</v>
      </c>
      <c r="H523" s="12" t="s">
        <v>59</v>
      </c>
      <c r="I523" s="4"/>
      <c r="J523" s="11">
        <v>80</v>
      </c>
      <c r="K523" s="111">
        <v>45187</v>
      </c>
      <c r="L523" s="12" t="s">
        <v>59</v>
      </c>
      <c r="M523" s="12" t="s">
        <v>59</v>
      </c>
      <c r="N523" s="4"/>
      <c r="O523" s="4" t="s">
        <v>2160</v>
      </c>
      <c r="P523" s="4" t="s">
        <v>61</v>
      </c>
      <c r="Q523" s="11">
        <v>80126952272</v>
      </c>
      <c r="R523" s="4" t="s">
        <v>2161</v>
      </c>
      <c r="S523" s="4">
        <v>14</v>
      </c>
      <c r="T523" s="4"/>
      <c r="U523" s="4" t="s">
        <v>413</v>
      </c>
      <c r="V523" s="4" t="s">
        <v>1906</v>
      </c>
      <c r="W523" s="4" t="s">
        <v>2091</v>
      </c>
      <c r="X523" s="4">
        <v>-7.5068950000000001</v>
      </c>
      <c r="Y523" s="4">
        <v>-73.258202999999995</v>
      </c>
      <c r="Z523">
        <v>2216133</v>
      </c>
      <c r="AA523" s="123">
        <v>239821</v>
      </c>
      <c r="AB523" s="22">
        <v>45154</v>
      </c>
      <c r="AC523" s="22">
        <v>45154</v>
      </c>
      <c r="AD523" s="168" t="s">
        <v>66</v>
      </c>
      <c r="AE523" s="36">
        <v>45194</v>
      </c>
      <c r="AF523" s="36">
        <v>45195</v>
      </c>
      <c r="AG523" s="12">
        <v>9</v>
      </c>
      <c r="AH523" s="12" t="s">
        <v>67</v>
      </c>
      <c r="AI523" t="s">
        <v>68</v>
      </c>
      <c r="AJ523" s="81">
        <v>34664</v>
      </c>
    </row>
    <row r="524" spans="1:36" ht="25.2" customHeight="1" x14ac:dyDescent="0.3">
      <c r="A524" s="5">
        <v>203</v>
      </c>
      <c r="B524" s="4" t="s">
        <v>2162</v>
      </c>
      <c r="C524" s="169">
        <v>16896</v>
      </c>
      <c r="D524" s="11" t="s">
        <v>2163</v>
      </c>
      <c r="E524" s="99" t="str">
        <f>IFERROR(VLOOKUP(F524,'Banco de Dados'!AE:AF,2,FALSE),"")</f>
        <v/>
      </c>
      <c r="F524" s="4"/>
      <c r="G524" s="4" t="s">
        <v>1919</v>
      </c>
      <c r="H524" s="12" t="s">
        <v>1047</v>
      </c>
      <c r="I524" s="4" t="s">
        <v>1920</v>
      </c>
      <c r="J524" s="11" t="s">
        <v>1047</v>
      </c>
      <c r="K524" s="111"/>
      <c r="M524" s="12"/>
      <c r="N524" s="4"/>
      <c r="O524" s="4" t="s">
        <v>2164</v>
      </c>
      <c r="P524" s="4" t="s">
        <v>61</v>
      </c>
      <c r="Q524" s="11">
        <v>99768275200</v>
      </c>
      <c r="R524" s="4" t="s">
        <v>2165</v>
      </c>
      <c r="S524" s="4">
        <v>14</v>
      </c>
      <c r="T524" s="4"/>
      <c r="U524" s="4" t="s">
        <v>413</v>
      </c>
      <c r="V524" s="4" t="s">
        <v>1906</v>
      </c>
      <c r="W524" s="4" t="s">
        <v>2166</v>
      </c>
      <c r="X524" s="4">
        <v>-7.7358399999999996</v>
      </c>
      <c r="Y524" s="4">
        <v>-73.366979999999998</v>
      </c>
      <c r="Z524" t="s">
        <v>7</v>
      </c>
      <c r="AB524" s="22">
        <v>45154</v>
      </c>
      <c r="AC524" s="22">
        <v>45154</v>
      </c>
      <c r="AD524" s="168"/>
      <c r="AE524" s="36"/>
      <c r="AF524"/>
      <c r="AJ524" s="81">
        <v>26178</v>
      </c>
    </row>
    <row r="525" spans="1:36" ht="25.2" customHeight="1" x14ac:dyDescent="0.3">
      <c r="A525" s="5">
        <v>204</v>
      </c>
      <c r="B525" s="4" t="s">
        <v>2167</v>
      </c>
      <c r="C525" s="169">
        <v>16899</v>
      </c>
      <c r="D525" s="11" t="s">
        <v>2168</v>
      </c>
      <c r="E525" s="99" t="str">
        <f>IFERROR(VLOOKUP(F525,'Banco de Dados'!AE:AF,2,FALSE),"")</f>
        <v/>
      </c>
      <c r="F525" s="4"/>
      <c r="G525" s="4" t="s">
        <v>58</v>
      </c>
      <c r="H525" s="12" t="s">
        <v>59</v>
      </c>
      <c r="I525" s="4"/>
      <c r="J525" s="11">
        <v>80</v>
      </c>
      <c r="K525" s="111"/>
      <c r="M525" s="12"/>
      <c r="N525" s="4"/>
      <c r="O525" s="4" t="s">
        <v>2169</v>
      </c>
      <c r="P525" s="4" t="s">
        <v>61</v>
      </c>
      <c r="Q525" s="11">
        <v>1071252267</v>
      </c>
      <c r="R525" s="4" t="s">
        <v>2170</v>
      </c>
      <c r="S525" s="4">
        <v>14</v>
      </c>
      <c r="T525" s="4"/>
      <c r="U525" s="4" t="s">
        <v>413</v>
      </c>
      <c r="V525" s="4" t="s">
        <v>1906</v>
      </c>
      <c r="W525" s="4" t="s">
        <v>1907</v>
      </c>
      <c r="X525" s="4">
        <v>-7.7093150000000001</v>
      </c>
      <c r="Y525" s="4">
        <v>-73.332972999999996</v>
      </c>
      <c r="Z525" t="s">
        <v>7</v>
      </c>
      <c r="AB525" s="22">
        <v>45154</v>
      </c>
      <c r="AC525" s="22">
        <v>45154</v>
      </c>
      <c r="AD525" s="168"/>
      <c r="AE525" s="36"/>
      <c r="AF525"/>
      <c r="AJ525" s="81">
        <v>34212</v>
      </c>
    </row>
    <row r="526" spans="1:36" ht="25.2" customHeight="1" x14ac:dyDescent="0.3">
      <c r="A526" s="5">
        <v>205</v>
      </c>
      <c r="B526" s="4" t="s">
        <v>2171</v>
      </c>
      <c r="C526" s="169">
        <v>16916</v>
      </c>
      <c r="D526" s="11" t="s">
        <v>2172</v>
      </c>
      <c r="E526" s="99" t="str">
        <f>IFERROR(VLOOKUP(F526,'Banco de Dados'!AE:AF,2,FALSE),"")</f>
        <v/>
      </c>
      <c r="F526" s="4"/>
      <c r="G526" s="4" t="s">
        <v>1919</v>
      </c>
      <c r="H526" s="12" t="s">
        <v>1047</v>
      </c>
      <c r="I526" s="4" t="s">
        <v>1920</v>
      </c>
      <c r="J526" s="11" t="s">
        <v>1047</v>
      </c>
      <c r="K526" s="111"/>
      <c r="M526" s="12"/>
      <c r="N526" s="4"/>
      <c r="O526" s="4" t="s">
        <v>2173</v>
      </c>
      <c r="P526" s="4" t="s">
        <v>61</v>
      </c>
      <c r="Q526" s="11">
        <v>2971528235</v>
      </c>
      <c r="R526" s="4" t="s">
        <v>2174</v>
      </c>
      <c r="S526" s="4">
        <v>14</v>
      </c>
      <c r="T526" s="4"/>
      <c r="U526" s="4" t="s">
        <v>1937</v>
      </c>
      <c r="V526" s="4" t="s">
        <v>1906</v>
      </c>
      <c r="W526" s="4" t="s">
        <v>1947</v>
      </c>
      <c r="X526" s="4">
        <v>-7.8512399999999998</v>
      </c>
      <c r="Y526" s="4">
        <v>-73.411490000000001</v>
      </c>
      <c r="Z526" t="s">
        <v>7</v>
      </c>
      <c r="AB526" s="22">
        <v>45154</v>
      </c>
      <c r="AC526" s="22">
        <v>45154</v>
      </c>
      <c r="AD526" s="168"/>
      <c r="AE526" s="36"/>
      <c r="AF526"/>
      <c r="AJ526" s="81">
        <v>34423</v>
      </c>
    </row>
    <row r="527" spans="1:36" ht="25.2" customHeight="1" x14ac:dyDescent="0.3">
      <c r="A527" s="5">
        <v>206</v>
      </c>
      <c r="B527" s="4" t="s">
        <v>2175</v>
      </c>
      <c r="C527" s="169">
        <v>16917</v>
      </c>
      <c r="D527" s="11" t="s">
        <v>2176</v>
      </c>
      <c r="E527" s="99" t="str">
        <f>IFERROR(VLOOKUP(F527,'Banco de Dados'!AE:AF,2,FALSE),"")</f>
        <v/>
      </c>
      <c r="F527" s="4"/>
      <c r="G527" s="4" t="s">
        <v>410</v>
      </c>
      <c r="H527" s="12" t="s">
        <v>59</v>
      </c>
      <c r="I527" s="4"/>
      <c r="J527" s="11">
        <v>80</v>
      </c>
      <c r="K527" s="111"/>
      <c r="M527" s="12"/>
      <c r="N527" s="4"/>
      <c r="O527" s="4" t="s">
        <v>2177</v>
      </c>
      <c r="P527" s="4" t="s">
        <v>61</v>
      </c>
      <c r="Q527" s="11">
        <v>63677679249</v>
      </c>
      <c r="R527" s="4" t="s">
        <v>2178</v>
      </c>
      <c r="S527" s="4">
        <v>14</v>
      </c>
      <c r="T527" s="4"/>
      <c r="U527" s="4" t="s">
        <v>1937</v>
      </c>
      <c r="V527" s="4" t="s">
        <v>1906</v>
      </c>
      <c r="W527" s="4" t="s">
        <v>1907</v>
      </c>
      <c r="X527" s="4">
        <v>-7.7333600000000002</v>
      </c>
      <c r="Y527" s="4">
        <v>-73.365170000000006</v>
      </c>
      <c r="Z527" t="s">
        <v>7</v>
      </c>
      <c r="AB527" s="22">
        <v>45154</v>
      </c>
      <c r="AC527" s="22">
        <v>45154</v>
      </c>
      <c r="AD527" s="168"/>
      <c r="AE527" s="36"/>
      <c r="AF527"/>
      <c r="AJ527" s="81">
        <v>25502</v>
      </c>
    </row>
    <row r="528" spans="1:36" ht="25.2" customHeight="1" x14ac:dyDescent="0.3">
      <c r="A528" s="5">
        <v>207</v>
      </c>
      <c r="B528" s="4" t="s">
        <v>2179</v>
      </c>
      <c r="C528" s="169">
        <v>16927</v>
      </c>
      <c r="D528" s="11" t="s">
        <v>2180</v>
      </c>
      <c r="E528" s="99" t="str">
        <f>IFERROR(VLOOKUP(F528,'Banco de Dados'!AE:AF,2,FALSE),"")</f>
        <v/>
      </c>
      <c r="F528" s="4"/>
      <c r="G528" s="4" t="s">
        <v>58</v>
      </c>
      <c r="H528" s="12" t="s">
        <v>59</v>
      </c>
      <c r="I528" s="4"/>
      <c r="J528" s="11">
        <v>80</v>
      </c>
      <c r="K528" s="111"/>
      <c r="M528" s="12"/>
      <c r="N528" s="4"/>
      <c r="O528" s="4" t="s">
        <v>2181</v>
      </c>
      <c r="P528" s="4" t="s">
        <v>61</v>
      </c>
      <c r="Q528" s="11">
        <v>810279231</v>
      </c>
      <c r="R528" s="4" t="s">
        <v>2182</v>
      </c>
      <c r="S528" s="4">
        <v>14</v>
      </c>
      <c r="T528" s="4"/>
      <c r="U528" s="4" t="s">
        <v>1937</v>
      </c>
      <c r="V528" s="4" t="s">
        <v>1906</v>
      </c>
      <c r="W528" s="4" t="s">
        <v>2183</v>
      </c>
      <c r="X528" s="4">
        <v>-7.7795399999999999</v>
      </c>
      <c r="Y528" s="4">
        <v>-73.371899999999997</v>
      </c>
      <c r="Z528" t="s">
        <v>7</v>
      </c>
      <c r="AB528" s="22">
        <v>45154</v>
      </c>
      <c r="AC528" s="22">
        <v>45154</v>
      </c>
      <c r="AD528" s="168"/>
      <c r="AE528" s="36"/>
      <c r="AF528"/>
      <c r="AJ528" s="81">
        <v>37145</v>
      </c>
    </row>
    <row r="529" spans="1:36" ht="25.2" customHeight="1" x14ac:dyDescent="0.3">
      <c r="A529" s="5">
        <v>208</v>
      </c>
      <c r="B529" s="4" t="s">
        <v>2184</v>
      </c>
      <c r="C529" s="169">
        <v>16937</v>
      </c>
      <c r="D529" s="11" t="s">
        <v>2185</v>
      </c>
      <c r="E529" s="99" t="str">
        <f>IFERROR(VLOOKUP(F529,'Banco de Dados'!AE:AF,2,FALSE),"")</f>
        <v/>
      </c>
      <c r="F529" s="4"/>
      <c r="G529" s="4" t="s">
        <v>1919</v>
      </c>
      <c r="H529" s="12" t="s">
        <v>1047</v>
      </c>
      <c r="I529" s="4" t="s">
        <v>1920</v>
      </c>
      <c r="J529" s="11" t="s">
        <v>1047</v>
      </c>
      <c r="K529" s="111"/>
      <c r="M529" s="12"/>
      <c r="N529" s="4"/>
      <c r="O529" s="4" t="s">
        <v>2186</v>
      </c>
      <c r="P529" s="4" t="s">
        <v>61</v>
      </c>
      <c r="Q529" s="11">
        <v>75446332253</v>
      </c>
      <c r="R529" s="4" t="s">
        <v>2187</v>
      </c>
      <c r="S529" s="4">
        <v>14</v>
      </c>
      <c r="T529" s="4"/>
      <c r="U529" s="4" t="s">
        <v>1937</v>
      </c>
      <c r="V529" s="4" t="s">
        <v>1906</v>
      </c>
      <c r="W529" s="4" t="s">
        <v>1947</v>
      </c>
      <c r="X529" s="4">
        <v>-7.8515600000000001</v>
      </c>
      <c r="Y529" s="4">
        <v>-73.409909999999996</v>
      </c>
      <c r="Z529" t="s">
        <v>7</v>
      </c>
      <c r="AB529" s="22">
        <v>45154</v>
      </c>
      <c r="AC529" s="22">
        <v>45154</v>
      </c>
      <c r="AD529" s="168"/>
      <c r="AE529" s="36"/>
      <c r="AF529"/>
      <c r="AJ529" s="81">
        <v>21131</v>
      </c>
    </row>
    <row r="530" spans="1:36" ht="25.2" customHeight="1" x14ac:dyDescent="0.3">
      <c r="A530" s="5">
        <v>209</v>
      </c>
      <c r="B530" s="4" t="s">
        <v>2188</v>
      </c>
      <c r="C530" s="169">
        <v>16945</v>
      </c>
      <c r="D530" s="11" t="s">
        <v>2189</v>
      </c>
      <c r="E530" s="99" t="str">
        <f>IFERROR(VLOOKUP(F530,'Banco de Dados'!AE:AF,2,FALSE),"")</f>
        <v/>
      </c>
      <c r="F530" s="4"/>
      <c r="G530" s="4" t="s">
        <v>1919</v>
      </c>
      <c r="H530" s="12" t="s">
        <v>1047</v>
      </c>
      <c r="I530" s="4" t="s">
        <v>1920</v>
      </c>
      <c r="J530" s="11" t="s">
        <v>1047</v>
      </c>
      <c r="K530" s="111"/>
      <c r="M530" s="12"/>
      <c r="N530" s="4"/>
      <c r="O530" s="4" t="s">
        <v>2190</v>
      </c>
      <c r="P530" s="4" t="s">
        <v>61</v>
      </c>
      <c r="Q530" s="11">
        <v>82535124220</v>
      </c>
      <c r="R530" s="4" t="s">
        <v>2191</v>
      </c>
      <c r="S530" s="4">
        <v>14</v>
      </c>
      <c r="T530" s="4"/>
      <c r="U530" s="4" t="s">
        <v>1937</v>
      </c>
      <c r="V530" s="4" t="s">
        <v>1906</v>
      </c>
      <c r="W530" s="4" t="s">
        <v>1952</v>
      </c>
      <c r="X530" s="4">
        <v>-7.7701079999999996</v>
      </c>
      <c r="Y530" s="4">
        <v>-73.368762000000004</v>
      </c>
      <c r="Z530" t="s">
        <v>7</v>
      </c>
      <c r="AB530" s="22">
        <v>45154</v>
      </c>
      <c r="AC530" s="22">
        <v>45154</v>
      </c>
      <c r="AD530" s="168"/>
      <c r="AE530" s="36"/>
      <c r="AF530"/>
      <c r="AJ530" s="81">
        <v>30603</v>
      </c>
    </row>
    <row r="531" spans="1:36" ht="25.2" customHeight="1" x14ac:dyDescent="0.3">
      <c r="A531" s="5">
        <v>21</v>
      </c>
      <c r="B531" s="4" t="s">
        <v>2192</v>
      </c>
      <c r="C531" s="169">
        <v>16720</v>
      </c>
      <c r="D531" s="11" t="s">
        <v>2193</v>
      </c>
      <c r="E531" s="99">
        <f>IFERROR(VLOOKUP(F531,'Banco de Dados'!AE:AF,2,FALSE),"")</f>
        <v>714107</v>
      </c>
      <c r="F531" s="4">
        <f>IFERROR(VLOOKUP(Q531,'Banco de Dados'!A:B,2,FALSE),"")</f>
        <v>212300979</v>
      </c>
      <c r="G531" s="4" t="s">
        <v>58</v>
      </c>
      <c r="H531" s="12" t="s">
        <v>59</v>
      </c>
      <c r="I531" s="4"/>
      <c r="J531" s="11">
        <v>80</v>
      </c>
      <c r="K531" s="111">
        <v>45185</v>
      </c>
      <c r="L531" s="12" t="s">
        <v>59</v>
      </c>
      <c r="M531" s="12" t="s">
        <v>59</v>
      </c>
      <c r="N531" s="4"/>
      <c r="O531" s="4" t="s">
        <v>2194</v>
      </c>
      <c r="P531" s="4" t="s">
        <v>61</v>
      </c>
      <c r="Q531" s="11">
        <v>53515730249</v>
      </c>
      <c r="R531" s="4" t="s">
        <v>2195</v>
      </c>
      <c r="S531" s="4">
        <v>16</v>
      </c>
      <c r="T531" s="4"/>
      <c r="U531" s="4" t="s">
        <v>63</v>
      </c>
      <c r="V531" s="4" t="s">
        <v>64</v>
      </c>
      <c r="W531" s="4" t="s">
        <v>65</v>
      </c>
      <c r="X531" s="4">
        <v>-8.1784499999999998</v>
      </c>
      <c r="Y531" s="4">
        <v>-72.571432999999999</v>
      </c>
      <c r="Z531" s="4">
        <v>2216156</v>
      </c>
      <c r="AA531" s="123">
        <v>239823</v>
      </c>
      <c r="AB531" s="22">
        <v>45154</v>
      </c>
      <c r="AC531" s="22">
        <v>45154</v>
      </c>
      <c r="AD531" s="168" t="s">
        <v>66</v>
      </c>
      <c r="AE531" s="36">
        <v>45194</v>
      </c>
      <c r="AF531" s="36">
        <v>45195</v>
      </c>
      <c r="AG531" s="12">
        <v>9</v>
      </c>
      <c r="AH531" s="12" t="s">
        <v>67</v>
      </c>
      <c r="AI531" t="s">
        <v>68</v>
      </c>
      <c r="AJ531" s="81">
        <v>21978</v>
      </c>
    </row>
    <row r="532" spans="1:36" ht="25.2" customHeight="1" x14ac:dyDescent="0.3">
      <c r="A532" s="5">
        <v>210</v>
      </c>
      <c r="B532" s="4" t="s">
        <v>2196</v>
      </c>
      <c r="C532" s="169">
        <v>16954</v>
      </c>
      <c r="D532" s="11" t="s">
        <v>2197</v>
      </c>
      <c r="E532" s="99" t="str">
        <f>IFERROR(VLOOKUP(F532,'Banco de Dados'!AE:AF,2,FALSE),"")</f>
        <v/>
      </c>
      <c r="F532" s="4"/>
      <c r="G532" s="4" t="s">
        <v>1919</v>
      </c>
      <c r="H532" s="12" t="s">
        <v>1047</v>
      </c>
      <c r="I532" s="4" t="s">
        <v>1920</v>
      </c>
      <c r="J532" s="11" t="s">
        <v>1047</v>
      </c>
      <c r="K532" s="111"/>
      <c r="M532" s="12"/>
      <c r="N532" s="4"/>
      <c r="O532" s="4" t="s">
        <v>2198</v>
      </c>
      <c r="P532" s="4" t="s">
        <v>61</v>
      </c>
      <c r="Q532" s="11">
        <v>79008178249</v>
      </c>
      <c r="R532" s="4" t="s">
        <v>2199</v>
      </c>
      <c r="S532" s="4">
        <v>14</v>
      </c>
      <c r="T532" s="4"/>
      <c r="U532" s="4" t="s">
        <v>1937</v>
      </c>
      <c r="V532" s="4" t="s">
        <v>1906</v>
      </c>
      <c r="W532" s="4" t="s">
        <v>1947</v>
      </c>
      <c r="X532" s="4">
        <v>-7.8483499999999999</v>
      </c>
      <c r="Y532" s="4">
        <v>-73.404719999999998</v>
      </c>
      <c r="Z532" t="s">
        <v>7</v>
      </c>
      <c r="AB532" s="22">
        <v>45154</v>
      </c>
      <c r="AC532" s="22">
        <v>45154</v>
      </c>
      <c r="AD532" s="168"/>
      <c r="AE532" s="36"/>
      <c r="AF532"/>
      <c r="AJ532" s="81">
        <v>30255</v>
      </c>
    </row>
    <row r="533" spans="1:36" ht="25.2" customHeight="1" x14ac:dyDescent="0.3">
      <c r="A533" s="5">
        <v>211</v>
      </c>
      <c r="B533" s="4" t="s">
        <v>2200</v>
      </c>
      <c r="C533" s="169">
        <v>16955</v>
      </c>
      <c r="D533" s="11" t="s">
        <v>2201</v>
      </c>
      <c r="E533" s="99" t="str">
        <f>IFERROR(VLOOKUP(F533,'Banco de Dados'!AE:AF,2,FALSE),"")</f>
        <v/>
      </c>
      <c r="F533" s="4"/>
      <c r="G533" s="4" t="s">
        <v>1919</v>
      </c>
      <c r="H533" s="12" t="s">
        <v>1047</v>
      </c>
      <c r="I533" s="4" t="s">
        <v>1920</v>
      </c>
      <c r="J533" s="11" t="s">
        <v>1047</v>
      </c>
      <c r="K533" s="111"/>
      <c r="M533" s="12"/>
      <c r="N533" s="4"/>
      <c r="O533" s="4" t="s">
        <v>2202</v>
      </c>
      <c r="P533" s="4" t="s">
        <v>61</v>
      </c>
      <c r="Q533" s="11">
        <v>6156253203</v>
      </c>
      <c r="R533" s="4" t="s">
        <v>2203</v>
      </c>
      <c r="S533" s="4">
        <v>14</v>
      </c>
      <c r="T533" s="4"/>
      <c r="U533" s="4" t="s">
        <v>1937</v>
      </c>
      <c r="V533" s="4" t="s">
        <v>1906</v>
      </c>
      <c r="W533" s="4" t="s">
        <v>1947</v>
      </c>
      <c r="X533" s="4">
        <v>-7.8510400000000002</v>
      </c>
      <c r="Y533" s="4">
        <v>-73.410309999999996</v>
      </c>
      <c r="Z533" t="s">
        <v>7</v>
      </c>
      <c r="AB533" s="22">
        <v>45154</v>
      </c>
      <c r="AC533" s="22">
        <v>45154</v>
      </c>
      <c r="AD533" s="168"/>
      <c r="AE533" s="36"/>
      <c r="AF533"/>
      <c r="AJ533" s="81">
        <v>37284</v>
      </c>
    </row>
    <row r="534" spans="1:36" ht="25.2" customHeight="1" x14ac:dyDescent="0.3">
      <c r="A534" s="5">
        <v>212</v>
      </c>
      <c r="B534" s="4" t="s">
        <v>2204</v>
      </c>
      <c r="C534" s="169">
        <v>16960</v>
      </c>
      <c r="D534" s="11" t="s">
        <v>2205</v>
      </c>
      <c r="E534" s="99" t="str">
        <f>IFERROR(VLOOKUP(F534,'Banco de Dados'!AE:AF,2,FALSE),"")</f>
        <v/>
      </c>
      <c r="F534" s="4"/>
      <c r="G534" s="4" t="s">
        <v>1919</v>
      </c>
      <c r="H534" s="12" t="s">
        <v>1047</v>
      </c>
      <c r="I534" s="4" t="s">
        <v>1920</v>
      </c>
      <c r="J534" s="11" t="s">
        <v>1047</v>
      </c>
      <c r="K534" s="111"/>
      <c r="M534" s="12"/>
      <c r="N534" s="4"/>
      <c r="O534" s="4" t="s">
        <v>2206</v>
      </c>
      <c r="P534" s="4" t="s">
        <v>61</v>
      </c>
      <c r="Q534" s="11">
        <v>810171201</v>
      </c>
      <c r="R534" s="4" t="s">
        <v>2207</v>
      </c>
      <c r="S534" s="4">
        <v>14</v>
      </c>
      <c r="T534" s="4"/>
      <c r="U534" s="4" t="s">
        <v>1937</v>
      </c>
      <c r="V534" s="4" t="s">
        <v>1906</v>
      </c>
      <c r="W534" s="4" t="s">
        <v>2183</v>
      </c>
      <c r="X534" s="4">
        <v>-7.8541299999999996</v>
      </c>
      <c r="Y534" s="4">
        <v>-73.411969999999997</v>
      </c>
      <c r="Z534" t="s">
        <v>7</v>
      </c>
      <c r="AB534" s="22">
        <v>45154</v>
      </c>
      <c r="AC534" s="22">
        <v>45154</v>
      </c>
      <c r="AD534" s="168"/>
      <c r="AE534" s="36"/>
      <c r="AF534"/>
      <c r="AJ534" s="81">
        <v>33790</v>
      </c>
    </row>
    <row r="535" spans="1:36" ht="25.2" customHeight="1" x14ac:dyDescent="0.3">
      <c r="A535" s="5">
        <v>213</v>
      </c>
      <c r="B535" s="4" t="s">
        <v>2208</v>
      </c>
      <c r="C535" s="169">
        <v>16970</v>
      </c>
      <c r="D535" s="11" t="s">
        <v>2209</v>
      </c>
      <c r="E535" s="99" t="str">
        <f>IFERROR(VLOOKUP(F535,'Banco de Dados'!AE:AF,2,FALSE),"")</f>
        <v/>
      </c>
      <c r="F535" s="4"/>
      <c r="G535" s="4" t="s">
        <v>410</v>
      </c>
      <c r="H535" s="12" t="s">
        <v>59</v>
      </c>
      <c r="I535" s="4" t="s">
        <v>111</v>
      </c>
      <c r="J535" s="11">
        <v>45</v>
      </c>
      <c r="K535" s="111">
        <v>45332</v>
      </c>
      <c r="M535" s="12"/>
      <c r="N535" s="4"/>
      <c r="O535" s="4" t="s">
        <v>2210</v>
      </c>
      <c r="P535" s="4" t="s">
        <v>61</v>
      </c>
      <c r="Q535" s="11">
        <v>19589123287</v>
      </c>
      <c r="R535" s="4" t="s">
        <v>2211</v>
      </c>
      <c r="S535" s="4">
        <v>15</v>
      </c>
      <c r="T535" s="4"/>
      <c r="U535" s="4" t="s">
        <v>413</v>
      </c>
      <c r="V535" s="4" t="s">
        <v>414</v>
      </c>
      <c r="W535" s="4" t="s">
        <v>2212</v>
      </c>
      <c r="X535" s="4">
        <v>-7.3987920000000003</v>
      </c>
      <c r="Y535" s="4">
        <v>-73.306089999999998</v>
      </c>
      <c r="Z535" t="s">
        <v>7</v>
      </c>
      <c r="AB535" s="22">
        <v>45154</v>
      </c>
      <c r="AC535" s="22">
        <v>45154</v>
      </c>
      <c r="AD535" s="168"/>
      <c r="AE535" s="36"/>
      <c r="AF535"/>
      <c r="AJ535" s="81">
        <v>17189</v>
      </c>
    </row>
    <row r="536" spans="1:36" ht="25.2" customHeight="1" x14ac:dyDescent="0.3">
      <c r="A536" s="5">
        <v>214</v>
      </c>
      <c r="B536" s="4" t="s">
        <v>2213</v>
      </c>
      <c r="C536" s="169">
        <v>17019</v>
      </c>
      <c r="D536" s="11" t="s">
        <v>2214</v>
      </c>
      <c r="E536" s="99">
        <f ca="1">IFERROR(VLOOKUP(F536,'Banco de Dados'!AE:AF,2,FALSE),"")</f>
        <v>716217</v>
      </c>
      <c r="F536" s="4">
        <f ca="1">IFERROR(VLOOKUP(Q536,'Banco de Dados'!A:B,2,FALSE),"")</f>
        <v>212301433</v>
      </c>
      <c r="G536" s="4" t="s">
        <v>410</v>
      </c>
      <c r="H536" s="12" t="s">
        <v>59</v>
      </c>
      <c r="I536" s="4"/>
      <c r="J536" s="11">
        <v>80</v>
      </c>
      <c r="K536" s="111">
        <v>45200</v>
      </c>
      <c r="L536" s="12" t="s">
        <v>59</v>
      </c>
      <c r="M536" s="12" t="s">
        <v>59</v>
      </c>
      <c r="N536" s="4"/>
      <c r="O536" s="4" t="s">
        <v>2215</v>
      </c>
      <c r="P536" s="4" t="s">
        <v>61</v>
      </c>
      <c r="Q536" s="11">
        <v>447392220</v>
      </c>
      <c r="R536" s="4" t="s">
        <v>2216</v>
      </c>
      <c r="S536" s="4">
        <v>15</v>
      </c>
      <c r="T536" s="4"/>
      <c r="U536" s="4" t="s">
        <v>413</v>
      </c>
      <c r="V536" s="4" t="s">
        <v>414</v>
      </c>
      <c r="W536" s="4" t="s">
        <v>415</v>
      </c>
      <c r="X536" s="4">
        <v>-7.4133529999999999</v>
      </c>
      <c r="Y536" s="4">
        <v>-73.254571999999996</v>
      </c>
      <c r="Z536">
        <v>2236633</v>
      </c>
      <c r="AA536" s="123">
        <v>243468</v>
      </c>
      <c r="AB536" s="22">
        <v>45154</v>
      </c>
      <c r="AC536" s="22">
        <v>45154</v>
      </c>
      <c r="AD536" s="168" t="s">
        <v>66</v>
      </c>
      <c r="AE536" s="36">
        <v>45208</v>
      </c>
      <c r="AF536"/>
      <c r="AG536" s="12">
        <v>10</v>
      </c>
      <c r="AH536" s="12" t="s">
        <v>224</v>
      </c>
      <c r="AI536" t="s">
        <v>225</v>
      </c>
      <c r="AJ536" s="81">
        <v>33078</v>
      </c>
    </row>
    <row r="537" spans="1:36" ht="25.2" customHeight="1" x14ac:dyDescent="0.3">
      <c r="A537" s="5">
        <v>215</v>
      </c>
      <c r="B537" s="4" t="s">
        <v>2217</v>
      </c>
      <c r="C537" s="169">
        <v>17017</v>
      </c>
      <c r="D537" s="11" t="s">
        <v>2218</v>
      </c>
      <c r="E537" s="99">
        <f>IFERROR(VLOOKUP(F537,'Banco de Dados'!AE:AF,2,FALSE),"")</f>
        <v>715052</v>
      </c>
      <c r="F537" s="4">
        <f>IFERROR(VLOOKUP(Q537,'Banco de Dados'!A:B,2,FALSE),"")</f>
        <v>212301119</v>
      </c>
      <c r="G537" s="4" t="s">
        <v>410</v>
      </c>
      <c r="H537" s="12" t="s">
        <v>59</v>
      </c>
      <c r="I537" s="4"/>
      <c r="J537" s="11">
        <v>80</v>
      </c>
      <c r="K537" s="111">
        <v>45195</v>
      </c>
      <c r="L537" s="12" t="s">
        <v>59</v>
      </c>
      <c r="M537" s="12" t="s">
        <v>59</v>
      </c>
      <c r="N537" s="4"/>
      <c r="O537" s="4" t="s">
        <v>2219</v>
      </c>
      <c r="P537" s="4" t="s">
        <v>61</v>
      </c>
      <c r="Q537" s="11">
        <v>447391259</v>
      </c>
      <c r="R537" s="4" t="s">
        <v>2220</v>
      </c>
      <c r="S537" s="4">
        <v>15</v>
      </c>
      <c r="T537" s="4"/>
      <c r="U537" s="4" t="s">
        <v>413</v>
      </c>
      <c r="V537" s="4" t="s">
        <v>414</v>
      </c>
      <c r="W537" s="4" t="s">
        <v>415</v>
      </c>
      <c r="X537" s="4">
        <v>-7.4146850000000004</v>
      </c>
      <c r="Y537" s="4">
        <v>-73.254397999999995</v>
      </c>
      <c r="Z537">
        <v>2216134</v>
      </c>
      <c r="AA537" s="123">
        <v>239821</v>
      </c>
      <c r="AB537" s="22">
        <v>45154</v>
      </c>
      <c r="AC537" s="22">
        <v>45154</v>
      </c>
      <c r="AD537" s="168" t="s">
        <v>66</v>
      </c>
      <c r="AE537" s="36">
        <v>45202</v>
      </c>
      <c r="AF537" s="36">
        <v>45208</v>
      </c>
      <c r="AG537" s="12">
        <v>10</v>
      </c>
      <c r="AH537" s="12" t="s">
        <v>67</v>
      </c>
      <c r="AI537" t="s">
        <v>68</v>
      </c>
      <c r="AJ537" s="81">
        <v>33070</v>
      </c>
    </row>
    <row r="538" spans="1:36" ht="25.2" customHeight="1" x14ac:dyDescent="0.3">
      <c r="A538" s="5">
        <v>216</v>
      </c>
      <c r="B538" s="4" t="s">
        <v>2221</v>
      </c>
      <c r="C538" s="169">
        <v>17034</v>
      </c>
      <c r="D538" s="11" t="s">
        <v>2222</v>
      </c>
      <c r="E538" s="99">
        <f>IFERROR(VLOOKUP(F538,'Banco de Dados'!AE:AF,2,FALSE),"")</f>
        <v>715054</v>
      </c>
      <c r="F538" s="4">
        <f>IFERROR(VLOOKUP(Q538,'Banco de Dados'!A:B,2,FALSE),"")</f>
        <v>212301120</v>
      </c>
      <c r="G538" s="4" t="s">
        <v>410</v>
      </c>
      <c r="H538" s="12" t="s">
        <v>59</v>
      </c>
      <c r="I538" s="4"/>
      <c r="J538" s="11">
        <v>80</v>
      </c>
      <c r="K538" s="111">
        <v>45196</v>
      </c>
      <c r="L538" s="12" t="s">
        <v>59</v>
      </c>
      <c r="M538" s="12" t="s">
        <v>59</v>
      </c>
      <c r="N538" s="4"/>
      <c r="O538" s="4" t="s">
        <v>2223</v>
      </c>
      <c r="P538" s="4" t="s">
        <v>61</v>
      </c>
      <c r="Q538" s="11">
        <v>1949333264</v>
      </c>
      <c r="R538" s="4" t="s">
        <v>2224</v>
      </c>
      <c r="S538" s="4">
        <v>15</v>
      </c>
      <c r="T538" s="4"/>
      <c r="U538" s="4" t="s">
        <v>413</v>
      </c>
      <c r="V538" s="4" t="s">
        <v>414</v>
      </c>
      <c r="W538" s="4" t="s">
        <v>415</v>
      </c>
      <c r="X538" s="4">
        <v>-7.4158499999999998</v>
      </c>
      <c r="Y538" s="4">
        <v>-73.258589999999998</v>
      </c>
      <c r="Z538">
        <v>2216135</v>
      </c>
      <c r="AA538" s="123">
        <v>239821</v>
      </c>
      <c r="AB538" s="22">
        <v>45154</v>
      </c>
      <c r="AC538" s="22">
        <v>45154</v>
      </c>
      <c r="AD538" s="168" t="s">
        <v>66</v>
      </c>
      <c r="AE538" s="36">
        <v>45202</v>
      </c>
      <c r="AF538" s="36">
        <v>45208</v>
      </c>
      <c r="AG538" s="12">
        <v>10</v>
      </c>
      <c r="AH538" s="12" t="s">
        <v>67</v>
      </c>
      <c r="AI538" t="s">
        <v>68</v>
      </c>
      <c r="AJ538" s="81">
        <v>33901</v>
      </c>
    </row>
    <row r="539" spans="1:36" ht="25.2" customHeight="1" x14ac:dyDescent="0.3">
      <c r="A539" s="5">
        <v>217</v>
      </c>
      <c r="B539" s="4" t="s">
        <v>2225</v>
      </c>
      <c r="C539" s="169">
        <v>17044</v>
      </c>
      <c r="D539" s="11" t="s">
        <v>2226</v>
      </c>
      <c r="E539" s="99">
        <f>IFERROR(VLOOKUP(F539,'Banco de Dados'!AE:AF,2,FALSE),"")</f>
        <v>715056</v>
      </c>
      <c r="F539" s="4">
        <f>IFERROR(VLOOKUP(Q539,'Banco de Dados'!A:B,2,FALSE),"")</f>
        <v>212301121</v>
      </c>
      <c r="G539" s="4" t="s">
        <v>410</v>
      </c>
      <c r="H539" s="12" t="s">
        <v>59</v>
      </c>
      <c r="I539" s="4"/>
      <c r="J539" s="11">
        <v>80</v>
      </c>
      <c r="K539" s="111">
        <v>45196</v>
      </c>
      <c r="L539" s="12" t="s">
        <v>59</v>
      </c>
      <c r="M539" s="12" t="s">
        <v>59</v>
      </c>
      <c r="N539" s="4"/>
      <c r="O539" s="4" t="s">
        <v>2227</v>
      </c>
      <c r="P539" s="4" t="s">
        <v>61</v>
      </c>
      <c r="Q539" s="11">
        <v>2577119278</v>
      </c>
      <c r="R539" s="4" t="s">
        <v>2228</v>
      </c>
      <c r="S539" s="4">
        <v>15</v>
      </c>
      <c r="T539" s="4"/>
      <c r="U539" s="4" t="s">
        <v>413</v>
      </c>
      <c r="V539" s="4" t="s">
        <v>414</v>
      </c>
      <c r="W539" s="4" t="s">
        <v>415</v>
      </c>
      <c r="X539" s="4">
        <v>-7.41526</v>
      </c>
      <c r="Y539" s="4">
        <v>-73.264259999999993</v>
      </c>
      <c r="Z539">
        <v>2216259</v>
      </c>
      <c r="AA539" s="123">
        <v>239821</v>
      </c>
      <c r="AB539" s="22">
        <v>45154</v>
      </c>
      <c r="AC539" s="22">
        <v>45154</v>
      </c>
      <c r="AD539" s="168" t="s">
        <v>66</v>
      </c>
      <c r="AE539" s="36">
        <v>45202</v>
      </c>
      <c r="AF539" s="36">
        <v>45208</v>
      </c>
      <c r="AG539" s="12">
        <v>10</v>
      </c>
      <c r="AH539" s="12" t="s">
        <v>67</v>
      </c>
      <c r="AI539" t="s">
        <v>68</v>
      </c>
      <c r="AJ539" s="81">
        <v>33898</v>
      </c>
    </row>
    <row r="540" spans="1:36" ht="25.2" customHeight="1" x14ac:dyDescent="0.3">
      <c r="A540" s="5">
        <v>218</v>
      </c>
      <c r="B540" s="4" t="s">
        <v>2229</v>
      </c>
      <c r="C540" s="169">
        <v>17052</v>
      </c>
      <c r="D540" s="11" t="s">
        <v>2230</v>
      </c>
      <c r="E540" s="99" t="str">
        <f>IFERROR(VLOOKUP(F540,'Banco de Dados'!AE:AF,2,FALSE),"")</f>
        <v/>
      </c>
      <c r="F540" s="4"/>
      <c r="G540" s="4" t="s">
        <v>410</v>
      </c>
      <c r="H540" s="12" t="s">
        <v>59</v>
      </c>
      <c r="I540" s="4" t="s">
        <v>111</v>
      </c>
      <c r="J540" s="11">
        <v>45</v>
      </c>
      <c r="K540" s="111">
        <v>45324</v>
      </c>
      <c r="M540" s="12"/>
      <c r="N540" s="4"/>
      <c r="O540" s="4" t="s">
        <v>2231</v>
      </c>
      <c r="P540" s="4" t="s">
        <v>61</v>
      </c>
      <c r="Q540" s="11">
        <v>79153305272</v>
      </c>
      <c r="R540" s="4" t="s">
        <v>2232</v>
      </c>
      <c r="S540" s="4">
        <v>15</v>
      </c>
      <c r="T540" s="4"/>
      <c r="U540" s="4" t="s">
        <v>413</v>
      </c>
      <c r="V540" s="4" t="s">
        <v>414</v>
      </c>
      <c r="W540" s="4" t="s">
        <v>2212</v>
      </c>
      <c r="X540" s="4">
        <v>-7.4017770000000001</v>
      </c>
      <c r="Y540" s="4">
        <v>-73.288668000000001</v>
      </c>
      <c r="Z540" t="s">
        <v>7</v>
      </c>
      <c r="AB540" s="22">
        <v>45154</v>
      </c>
      <c r="AC540" s="22">
        <v>45154</v>
      </c>
      <c r="AD540" s="168"/>
      <c r="AE540" s="36">
        <v>45329</v>
      </c>
      <c r="AF540"/>
      <c r="AJ540" s="81">
        <v>30283</v>
      </c>
    </row>
    <row r="541" spans="1:36" ht="25.2" customHeight="1" x14ac:dyDescent="0.3">
      <c r="A541" s="5">
        <v>219</v>
      </c>
      <c r="B541" s="4" t="s">
        <v>2233</v>
      </c>
      <c r="C541" s="169">
        <v>17053</v>
      </c>
      <c r="D541" s="11" t="s">
        <v>2234</v>
      </c>
      <c r="E541" s="99" t="str">
        <f>IFERROR(VLOOKUP(F541,'Banco de Dados'!AE:AF,2,FALSE),"")</f>
        <v/>
      </c>
      <c r="F541" s="4"/>
      <c r="G541" s="4" t="s">
        <v>410</v>
      </c>
      <c r="H541" s="12" t="s">
        <v>59</v>
      </c>
      <c r="I541" s="4" t="s">
        <v>111</v>
      </c>
      <c r="J541" s="11">
        <v>45</v>
      </c>
      <c r="K541" s="111">
        <v>45326</v>
      </c>
      <c r="M541" s="12"/>
      <c r="N541" s="4"/>
      <c r="O541" s="4" t="s">
        <v>2235</v>
      </c>
      <c r="P541" s="4" t="s">
        <v>61</v>
      </c>
      <c r="Q541" s="11">
        <v>19660472234</v>
      </c>
      <c r="R541" s="4" t="s">
        <v>2236</v>
      </c>
      <c r="S541" s="4">
        <v>15</v>
      </c>
      <c r="T541" s="4"/>
      <c r="U541" s="4" t="s">
        <v>413</v>
      </c>
      <c r="V541" s="4" t="s">
        <v>414</v>
      </c>
      <c r="W541" s="4" t="s">
        <v>2212</v>
      </c>
      <c r="X541" s="4">
        <v>-7.4017799999999996</v>
      </c>
      <c r="Y541" s="4">
        <v>-73.289349999999999</v>
      </c>
      <c r="Z541" t="s">
        <v>7</v>
      </c>
      <c r="AB541" s="22">
        <v>45154</v>
      </c>
      <c r="AC541" s="22">
        <v>45154</v>
      </c>
      <c r="AD541" s="168"/>
      <c r="AE541" s="36">
        <v>45329</v>
      </c>
      <c r="AF541"/>
      <c r="AJ541" s="81">
        <v>22613</v>
      </c>
    </row>
    <row r="542" spans="1:36" ht="25.2" customHeight="1" x14ac:dyDescent="0.3">
      <c r="A542" s="5">
        <v>22</v>
      </c>
      <c r="B542" s="4" t="s">
        <v>2237</v>
      </c>
      <c r="C542" s="169">
        <v>16721</v>
      </c>
      <c r="D542" s="11" t="s">
        <v>2238</v>
      </c>
      <c r="E542" s="99">
        <f>IFERROR(VLOOKUP(F542,'Banco de Dados'!AE:AF,2,FALSE),"")</f>
        <v>714110</v>
      </c>
      <c r="F542" s="4">
        <f>IFERROR(VLOOKUP(Q542,'Banco de Dados'!A:B,2,FALSE),"")</f>
        <v>212300977</v>
      </c>
      <c r="G542" s="4" t="s">
        <v>58</v>
      </c>
      <c r="H542" s="12" t="s">
        <v>59</v>
      </c>
      <c r="I542" s="4"/>
      <c r="J542" s="11">
        <v>80</v>
      </c>
      <c r="K542" s="111">
        <v>45174</v>
      </c>
      <c r="L542" s="12" t="s">
        <v>59</v>
      </c>
      <c r="M542" s="12" t="s">
        <v>59</v>
      </c>
      <c r="N542" s="4" t="s">
        <v>2239</v>
      </c>
      <c r="O542" s="4" t="s">
        <v>2240</v>
      </c>
      <c r="P542" s="4" t="s">
        <v>61</v>
      </c>
      <c r="Q542" s="11">
        <v>6328243286</v>
      </c>
      <c r="R542" s="4" t="s">
        <v>2241</v>
      </c>
      <c r="S542" s="4">
        <v>16</v>
      </c>
      <c r="T542" s="4"/>
      <c r="U542" s="4" t="s">
        <v>63</v>
      </c>
      <c r="V542" s="4" t="s">
        <v>64</v>
      </c>
      <c r="W542" s="4" t="s">
        <v>65</v>
      </c>
      <c r="X542" s="4">
        <v>-8.0951179999999994</v>
      </c>
      <c r="Y542" s="4">
        <v>-72.605360000000005</v>
      </c>
      <c r="Z542" s="4">
        <v>2216157</v>
      </c>
      <c r="AA542" s="123">
        <v>239823</v>
      </c>
      <c r="AB542" s="22">
        <v>45154</v>
      </c>
      <c r="AC542" s="22">
        <v>45154</v>
      </c>
      <c r="AD542" s="168" t="s">
        <v>66</v>
      </c>
      <c r="AE542" s="36">
        <v>45188</v>
      </c>
      <c r="AF542" s="22">
        <v>45191</v>
      </c>
      <c r="AG542" s="17">
        <v>9</v>
      </c>
      <c r="AH542" s="12" t="s">
        <v>67</v>
      </c>
      <c r="AI542" t="s">
        <v>68</v>
      </c>
      <c r="AJ542" s="81">
        <v>35687</v>
      </c>
    </row>
    <row r="543" spans="1:36" ht="25.2" customHeight="1" x14ac:dyDescent="0.3">
      <c r="A543" s="5">
        <v>220</v>
      </c>
      <c r="B543" s="4" t="s">
        <v>2242</v>
      </c>
      <c r="C543" s="169">
        <v>17314</v>
      </c>
      <c r="D543" s="11" t="s">
        <v>2243</v>
      </c>
      <c r="E543" s="99">
        <f>IFERROR(VLOOKUP(F543,'Banco de Dados'!AE:AF,2,FALSE),"")</f>
        <v>715058</v>
      </c>
      <c r="F543" s="4">
        <f>IFERROR(VLOOKUP(Q543,'Banco de Dados'!A:B,2,FALSE),"")</f>
        <v>212301122</v>
      </c>
      <c r="G543" s="4" t="s">
        <v>410</v>
      </c>
      <c r="H543" s="12" t="s">
        <v>59</v>
      </c>
      <c r="I543" s="4"/>
      <c r="J543" s="11">
        <v>80</v>
      </c>
      <c r="K543" s="111">
        <v>45192</v>
      </c>
      <c r="L543" s="12" t="s">
        <v>59</v>
      </c>
      <c r="M543" s="12" t="s">
        <v>59</v>
      </c>
      <c r="N543" s="4"/>
      <c r="O543" s="4" t="s">
        <v>2244</v>
      </c>
      <c r="P543" s="4" t="s">
        <v>61</v>
      </c>
      <c r="Q543" s="11">
        <v>62476319287</v>
      </c>
      <c r="R543" s="4" t="s">
        <v>2245</v>
      </c>
      <c r="S543" s="4">
        <v>14</v>
      </c>
      <c r="T543" s="4"/>
      <c r="U543" s="4" t="s">
        <v>413</v>
      </c>
      <c r="V543" s="4" t="s">
        <v>414</v>
      </c>
      <c r="W543" s="4" t="s">
        <v>1857</v>
      </c>
      <c r="X543" s="4">
        <v>-7.4161020000000004</v>
      </c>
      <c r="Y543" s="4">
        <v>-73.240996999999993</v>
      </c>
      <c r="Z543">
        <v>2216260</v>
      </c>
      <c r="AA543" s="123">
        <v>239821</v>
      </c>
      <c r="AB543" s="22">
        <v>45154</v>
      </c>
      <c r="AC543" s="22">
        <v>45154</v>
      </c>
      <c r="AD543" s="168" t="s">
        <v>66</v>
      </c>
      <c r="AE543" s="36">
        <v>45202</v>
      </c>
      <c r="AF543" s="36">
        <v>45208</v>
      </c>
      <c r="AG543" s="12">
        <v>10</v>
      </c>
      <c r="AH543" s="12" t="s">
        <v>67</v>
      </c>
      <c r="AI543" t="s">
        <v>68</v>
      </c>
      <c r="AJ543" s="81">
        <v>21498</v>
      </c>
    </row>
    <row r="544" spans="1:36" ht="25.2" customHeight="1" x14ac:dyDescent="0.3">
      <c r="A544" s="5">
        <v>221</v>
      </c>
      <c r="B544" s="4" t="s">
        <v>2246</v>
      </c>
      <c r="C544" s="169">
        <v>17068</v>
      </c>
      <c r="D544" s="11" t="s">
        <v>2247</v>
      </c>
      <c r="E544" s="99" t="str">
        <f>IFERROR(VLOOKUP(F544,'Banco de Dados'!AE:AF,2,FALSE),"")</f>
        <v/>
      </c>
      <c r="F544" s="4"/>
      <c r="G544" s="4" t="s">
        <v>410</v>
      </c>
      <c r="H544" s="12" t="s">
        <v>59</v>
      </c>
      <c r="I544" s="4" t="s">
        <v>111</v>
      </c>
      <c r="J544" s="11">
        <v>45</v>
      </c>
      <c r="K544" s="111">
        <v>45332</v>
      </c>
      <c r="M544" s="12"/>
      <c r="N544" s="4"/>
      <c r="O544" s="4" t="s">
        <v>2248</v>
      </c>
      <c r="P544" s="4" t="s">
        <v>61</v>
      </c>
      <c r="Q544" s="11">
        <v>30877636249</v>
      </c>
      <c r="R544" s="4" t="s">
        <v>2249</v>
      </c>
      <c r="S544" s="4">
        <v>15</v>
      </c>
      <c r="T544" s="4"/>
      <c r="U544" s="4" t="s">
        <v>413</v>
      </c>
      <c r="V544" s="4" t="s">
        <v>414</v>
      </c>
      <c r="W544" s="4" t="s">
        <v>2212</v>
      </c>
      <c r="X544" s="4">
        <v>-7.3989500000000001</v>
      </c>
      <c r="Y544" s="4">
        <v>-73.307050000000004</v>
      </c>
      <c r="Z544" t="s">
        <v>7</v>
      </c>
      <c r="AB544" s="22">
        <v>45154</v>
      </c>
      <c r="AC544" s="22">
        <v>45154</v>
      </c>
      <c r="AD544" s="168"/>
      <c r="AE544" s="36"/>
      <c r="AF544"/>
      <c r="AJ544" s="81">
        <v>26564</v>
      </c>
    </row>
    <row r="545" spans="1:36" ht="25.2" customHeight="1" x14ac:dyDescent="0.3">
      <c r="A545" s="5">
        <v>222</v>
      </c>
      <c r="B545" s="4" t="s">
        <v>2250</v>
      </c>
      <c r="C545" s="169">
        <v>17069</v>
      </c>
      <c r="D545" s="11" t="s">
        <v>2251</v>
      </c>
      <c r="E545" s="99" t="str">
        <f>IFERROR(VLOOKUP(F545,'Banco de Dados'!AE:AF,2,FALSE),"")</f>
        <v/>
      </c>
      <c r="F545" s="4"/>
      <c r="G545" s="4" t="s">
        <v>410</v>
      </c>
      <c r="H545" s="12" t="s">
        <v>365</v>
      </c>
      <c r="I545" s="4" t="s">
        <v>2252</v>
      </c>
      <c r="J545" s="11" t="s">
        <v>365</v>
      </c>
      <c r="K545" s="111"/>
      <c r="M545" s="12"/>
      <c r="N545" s="4"/>
      <c r="O545" s="4" t="s">
        <v>2253</v>
      </c>
      <c r="P545" s="4" t="s">
        <v>61</v>
      </c>
      <c r="Q545" s="11">
        <v>371553261</v>
      </c>
      <c r="R545" s="4" t="s">
        <v>2254</v>
      </c>
      <c r="S545" s="4">
        <v>15</v>
      </c>
      <c r="T545" s="4"/>
      <c r="U545" s="4" t="s">
        <v>413</v>
      </c>
      <c r="V545" s="4" t="s">
        <v>414</v>
      </c>
      <c r="W545" s="4" t="s">
        <v>2212</v>
      </c>
      <c r="X545" s="4">
        <v>-7.4018300000000004</v>
      </c>
      <c r="Y545" s="4">
        <v>-73.29204</v>
      </c>
      <c r="Z545" t="s">
        <v>7</v>
      </c>
      <c r="AB545" s="22">
        <v>45166</v>
      </c>
      <c r="AC545" s="22">
        <v>45166</v>
      </c>
      <c r="AD545" s="168"/>
      <c r="AE545" s="36"/>
      <c r="AF545"/>
      <c r="AJ545" s="81" t="e">
        <v>#N/A</v>
      </c>
    </row>
    <row r="546" spans="1:36" ht="25.2" customHeight="1" x14ac:dyDescent="0.3">
      <c r="A546" s="5">
        <v>223</v>
      </c>
      <c r="B546" s="4" t="s">
        <v>2255</v>
      </c>
      <c r="C546" s="169">
        <v>17342</v>
      </c>
      <c r="D546" s="11" t="s">
        <v>106</v>
      </c>
      <c r="E546" s="99" t="str">
        <f>IFERROR(VLOOKUP(F546,'Banco de Dados'!AE:AF,2,FALSE),"")</f>
        <v/>
      </c>
      <c r="F546" s="4"/>
      <c r="G546" s="4" t="s">
        <v>58</v>
      </c>
      <c r="H546" s="12" t="s">
        <v>59</v>
      </c>
      <c r="I546" s="4"/>
      <c r="J546" s="11">
        <v>80</v>
      </c>
      <c r="K546" s="111"/>
      <c r="M546" s="12"/>
      <c r="N546" s="4"/>
      <c r="O546" s="4" t="s">
        <v>2256</v>
      </c>
      <c r="P546" s="4" t="s">
        <v>61</v>
      </c>
      <c r="Q546" s="11">
        <v>54944651287</v>
      </c>
      <c r="R546" s="4" t="s">
        <v>2257</v>
      </c>
      <c r="S546" s="4">
        <v>14</v>
      </c>
      <c r="T546" s="4"/>
      <c r="U546" s="4" t="s">
        <v>1937</v>
      </c>
      <c r="V546" s="4" t="s">
        <v>1906</v>
      </c>
      <c r="W546" s="4" t="s">
        <v>1957</v>
      </c>
      <c r="X546" s="4">
        <v>-7.8237819999999996</v>
      </c>
      <c r="Y546" s="4">
        <v>-73.395134999999996</v>
      </c>
      <c r="Z546" t="s">
        <v>7</v>
      </c>
      <c r="AB546" s="22">
        <v>45154</v>
      </c>
      <c r="AC546" s="22">
        <v>45154</v>
      </c>
      <c r="AD546" s="168"/>
      <c r="AE546" s="36"/>
      <c r="AF546"/>
      <c r="AJ546" s="81">
        <v>32842</v>
      </c>
    </row>
    <row r="547" spans="1:36" ht="25.2" customHeight="1" x14ac:dyDescent="0.3">
      <c r="A547" s="5">
        <v>224</v>
      </c>
      <c r="B547" s="4" t="s">
        <v>2258</v>
      </c>
      <c r="C547" s="169">
        <v>17312</v>
      </c>
      <c r="D547" s="11" t="s">
        <v>106</v>
      </c>
      <c r="E547" s="99" t="str">
        <f>IFERROR(VLOOKUP(F547,'Banco de Dados'!AE:AF,2,FALSE),"")</f>
        <v/>
      </c>
      <c r="F547" s="4"/>
      <c r="G547" s="4" t="s">
        <v>410</v>
      </c>
      <c r="H547" s="12" t="s">
        <v>59</v>
      </c>
      <c r="I547" s="4" t="s">
        <v>2259</v>
      </c>
      <c r="J547" s="11">
        <v>80</v>
      </c>
      <c r="K547" s="111">
        <v>45325</v>
      </c>
      <c r="M547" s="12"/>
      <c r="N547" s="4"/>
      <c r="O547" s="4" t="s">
        <v>2260</v>
      </c>
      <c r="P547" s="4" t="s">
        <v>292</v>
      </c>
      <c r="Q547" s="11">
        <v>77330382272</v>
      </c>
      <c r="R547" s="4" t="s">
        <v>2261</v>
      </c>
      <c r="S547" s="4">
        <v>14</v>
      </c>
      <c r="T547" s="4"/>
      <c r="U547" s="4" t="s">
        <v>413</v>
      </c>
      <c r="V547" s="4" t="s">
        <v>414</v>
      </c>
      <c r="W547" s="4" t="s">
        <v>2262</v>
      </c>
      <c r="X547" s="4">
        <v>-7.4092349999999998</v>
      </c>
      <c r="Y547" s="4">
        <v>-73.195407000000003</v>
      </c>
      <c r="Z547" t="s">
        <v>7</v>
      </c>
      <c r="AB547" s="22">
        <v>45166</v>
      </c>
      <c r="AC547" s="22">
        <v>45166</v>
      </c>
      <c r="AD547" s="168"/>
      <c r="AE547" s="36">
        <v>45329</v>
      </c>
      <c r="AF547"/>
      <c r="AJ547" s="81">
        <v>30617</v>
      </c>
    </row>
    <row r="548" spans="1:36" ht="25.2" customHeight="1" x14ac:dyDescent="0.3">
      <c r="A548" s="5">
        <v>225</v>
      </c>
      <c r="B548" s="4" t="s">
        <v>2263</v>
      </c>
      <c r="C548" s="169">
        <v>16830</v>
      </c>
      <c r="D548" s="11" t="s">
        <v>2264</v>
      </c>
      <c r="E548" s="99" t="str">
        <f>IFERROR(VLOOKUP(F548,'Banco de Dados'!AE:AF,2,FALSE),"")</f>
        <v/>
      </c>
      <c r="F548" s="4"/>
      <c r="G548" s="4" t="s">
        <v>2265</v>
      </c>
      <c r="H548" s="12" t="s">
        <v>1047</v>
      </c>
      <c r="I548" s="4" t="s">
        <v>1920</v>
      </c>
      <c r="J548" s="11" t="s">
        <v>1047</v>
      </c>
      <c r="K548" s="111"/>
      <c r="M548" s="12"/>
      <c r="N548" s="4"/>
      <c r="O548" s="4" t="s">
        <v>2266</v>
      </c>
      <c r="P548" s="4" t="s">
        <v>61</v>
      </c>
      <c r="Q548" s="11">
        <v>6322342290</v>
      </c>
      <c r="R548" s="4" t="s">
        <v>2267</v>
      </c>
      <c r="S548" s="4">
        <v>14</v>
      </c>
      <c r="T548" s="4"/>
      <c r="U548" s="4" t="s">
        <v>413</v>
      </c>
      <c r="V548" s="4" t="s">
        <v>1906</v>
      </c>
      <c r="W548" s="4" t="s">
        <v>2268</v>
      </c>
      <c r="X548" s="4">
        <v>-7.5871300000000002</v>
      </c>
      <c r="Y548" s="4">
        <v>-73.284099999999995</v>
      </c>
      <c r="Z548" t="s">
        <v>7</v>
      </c>
      <c r="AB548" s="22">
        <v>45154</v>
      </c>
      <c r="AC548" s="22">
        <v>45154</v>
      </c>
      <c r="AD548" s="168"/>
      <c r="AE548" s="36"/>
      <c r="AF548"/>
      <c r="AJ548" s="81">
        <v>36904</v>
      </c>
    </row>
    <row r="549" spans="1:36" ht="25.2" customHeight="1" x14ac:dyDescent="0.3">
      <c r="A549" s="5">
        <v>226</v>
      </c>
      <c r="B549" s="4" t="s">
        <v>2269</v>
      </c>
      <c r="C549" s="169">
        <v>17316</v>
      </c>
      <c r="D549" s="11" t="s">
        <v>106</v>
      </c>
      <c r="E549" s="99">
        <f>IFERROR(VLOOKUP(F549,'Banco de Dados'!AE:AF,2,FALSE),"")</f>
        <v>715059</v>
      </c>
      <c r="F549" s="4">
        <f>IFERROR(VLOOKUP(Q549,'Banco de Dados'!A:B,2,FALSE),"")</f>
        <v>212301125</v>
      </c>
      <c r="G549" s="4" t="s">
        <v>410</v>
      </c>
      <c r="H549" s="12" t="s">
        <v>59</v>
      </c>
      <c r="I549" s="4"/>
      <c r="J549" s="11">
        <v>80</v>
      </c>
      <c r="K549" s="111">
        <v>45197</v>
      </c>
      <c r="L549" s="12" t="s">
        <v>59</v>
      </c>
      <c r="M549" s="12" t="s">
        <v>59</v>
      </c>
      <c r="N549" s="4"/>
      <c r="O549" s="4" t="s">
        <v>2270</v>
      </c>
      <c r="P549" s="4" t="s">
        <v>61</v>
      </c>
      <c r="Q549" s="11">
        <v>76186202291</v>
      </c>
      <c r="R549" s="4" t="s">
        <v>2271</v>
      </c>
      <c r="S549" s="4">
        <v>14</v>
      </c>
      <c r="T549" s="4"/>
      <c r="U549" s="4" t="s">
        <v>413</v>
      </c>
      <c r="V549" s="4" t="s">
        <v>414</v>
      </c>
      <c r="W549" s="4" t="s">
        <v>415</v>
      </c>
      <c r="X549" s="4">
        <v>-7.4163399999999999</v>
      </c>
      <c r="Y549" s="4">
        <v>-73.252758</v>
      </c>
      <c r="Z549">
        <v>2216261</v>
      </c>
      <c r="AA549" s="123">
        <v>239821</v>
      </c>
      <c r="AB549" s="22">
        <v>45154</v>
      </c>
      <c r="AC549" s="22">
        <v>45154</v>
      </c>
      <c r="AD549" s="168" t="s">
        <v>66</v>
      </c>
      <c r="AE549" s="36">
        <v>45202</v>
      </c>
      <c r="AF549" s="36">
        <v>45208</v>
      </c>
      <c r="AG549" s="12">
        <v>10</v>
      </c>
      <c r="AH549" s="12" t="s">
        <v>67</v>
      </c>
      <c r="AI549" t="s">
        <v>68</v>
      </c>
      <c r="AJ549" s="81">
        <v>30200</v>
      </c>
    </row>
    <row r="550" spans="1:36" ht="25.2" customHeight="1" x14ac:dyDescent="0.3">
      <c r="A550" s="5">
        <v>227</v>
      </c>
      <c r="B550" s="4" t="s">
        <v>2272</v>
      </c>
      <c r="C550" s="169">
        <v>17322</v>
      </c>
      <c r="D550" s="11" t="s">
        <v>106</v>
      </c>
      <c r="E550" s="99">
        <f ca="1">IFERROR(VLOOKUP(F550,'Banco de Dados'!AE:AF,2,FALSE),"")</f>
        <v>716314</v>
      </c>
      <c r="F550" s="4">
        <f ca="1">IFERROR(VLOOKUP(Q550,'Banco de Dados'!A:B,2,FALSE),"")</f>
        <v>212301434</v>
      </c>
      <c r="G550" s="4" t="s">
        <v>58</v>
      </c>
      <c r="H550" s="12" t="s">
        <v>59</v>
      </c>
      <c r="I550" s="4"/>
      <c r="J550" s="11">
        <v>80</v>
      </c>
      <c r="K550" s="111">
        <v>45199</v>
      </c>
      <c r="L550" s="12" t="s">
        <v>59</v>
      </c>
      <c r="M550" s="12" t="s">
        <v>59</v>
      </c>
      <c r="N550" s="4"/>
      <c r="O550" s="4" t="s">
        <v>2273</v>
      </c>
      <c r="P550" s="4" t="s">
        <v>61</v>
      </c>
      <c r="Q550" s="11">
        <v>8118731230</v>
      </c>
      <c r="R550" s="4" t="s">
        <v>2274</v>
      </c>
      <c r="S550" s="4">
        <v>14</v>
      </c>
      <c r="T550" s="4"/>
      <c r="U550" s="4" t="s">
        <v>413</v>
      </c>
      <c r="V550" s="4" t="s">
        <v>1906</v>
      </c>
      <c r="W550" s="4" t="s">
        <v>1916</v>
      </c>
      <c r="X550" s="4">
        <v>-7.5075649999999996</v>
      </c>
      <c r="Y550" s="4">
        <v>-73.257902999999999</v>
      </c>
      <c r="Z550">
        <v>2236634</v>
      </c>
      <c r="AA550" s="123">
        <v>243468</v>
      </c>
      <c r="AB550" s="22">
        <v>45154</v>
      </c>
      <c r="AC550" s="22">
        <v>45154</v>
      </c>
      <c r="AD550" s="168" t="s">
        <v>66</v>
      </c>
      <c r="AE550" s="36">
        <v>45208</v>
      </c>
      <c r="AF550"/>
      <c r="AG550" s="12">
        <v>10</v>
      </c>
      <c r="AH550" s="12" t="s">
        <v>224</v>
      </c>
      <c r="AI550" t="s">
        <v>225</v>
      </c>
      <c r="AJ550" s="81">
        <v>37268</v>
      </c>
    </row>
    <row r="551" spans="1:36" ht="25.2" customHeight="1" x14ac:dyDescent="0.3">
      <c r="A551" s="5">
        <v>228</v>
      </c>
      <c r="B551" s="4" t="s">
        <v>2275</v>
      </c>
      <c r="C551" s="169">
        <v>17324</v>
      </c>
      <c r="D551" s="11" t="s">
        <v>106</v>
      </c>
      <c r="E551" s="99">
        <f ca="1">IFERROR(VLOOKUP(F551,'Banco de Dados'!AE:AF,2,FALSE),"")</f>
        <v>716223</v>
      </c>
      <c r="F551" s="4">
        <f ca="1">IFERROR(VLOOKUP(Q551,'Banco de Dados'!A:B,2,FALSE),"")</f>
        <v>212301435</v>
      </c>
      <c r="G551" s="4" t="s">
        <v>58</v>
      </c>
      <c r="H551" s="12" t="s">
        <v>59</v>
      </c>
      <c r="I551" s="4"/>
      <c r="J551" s="11">
        <v>80</v>
      </c>
      <c r="K551" s="111">
        <v>45199</v>
      </c>
      <c r="L551" s="12" t="s">
        <v>59</v>
      </c>
      <c r="M551" s="12" t="s">
        <v>59</v>
      </c>
      <c r="N551" s="4"/>
      <c r="O551" s="4" t="s">
        <v>2276</v>
      </c>
      <c r="P551" s="4" t="s">
        <v>292</v>
      </c>
      <c r="Q551" s="11">
        <v>9595155268</v>
      </c>
      <c r="R551" s="4" t="s">
        <v>2277</v>
      </c>
      <c r="S551" s="4">
        <v>14</v>
      </c>
      <c r="T551" s="4"/>
      <c r="U551" s="4" t="s">
        <v>413</v>
      </c>
      <c r="V551" s="4" t="s">
        <v>1906</v>
      </c>
      <c r="W551" s="4" t="s">
        <v>1916</v>
      </c>
      <c r="X551" s="4">
        <v>-7.510148</v>
      </c>
      <c r="Y551" s="4">
        <v>-73.268780000000007</v>
      </c>
      <c r="Z551">
        <v>2236635</v>
      </c>
      <c r="AA551" s="123">
        <v>243468</v>
      </c>
      <c r="AB551" s="22">
        <v>45154</v>
      </c>
      <c r="AC551" s="22">
        <v>45154</v>
      </c>
      <c r="AD551" s="168" t="s">
        <v>66</v>
      </c>
      <c r="AE551" s="36">
        <v>45208</v>
      </c>
      <c r="AF551"/>
      <c r="AG551" s="12">
        <v>10</v>
      </c>
      <c r="AH551" s="12" t="s">
        <v>224</v>
      </c>
      <c r="AI551" t="s">
        <v>225</v>
      </c>
      <c r="AJ551" s="81">
        <v>18369</v>
      </c>
    </row>
    <row r="552" spans="1:36" ht="25.2" customHeight="1" x14ac:dyDescent="0.3">
      <c r="A552" s="5">
        <v>229</v>
      </c>
      <c r="B552" s="4" t="s">
        <v>2278</v>
      </c>
      <c r="C552" s="169">
        <v>17328</v>
      </c>
      <c r="D552" s="11" t="s">
        <v>106</v>
      </c>
      <c r="E552" s="99" t="str">
        <f>IFERROR(VLOOKUP(F552,'Banco de Dados'!AE:AF,2,FALSE),"")</f>
        <v/>
      </c>
      <c r="F552" s="4"/>
      <c r="G552" s="4" t="s">
        <v>1919</v>
      </c>
      <c r="H552" s="12" t="s">
        <v>1047</v>
      </c>
      <c r="I552" s="4" t="s">
        <v>1920</v>
      </c>
      <c r="J552" s="11" t="s">
        <v>1047</v>
      </c>
      <c r="K552" s="111"/>
      <c r="M552" s="12"/>
      <c r="N552" s="4"/>
      <c r="O552" s="4" t="s">
        <v>2279</v>
      </c>
      <c r="P552" s="4" t="s">
        <v>61</v>
      </c>
      <c r="Q552" s="11">
        <v>89607325249</v>
      </c>
      <c r="R552" s="4" t="s">
        <v>2280</v>
      </c>
      <c r="S552" s="4">
        <v>14</v>
      </c>
      <c r="T552" s="4"/>
      <c r="U552" s="4" t="s">
        <v>413</v>
      </c>
      <c r="V552" s="4" t="s">
        <v>1906</v>
      </c>
      <c r="W552" s="4" t="s">
        <v>1916</v>
      </c>
      <c r="X552" s="4">
        <v>-7.5438850000000004</v>
      </c>
      <c r="Y552" s="4">
        <v>-73.279713000000001</v>
      </c>
      <c r="Z552" t="s">
        <v>7</v>
      </c>
      <c r="AB552" s="22">
        <v>45154</v>
      </c>
      <c r="AC552" s="22">
        <v>45154</v>
      </c>
      <c r="AD552" s="168"/>
      <c r="AE552" s="36"/>
      <c r="AF552"/>
      <c r="AJ552" s="81">
        <v>28582</v>
      </c>
    </row>
    <row r="553" spans="1:36" ht="25.2" customHeight="1" x14ac:dyDescent="0.3">
      <c r="A553" s="5">
        <v>23</v>
      </c>
      <c r="B553" s="4" t="s">
        <v>2281</v>
      </c>
      <c r="C553" s="169">
        <v>16642</v>
      </c>
      <c r="D553" s="11" t="s">
        <v>2282</v>
      </c>
      <c r="E553" s="99">
        <f>IFERROR(VLOOKUP(F553,'Banco de Dados'!AE:AF,2,FALSE),"")</f>
        <v>714114</v>
      </c>
      <c r="F553" s="4">
        <f>IFERROR(VLOOKUP(Q553,'Banco de Dados'!A:B,2,FALSE),"")</f>
        <v>212300975</v>
      </c>
      <c r="G553" s="4" t="s">
        <v>58</v>
      </c>
      <c r="H553" s="12" t="s">
        <v>59</v>
      </c>
      <c r="I553" s="4"/>
      <c r="J553" s="11">
        <v>80</v>
      </c>
      <c r="K553" s="111">
        <v>45175</v>
      </c>
      <c r="L553" s="12" t="s">
        <v>59</v>
      </c>
      <c r="M553" s="12" t="s">
        <v>59</v>
      </c>
      <c r="N553" s="4"/>
      <c r="O553" s="4" t="s">
        <v>2283</v>
      </c>
      <c r="P553" s="4" t="s">
        <v>61</v>
      </c>
      <c r="Q553" s="11">
        <v>66505011234</v>
      </c>
      <c r="R553" s="4" t="s">
        <v>2284</v>
      </c>
      <c r="S553" s="4">
        <v>16</v>
      </c>
      <c r="T553" s="4"/>
      <c r="U553" s="4" t="s">
        <v>63</v>
      </c>
      <c r="V553" s="4" t="s">
        <v>64</v>
      </c>
      <c r="W553" s="4" t="s">
        <v>65</v>
      </c>
      <c r="X553" s="4">
        <v>-8.1100879999999993</v>
      </c>
      <c r="Y553" s="4">
        <v>-72.590969999999999</v>
      </c>
      <c r="Z553" s="4">
        <v>2216158</v>
      </c>
      <c r="AA553" s="123">
        <v>239823</v>
      </c>
      <c r="AB553" s="22">
        <v>45154</v>
      </c>
      <c r="AC553" s="22">
        <v>45154</v>
      </c>
      <c r="AD553" s="168" t="s">
        <v>66</v>
      </c>
      <c r="AE553" s="36">
        <v>45188</v>
      </c>
      <c r="AF553" s="22">
        <v>45191</v>
      </c>
      <c r="AG553" s="17">
        <v>9</v>
      </c>
      <c r="AH553" s="12" t="s">
        <v>67</v>
      </c>
      <c r="AI553" t="s">
        <v>68</v>
      </c>
      <c r="AJ553" s="81">
        <v>28733</v>
      </c>
    </row>
    <row r="554" spans="1:36" ht="25.2" customHeight="1" x14ac:dyDescent="0.3">
      <c r="A554" s="5">
        <v>230</v>
      </c>
      <c r="B554" s="4" t="s">
        <v>2285</v>
      </c>
      <c r="C554" s="169">
        <v>17330</v>
      </c>
      <c r="D554" s="11" t="s">
        <v>106</v>
      </c>
      <c r="E554" s="99" t="str">
        <f>IFERROR(VLOOKUP(F554,'Banco de Dados'!AE:AF,2,FALSE),"")</f>
        <v/>
      </c>
      <c r="F554" s="4"/>
      <c r="G554" s="4" t="s">
        <v>58</v>
      </c>
      <c r="H554" s="12" t="s">
        <v>59</v>
      </c>
      <c r="I554" s="4"/>
      <c r="J554" s="11">
        <v>80</v>
      </c>
      <c r="K554" s="111"/>
      <c r="M554" s="12"/>
      <c r="N554" s="4"/>
      <c r="O554" s="4" t="s">
        <v>2286</v>
      </c>
      <c r="P554" s="4" t="s">
        <v>292</v>
      </c>
      <c r="Q554" s="11">
        <v>86093606287</v>
      </c>
      <c r="R554" s="4" t="s">
        <v>2287</v>
      </c>
      <c r="S554" s="4">
        <v>14</v>
      </c>
      <c r="T554" s="4"/>
      <c r="U554" s="4" t="s">
        <v>413</v>
      </c>
      <c r="V554" s="4" t="s">
        <v>1906</v>
      </c>
      <c r="W554" s="4" t="s">
        <v>1962</v>
      </c>
      <c r="X554" s="4">
        <v>-7.6356770000000003</v>
      </c>
      <c r="Y554" s="4">
        <v>-73.301582999999994</v>
      </c>
      <c r="Z554" t="s">
        <v>7</v>
      </c>
      <c r="AB554" s="22">
        <v>45154</v>
      </c>
      <c r="AC554" s="22">
        <v>45154</v>
      </c>
      <c r="AD554" s="168" t="s">
        <v>66</v>
      </c>
      <c r="AE554" s="36"/>
      <c r="AF554"/>
      <c r="AJ554" s="81">
        <v>28390</v>
      </c>
    </row>
    <row r="555" spans="1:36" ht="25.2" customHeight="1" x14ac:dyDescent="0.3">
      <c r="A555" s="5">
        <v>231</v>
      </c>
      <c r="B555" s="4" t="s">
        <v>2288</v>
      </c>
      <c r="C555" s="169">
        <v>17332</v>
      </c>
      <c r="D555" s="11" t="s">
        <v>106</v>
      </c>
      <c r="E555" s="99" t="str">
        <f>IFERROR(VLOOKUP(F555,'Banco de Dados'!AE:AF,2,FALSE),"")</f>
        <v/>
      </c>
      <c r="F555" s="4"/>
      <c r="G555" s="4" t="s">
        <v>58</v>
      </c>
      <c r="H555" s="12" t="s">
        <v>59</v>
      </c>
      <c r="I555" s="4"/>
      <c r="J555" s="11">
        <v>80</v>
      </c>
      <c r="K555" s="111"/>
      <c r="M555" s="12"/>
      <c r="N555" s="4"/>
      <c r="O555" s="4" t="s">
        <v>2289</v>
      </c>
      <c r="P555" s="4" t="s">
        <v>61</v>
      </c>
      <c r="Q555" s="11">
        <v>7180582247</v>
      </c>
      <c r="R555" s="4" t="s">
        <v>2290</v>
      </c>
      <c r="S555" s="4">
        <v>14</v>
      </c>
      <c r="T555" s="4"/>
      <c r="U555" s="4" t="s">
        <v>413</v>
      </c>
      <c r="V555" s="4" t="s">
        <v>1906</v>
      </c>
      <c r="W555" s="4" t="s">
        <v>1907</v>
      </c>
      <c r="X555" s="4">
        <v>-7.7203220000000004</v>
      </c>
      <c r="Y555" s="4">
        <v>-73.346661999999995</v>
      </c>
      <c r="Z555" t="s">
        <v>7</v>
      </c>
      <c r="AB555" s="22">
        <v>45154</v>
      </c>
      <c r="AC555" s="22">
        <v>45154</v>
      </c>
      <c r="AD555" s="168"/>
      <c r="AE555" s="36"/>
      <c r="AF555"/>
      <c r="AJ555" s="81">
        <v>36765</v>
      </c>
    </row>
    <row r="556" spans="1:36" ht="25.2" customHeight="1" x14ac:dyDescent="0.3">
      <c r="A556" s="5">
        <v>232</v>
      </c>
      <c r="B556" s="4" t="s">
        <v>2291</v>
      </c>
      <c r="C556" s="169">
        <v>17334</v>
      </c>
      <c r="D556" s="11" t="s">
        <v>106</v>
      </c>
      <c r="E556" s="99" t="str">
        <f>IFERROR(VLOOKUP(F556,'Banco de Dados'!AE:AF,2,FALSE),"")</f>
        <v/>
      </c>
      <c r="F556" s="4"/>
      <c r="G556" s="4" t="s">
        <v>58</v>
      </c>
      <c r="H556" s="12" t="s">
        <v>59</v>
      </c>
      <c r="I556" s="4"/>
      <c r="J556" s="11">
        <v>80</v>
      </c>
      <c r="K556" s="111"/>
      <c r="M556" s="12"/>
      <c r="N556" s="4"/>
      <c r="O556" s="4" t="s">
        <v>2292</v>
      </c>
      <c r="P556" s="4" t="s">
        <v>61</v>
      </c>
      <c r="Q556" s="11">
        <v>613905261</v>
      </c>
      <c r="R556" s="4" t="s">
        <v>2293</v>
      </c>
      <c r="S556" s="4">
        <v>14</v>
      </c>
      <c r="T556" s="4"/>
      <c r="U556" s="4" t="s">
        <v>413</v>
      </c>
      <c r="V556" s="4" t="s">
        <v>1906</v>
      </c>
      <c r="W556" s="4" t="s">
        <v>1907</v>
      </c>
      <c r="X556" s="4">
        <v>-7.7198029999999997</v>
      </c>
      <c r="Y556" s="4">
        <v>-73.344948000000002</v>
      </c>
      <c r="Z556" t="s">
        <v>7</v>
      </c>
      <c r="AB556" s="22">
        <v>45154</v>
      </c>
      <c r="AC556" s="22">
        <v>45154</v>
      </c>
      <c r="AD556" s="168"/>
      <c r="AE556" s="36"/>
      <c r="AF556"/>
      <c r="AJ556" s="81">
        <v>33208</v>
      </c>
    </row>
    <row r="557" spans="1:36" ht="25.2" customHeight="1" x14ac:dyDescent="0.3">
      <c r="A557" s="5">
        <v>233</v>
      </c>
      <c r="B557" s="4" t="s">
        <v>2294</v>
      </c>
      <c r="C557" s="169">
        <v>17336</v>
      </c>
      <c r="D557" s="11" t="s">
        <v>106</v>
      </c>
      <c r="E557" s="99" t="str">
        <f>IFERROR(VLOOKUP(F557,'Banco de Dados'!AE:AF,2,FALSE),"")</f>
        <v/>
      </c>
      <c r="F557" s="4"/>
      <c r="G557" s="4" t="s">
        <v>410</v>
      </c>
      <c r="H557" s="12" t="s">
        <v>365</v>
      </c>
      <c r="I557" s="4" t="s">
        <v>2295</v>
      </c>
      <c r="J557" s="11" t="s">
        <v>365</v>
      </c>
      <c r="K557" s="111"/>
      <c r="M557" s="12"/>
      <c r="N557" s="4"/>
      <c r="O557" s="4" t="s">
        <v>2296</v>
      </c>
      <c r="P557" s="4" t="s">
        <v>61</v>
      </c>
      <c r="Q557" s="11">
        <v>10259692271</v>
      </c>
      <c r="R557" s="4"/>
      <c r="S557" s="4">
        <v>14</v>
      </c>
      <c r="T557" s="4"/>
      <c r="U557" s="4" t="s">
        <v>413</v>
      </c>
      <c r="V557" s="4" t="s">
        <v>1906</v>
      </c>
      <c r="W557" s="4" t="s">
        <v>1907</v>
      </c>
      <c r="X557" s="4">
        <v>-7.7195749999999999</v>
      </c>
      <c r="Y557" s="4">
        <v>-73.344318000000001</v>
      </c>
      <c r="Z557" t="s">
        <v>7</v>
      </c>
      <c r="AB557" s="22">
        <v>45166</v>
      </c>
      <c r="AC557" s="22">
        <v>45166</v>
      </c>
      <c r="AD557" s="168"/>
      <c r="AE557" s="36"/>
      <c r="AF557"/>
      <c r="AJ557" s="81" t="e">
        <v>#N/A</v>
      </c>
    </row>
    <row r="558" spans="1:36" ht="25.2" customHeight="1" x14ac:dyDescent="0.3">
      <c r="A558" s="5">
        <v>234</v>
      </c>
      <c r="B558" s="4" t="s">
        <v>2297</v>
      </c>
      <c r="C558" s="169">
        <v>17338</v>
      </c>
      <c r="D558" s="11" t="s">
        <v>106</v>
      </c>
      <c r="E558" s="99" t="str">
        <f>IFERROR(VLOOKUP(F558,'Banco de Dados'!AE:AF,2,FALSE),"")</f>
        <v/>
      </c>
      <c r="F558" s="4"/>
      <c r="G558" s="4" t="s">
        <v>58</v>
      </c>
      <c r="H558" s="12" t="s">
        <v>59</v>
      </c>
      <c r="I558" s="4"/>
      <c r="J558" s="11">
        <v>80</v>
      </c>
      <c r="K558" s="111"/>
      <c r="M558" s="12"/>
      <c r="N558" s="4"/>
      <c r="O558" s="4" t="s">
        <v>2298</v>
      </c>
      <c r="P558" s="4" t="s">
        <v>61</v>
      </c>
      <c r="Q558" s="11">
        <v>70491799225</v>
      </c>
      <c r="R558" s="4" t="s">
        <v>2299</v>
      </c>
      <c r="S558" s="4">
        <v>14</v>
      </c>
      <c r="T558" s="4"/>
      <c r="U558" s="4" t="s">
        <v>413</v>
      </c>
      <c r="V558" s="4" t="s">
        <v>1906</v>
      </c>
      <c r="W558" s="4" t="s">
        <v>1907</v>
      </c>
      <c r="X558" s="4">
        <v>-7.7235800000000001</v>
      </c>
      <c r="Y558" s="4">
        <v>-73.349462000000003</v>
      </c>
      <c r="Z558" t="s">
        <v>7</v>
      </c>
      <c r="AB558" s="22">
        <v>45154</v>
      </c>
      <c r="AC558" s="22">
        <v>45154</v>
      </c>
      <c r="AD558" s="168"/>
      <c r="AE558" s="36"/>
      <c r="AF558"/>
      <c r="AJ558" s="81">
        <v>36787</v>
      </c>
    </row>
    <row r="559" spans="1:36" ht="25.2" customHeight="1" x14ac:dyDescent="0.3">
      <c r="A559" s="5">
        <v>235</v>
      </c>
      <c r="B559" s="4" t="s">
        <v>2300</v>
      </c>
      <c r="C559" s="169">
        <v>17340</v>
      </c>
      <c r="D559" s="11" t="s">
        <v>106</v>
      </c>
      <c r="E559" s="99" t="str">
        <f>IFERROR(VLOOKUP(F559,'Banco de Dados'!AE:AF,2,FALSE),"")</f>
        <v/>
      </c>
      <c r="F559" s="4"/>
      <c r="G559" s="4" t="s">
        <v>58</v>
      </c>
      <c r="H559" s="12" t="s">
        <v>59</v>
      </c>
      <c r="I559" s="4"/>
      <c r="J559" s="11">
        <v>80</v>
      </c>
      <c r="K559" s="111"/>
      <c r="M559" s="12"/>
      <c r="N559" s="4"/>
      <c r="O559" s="4" t="s">
        <v>2301</v>
      </c>
      <c r="P559" s="4" t="s">
        <v>61</v>
      </c>
      <c r="Q559" s="11">
        <v>2637329246</v>
      </c>
      <c r="R559" s="4" t="s">
        <v>2302</v>
      </c>
      <c r="S559" s="4">
        <v>14</v>
      </c>
      <c r="T559" s="4"/>
      <c r="U559" s="4" t="s">
        <v>1937</v>
      </c>
      <c r="V559" s="4" t="s">
        <v>1906</v>
      </c>
      <c r="W559" s="4" t="s">
        <v>1957</v>
      </c>
      <c r="X559" s="4">
        <v>-7.7824</v>
      </c>
      <c r="Y559" s="4">
        <v>-73.376045000000005</v>
      </c>
      <c r="Z559" t="s">
        <v>7</v>
      </c>
      <c r="AB559" s="22">
        <v>45154</v>
      </c>
      <c r="AC559" s="22">
        <v>45154</v>
      </c>
      <c r="AD559" s="168"/>
      <c r="AE559" s="36"/>
      <c r="AF559"/>
      <c r="AJ559" s="81">
        <v>34392</v>
      </c>
    </row>
    <row r="560" spans="1:36" ht="25.2" customHeight="1" x14ac:dyDescent="0.3">
      <c r="A560" s="5">
        <v>236</v>
      </c>
      <c r="B560" s="4" t="s">
        <v>2303</v>
      </c>
      <c r="C560" s="169">
        <v>17348</v>
      </c>
      <c r="D560" s="11" t="s">
        <v>106</v>
      </c>
      <c r="E560" s="99" t="str">
        <f>IFERROR(VLOOKUP(F560,'Banco de Dados'!AE:AF,2,FALSE),"")</f>
        <v/>
      </c>
      <c r="F560" s="4"/>
      <c r="G560" s="4" t="s">
        <v>1919</v>
      </c>
      <c r="H560" s="12" t="s">
        <v>1047</v>
      </c>
      <c r="I560" s="4" t="s">
        <v>1920</v>
      </c>
      <c r="J560" s="11" t="s">
        <v>1047</v>
      </c>
      <c r="K560" s="111"/>
      <c r="M560" s="12"/>
      <c r="N560" s="4"/>
      <c r="O560" s="4" t="s">
        <v>2304</v>
      </c>
      <c r="P560" s="4" t="s">
        <v>61</v>
      </c>
      <c r="Q560" s="11">
        <v>67478107249</v>
      </c>
      <c r="R560" s="4" t="s">
        <v>2305</v>
      </c>
      <c r="S560" s="4">
        <v>14</v>
      </c>
      <c r="T560" s="4"/>
      <c r="U560" s="4" t="s">
        <v>1937</v>
      </c>
      <c r="V560" s="4" t="s">
        <v>1906</v>
      </c>
      <c r="W560" s="4" t="s">
        <v>1947</v>
      </c>
      <c r="X560" s="4">
        <v>-7.854978</v>
      </c>
      <c r="Y560" s="4">
        <v>-73.423185000000004</v>
      </c>
      <c r="Z560" t="s">
        <v>7</v>
      </c>
      <c r="AB560" s="22">
        <v>45154</v>
      </c>
      <c r="AC560" s="22">
        <v>45154</v>
      </c>
      <c r="AD560" s="168"/>
      <c r="AE560" s="36"/>
      <c r="AF560"/>
      <c r="AJ560" s="81">
        <v>26470</v>
      </c>
    </row>
    <row r="561" spans="1:36" ht="25.2" customHeight="1" x14ac:dyDescent="0.3">
      <c r="A561" s="5">
        <v>237</v>
      </c>
      <c r="B561" s="4" t="s">
        <v>2306</v>
      </c>
      <c r="C561" s="169">
        <v>17352</v>
      </c>
      <c r="D561" s="11" t="s">
        <v>106</v>
      </c>
      <c r="E561" s="99" t="str">
        <f>IFERROR(VLOOKUP(F561,'Banco de Dados'!AE:AF,2,FALSE),"")</f>
        <v/>
      </c>
      <c r="F561" s="4"/>
      <c r="G561" s="4" t="s">
        <v>1919</v>
      </c>
      <c r="H561" s="12" t="s">
        <v>1047</v>
      </c>
      <c r="I561" s="4" t="s">
        <v>1920</v>
      </c>
      <c r="J561" s="11" t="s">
        <v>1047</v>
      </c>
      <c r="K561" s="111"/>
      <c r="M561" s="12"/>
      <c r="N561" s="4"/>
      <c r="O561" s="4" t="s">
        <v>2307</v>
      </c>
      <c r="P561" s="4" t="s">
        <v>61</v>
      </c>
      <c r="Q561" s="11">
        <v>1904105238</v>
      </c>
      <c r="R561" s="4" t="s">
        <v>2308</v>
      </c>
      <c r="S561" s="4">
        <v>14</v>
      </c>
      <c r="T561" s="4"/>
      <c r="U561" s="4" t="s">
        <v>413</v>
      </c>
      <c r="V561" s="4" t="s">
        <v>1906</v>
      </c>
      <c r="W561" s="4" t="s">
        <v>1923</v>
      </c>
      <c r="X561" s="4">
        <v>-7.5843800000000003</v>
      </c>
      <c r="Y561" s="4">
        <v>-73.280541999999997</v>
      </c>
      <c r="Z561" t="s">
        <v>7</v>
      </c>
      <c r="AB561" s="22">
        <v>45154</v>
      </c>
      <c r="AC561" s="22">
        <v>45154</v>
      </c>
      <c r="AD561" s="168"/>
      <c r="AE561" s="36"/>
      <c r="AF561"/>
      <c r="AJ561" s="81">
        <v>33910</v>
      </c>
    </row>
    <row r="562" spans="1:36" ht="25.2" customHeight="1" x14ac:dyDescent="0.3">
      <c r="A562" s="5">
        <v>238</v>
      </c>
      <c r="B562" s="4" t="s">
        <v>2309</v>
      </c>
      <c r="C562" s="169">
        <v>17354</v>
      </c>
      <c r="D562" s="11" t="s">
        <v>106</v>
      </c>
      <c r="E562" s="99" t="str">
        <f>IFERROR(VLOOKUP(F562,'Banco de Dados'!AE:AF,2,FALSE),"")</f>
        <v/>
      </c>
      <c r="F562" s="4"/>
      <c r="G562" s="4" t="s">
        <v>1919</v>
      </c>
      <c r="H562" s="12" t="s">
        <v>1047</v>
      </c>
      <c r="I562" s="4" t="s">
        <v>1920</v>
      </c>
      <c r="J562" s="11" t="s">
        <v>1047</v>
      </c>
      <c r="K562" s="111"/>
      <c r="M562" s="12"/>
      <c r="N562" s="4"/>
      <c r="O562" s="4" t="s">
        <v>2310</v>
      </c>
      <c r="P562" s="4" t="s">
        <v>61</v>
      </c>
      <c r="Q562" s="11">
        <v>58712674249</v>
      </c>
      <c r="R562" s="4" t="s">
        <v>2311</v>
      </c>
      <c r="S562" s="4">
        <v>14</v>
      </c>
      <c r="T562" s="4"/>
      <c r="U562" s="4" t="s">
        <v>413</v>
      </c>
      <c r="V562" s="4" t="s">
        <v>1906</v>
      </c>
      <c r="W562" s="4" t="s">
        <v>1923</v>
      </c>
      <c r="X562" s="4">
        <v>-7.5868700000000002</v>
      </c>
      <c r="Y562" s="4">
        <v>-73.282262000000003</v>
      </c>
      <c r="Z562" t="s">
        <v>7</v>
      </c>
      <c r="AB562" s="22">
        <v>45154</v>
      </c>
      <c r="AC562" s="22">
        <v>45154</v>
      </c>
      <c r="AD562" s="168"/>
      <c r="AE562" s="36"/>
      <c r="AF562"/>
      <c r="AJ562" s="81">
        <v>24227</v>
      </c>
    </row>
    <row r="563" spans="1:36" ht="25.2" customHeight="1" x14ac:dyDescent="0.3">
      <c r="A563" s="5">
        <v>239</v>
      </c>
      <c r="B563" s="4" t="s">
        <v>2312</v>
      </c>
      <c r="C563" s="169">
        <v>17358</v>
      </c>
      <c r="D563" s="11" t="s">
        <v>106</v>
      </c>
      <c r="E563" s="99">
        <f>IFERROR(VLOOKUP(F563,'Banco de Dados'!AE:AF,2,FALSE),"")</f>
        <v>714407</v>
      </c>
      <c r="F563" s="4">
        <f>IFERROR(VLOOKUP(Q563,'Banco de Dados'!A:B,2,FALSE),"")</f>
        <v>212301071</v>
      </c>
      <c r="G563" s="4" t="s">
        <v>58</v>
      </c>
      <c r="H563" s="12" t="s">
        <v>59</v>
      </c>
      <c r="I563" s="4"/>
      <c r="J563" s="11">
        <v>80</v>
      </c>
      <c r="K563" s="111">
        <v>45185</v>
      </c>
      <c r="L563" s="12" t="s">
        <v>59</v>
      </c>
      <c r="M563" s="12" t="s">
        <v>59</v>
      </c>
      <c r="N563" s="4"/>
      <c r="O563" s="4" t="s">
        <v>2313</v>
      </c>
      <c r="P563" s="4" t="s">
        <v>61</v>
      </c>
      <c r="Q563" s="11">
        <v>1896963200</v>
      </c>
      <c r="R563" s="4" t="s">
        <v>2314</v>
      </c>
      <c r="S563" s="4">
        <v>14</v>
      </c>
      <c r="T563" s="4"/>
      <c r="U563" s="4" t="s">
        <v>413</v>
      </c>
      <c r="V563" s="4" t="s">
        <v>1906</v>
      </c>
      <c r="W563" s="4" t="s">
        <v>1916</v>
      </c>
      <c r="X563" s="4">
        <v>-7.5029070000000004</v>
      </c>
      <c r="Y563" s="4">
        <v>-73.254788000000005</v>
      </c>
      <c r="Z563">
        <v>2216262</v>
      </c>
      <c r="AA563" s="123">
        <v>239821</v>
      </c>
      <c r="AB563" s="22">
        <v>45154</v>
      </c>
      <c r="AC563" s="22">
        <v>45154</v>
      </c>
      <c r="AD563" s="168" t="s">
        <v>66</v>
      </c>
      <c r="AE563" s="36">
        <v>45194</v>
      </c>
      <c r="AF563" s="36">
        <v>45195</v>
      </c>
      <c r="AG563" s="12">
        <v>9</v>
      </c>
      <c r="AH563" s="12" t="s">
        <v>67</v>
      </c>
      <c r="AI563" t="s">
        <v>68</v>
      </c>
      <c r="AJ563" s="81">
        <v>34175</v>
      </c>
    </row>
    <row r="564" spans="1:36" ht="25.2" customHeight="1" x14ac:dyDescent="0.3">
      <c r="A564" s="5">
        <v>24</v>
      </c>
      <c r="B564" s="4" t="s">
        <v>2315</v>
      </c>
      <c r="C564" s="169">
        <v>16643</v>
      </c>
      <c r="D564" s="11" t="s">
        <v>2316</v>
      </c>
      <c r="E564" s="99" t="str">
        <f>IFERROR(VLOOKUP(F564,'Banco de Dados'!AE:AF,2,FALSE),"")</f>
        <v/>
      </c>
      <c r="F564" s="4"/>
      <c r="G564" s="4" t="s">
        <v>58</v>
      </c>
      <c r="H564" s="12" t="s">
        <v>363</v>
      </c>
      <c r="I564" s="4" t="s">
        <v>446</v>
      </c>
      <c r="J564" s="11" t="s">
        <v>365</v>
      </c>
      <c r="K564" s="111"/>
      <c r="M564" s="12"/>
      <c r="N564" s="4"/>
      <c r="O564" s="4" t="s">
        <v>2317</v>
      </c>
      <c r="P564" s="4" t="s">
        <v>61</v>
      </c>
      <c r="Q564" s="11">
        <v>99825597291</v>
      </c>
      <c r="R564" s="4"/>
      <c r="S564" s="4">
        <v>16</v>
      </c>
      <c r="T564" s="4"/>
      <c r="U564" s="4" t="s">
        <v>63</v>
      </c>
      <c r="V564" s="4" t="s">
        <v>64</v>
      </c>
      <c r="W564" s="4" t="s">
        <v>65</v>
      </c>
      <c r="X564" s="4">
        <v>-8.1483050000000006</v>
      </c>
      <c r="Y564" s="4">
        <v>-72.555367000000004</v>
      </c>
      <c r="Z564" s="4"/>
      <c r="AB564" s="22">
        <v>45154</v>
      </c>
      <c r="AC564" s="22">
        <v>45154</v>
      </c>
      <c r="AD564" s="168" t="s">
        <v>66</v>
      </c>
      <c r="AE564" s="36"/>
      <c r="AF564"/>
      <c r="AJ564" s="81" t="e">
        <v>#N/A</v>
      </c>
    </row>
    <row r="565" spans="1:36" ht="25.2" customHeight="1" x14ac:dyDescent="0.3">
      <c r="A565" s="5">
        <v>240</v>
      </c>
      <c r="B565" s="4" t="s">
        <v>2318</v>
      </c>
      <c r="C565" s="169">
        <v>17362</v>
      </c>
      <c r="D565" s="11" t="s">
        <v>106</v>
      </c>
      <c r="E565" s="99">
        <f>IFERROR(VLOOKUP(F565,'Banco de Dados'!AE:AF,2,FALSE),"")</f>
        <v>714453</v>
      </c>
      <c r="F565" s="4">
        <f>IFERROR(VLOOKUP(Q565,'Banco de Dados'!A:B,2,FALSE),"")</f>
        <v>212301073</v>
      </c>
      <c r="G565" s="4" t="s">
        <v>58</v>
      </c>
      <c r="H565" s="12" t="s">
        <v>59</v>
      </c>
      <c r="I565" s="4"/>
      <c r="J565" s="11">
        <v>80</v>
      </c>
      <c r="K565" s="111">
        <v>45184</v>
      </c>
      <c r="L565" s="12" t="s">
        <v>59</v>
      </c>
      <c r="M565" s="12" t="s">
        <v>59</v>
      </c>
      <c r="N565" s="4"/>
      <c r="O565" s="4" t="s">
        <v>2319</v>
      </c>
      <c r="P565" s="4" t="s">
        <v>61</v>
      </c>
      <c r="Q565" s="11">
        <v>177667290</v>
      </c>
      <c r="R565" s="4" t="s">
        <v>2320</v>
      </c>
      <c r="S565" s="4">
        <v>14</v>
      </c>
      <c r="T565" s="4"/>
      <c r="U565" s="4" t="s">
        <v>413</v>
      </c>
      <c r="V565" s="4" t="s">
        <v>1906</v>
      </c>
      <c r="W565" s="4" t="s">
        <v>1928</v>
      </c>
      <c r="X565" s="4">
        <v>-7.4775499999999999</v>
      </c>
      <c r="Y565" s="4">
        <v>-73.279628000000002</v>
      </c>
      <c r="Z565">
        <v>2216263</v>
      </c>
      <c r="AA565" s="123">
        <v>239821</v>
      </c>
      <c r="AB565" s="22">
        <v>45154</v>
      </c>
      <c r="AC565" s="22">
        <v>45154</v>
      </c>
      <c r="AD565" s="168" t="s">
        <v>66</v>
      </c>
      <c r="AE565" s="36">
        <v>45194</v>
      </c>
      <c r="AF565" s="36">
        <v>45195</v>
      </c>
      <c r="AG565" s="12">
        <v>9</v>
      </c>
      <c r="AH565" s="12" t="s">
        <v>67</v>
      </c>
      <c r="AI565" t="s">
        <v>68</v>
      </c>
      <c r="AJ565" s="81">
        <v>31760</v>
      </c>
    </row>
    <row r="566" spans="1:36" ht="25.2" customHeight="1" x14ac:dyDescent="0.3">
      <c r="A566" s="5">
        <v>241</v>
      </c>
      <c r="B566" s="4" t="s">
        <v>2321</v>
      </c>
      <c r="C566" s="169">
        <v>17366</v>
      </c>
      <c r="D566" s="11" t="s">
        <v>106</v>
      </c>
      <c r="E566" s="99" t="str">
        <f>IFERROR(VLOOKUP(F566,'Banco de Dados'!AE:AF,2,FALSE),"")</f>
        <v/>
      </c>
      <c r="F566" s="4"/>
      <c r="G566" s="4" t="s">
        <v>1919</v>
      </c>
      <c r="H566" s="12" t="s">
        <v>1047</v>
      </c>
      <c r="I566" s="4" t="s">
        <v>1920</v>
      </c>
      <c r="J566" s="11" t="s">
        <v>1047</v>
      </c>
      <c r="K566" s="111"/>
      <c r="M566" s="12"/>
      <c r="N566" s="4"/>
      <c r="O566" s="4" t="s">
        <v>2322</v>
      </c>
      <c r="P566" s="4" t="s">
        <v>61</v>
      </c>
      <c r="Q566" s="11">
        <v>79007902253</v>
      </c>
      <c r="R566" s="4" t="s">
        <v>2323</v>
      </c>
      <c r="S566" s="4">
        <v>14</v>
      </c>
      <c r="T566" s="4"/>
      <c r="U566" s="4" t="s">
        <v>413</v>
      </c>
      <c r="V566" s="4" t="s">
        <v>1906</v>
      </c>
      <c r="W566" s="4" t="s">
        <v>1928</v>
      </c>
      <c r="X566" s="4">
        <v>-7.4358019999999998</v>
      </c>
      <c r="Y566" s="4">
        <v>-73.290222</v>
      </c>
      <c r="Z566" t="s">
        <v>7</v>
      </c>
      <c r="AB566" s="22">
        <v>45154</v>
      </c>
      <c r="AC566" s="22">
        <v>45154</v>
      </c>
      <c r="AD566" s="168"/>
      <c r="AE566" s="36"/>
      <c r="AF566"/>
      <c r="AJ566" s="81">
        <v>31365</v>
      </c>
    </row>
    <row r="567" spans="1:36" ht="25.2" customHeight="1" x14ac:dyDescent="0.3">
      <c r="A567" s="5">
        <v>242</v>
      </c>
      <c r="B567" s="4" t="s">
        <v>2324</v>
      </c>
      <c r="C567" s="169">
        <v>17372</v>
      </c>
      <c r="D567" s="11" t="s">
        <v>106</v>
      </c>
      <c r="E567" s="99" t="str">
        <f>IFERROR(VLOOKUP(F567,'Banco de Dados'!AE:AF,2,FALSE),"")</f>
        <v/>
      </c>
      <c r="F567" s="4"/>
      <c r="G567" s="4" t="s">
        <v>1919</v>
      </c>
      <c r="H567" s="12" t="s">
        <v>1047</v>
      </c>
      <c r="I567" s="4" t="s">
        <v>1920</v>
      </c>
      <c r="J567" s="11" t="s">
        <v>1047</v>
      </c>
      <c r="K567" s="111"/>
      <c r="M567" s="12"/>
      <c r="N567" s="4"/>
      <c r="O567" s="4" t="s">
        <v>2325</v>
      </c>
      <c r="P567" s="4" t="s">
        <v>61</v>
      </c>
      <c r="Q567" s="11">
        <v>96102012291</v>
      </c>
      <c r="R567" s="4" t="s">
        <v>2326</v>
      </c>
      <c r="S567" s="4">
        <v>14</v>
      </c>
      <c r="T567" s="4"/>
      <c r="U567" s="4" t="s">
        <v>413</v>
      </c>
      <c r="V567" s="4" t="s">
        <v>1906</v>
      </c>
      <c r="W567" s="4" t="s">
        <v>1916</v>
      </c>
      <c r="X567" s="4">
        <v>-7.5045270000000004</v>
      </c>
      <c r="Y567" s="4">
        <v>-73.268997999999996</v>
      </c>
      <c r="Z567" t="s">
        <v>7</v>
      </c>
      <c r="AB567" s="22">
        <v>45154</v>
      </c>
      <c r="AC567" s="22">
        <v>45154</v>
      </c>
      <c r="AD567" s="168"/>
      <c r="AE567" s="36"/>
      <c r="AF567"/>
      <c r="AJ567" s="81">
        <v>32281</v>
      </c>
    </row>
    <row r="568" spans="1:36" ht="25.2" customHeight="1" x14ac:dyDescent="0.3">
      <c r="A568" s="5">
        <v>243</v>
      </c>
      <c r="B568" s="4" t="s">
        <v>2327</v>
      </c>
      <c r="C568" s="169">
        <v>17374</v>
      </c>
      <c r="D568" s="11" t="s">
        <v>106</v>
      </c>
      <c r="E568" s="99" t="str">
        <f>IFERROR(VLOOKUP(F568,'Banco de Dados'!AE:AF,2,FALSE),"")</f>
        <v/>
      </c>
      <c r="F568" s="4"/>
      <c r="G568" s="4" t="s">
        <v>1919</v>
      </c>
      <c r="H568" s="12" t="s">
        <v>1047</v>
      </c>
      <c r="I568" s="4" t="s">
        <v>1920</v>
      </c>
      <c r="J568" s="11" t="s">
        <v>1047</v>
      </c>
      <c r="K568" s="111"/>
      <c r="M568" s="12"/>
      <c r="N568" s="4"/>
      <c r="O568" s="4" t="s">
        <v>2328</v>
      </c>
      <c r="P568" s="4" t="s">
        <v>61</v>
      </c>
      <c r="Q568" s="11">
        <v>79008348268</v>
      </c>
      <c r="R568" s="4" t="s">
        <v>2329</v>
      </c>
      <c r="S568" s="4">
        <v>14</v>
      </c>
      <c r="T568" s="4"/>
      <c r="U568" s="4" t="s">
        <v>413</v>
      </c>
      <c r="V568" s="4" t="s">
        <v>1906</v>
      </c>
      <c r="W568" s="4" t="s">
        <v>2330</v>
      </c>
      <c r="X568" s="4">
        <v>-7.5201580000000003</v>
      </c>
      <c r="Y568" s="4">
        <v>-73.267988000000003</v>
      </c>
      <c r="Z568" t="s">
        <v>7</v>
      </c>
      <c r="AB568" s="22">
        <v>45154</v>
      </c>
      <c r="AC568" s="22">
        <v>45154</v>
      </c>
      <c r="AD568" s="168"/>
      <c r="AE568" s="36"/>
      <c r="AF568"/>
      <c r="AJ568" s="81">
        <v>30911</v>
      </c>
    </row>
    <row r="569" spans="1:36" ht="25.2" customHeight="1" x14ac:dyDescent="0.3">
      <c r="A569" s="5">
        <v>244</v>
      </c>
      <c r="B569" s="4" t="s">
        <v>2331</v>
      </c>
      <c r="C569" s="169">
        <v>17384</v>
      </c>
      <c r="D569" s="11" t="s">
        <v>106</v>
      </c>
      <c r="E569" s="99" t="str">
        <f>IFERROR(VLOOKUP(F569,'Banco de Dados'!AE:AF,2,FALSE),"")</f>
        <v/>
      </c>
      <c r="F569" s="4"/>
      <c r="G569" s="4" t="s">
        <v>58</v>
      </c>
      <c r="H569" s="12" t="s">
        <v>59</v>
      </c>
      <c r="I569" s="4"/>
      <c r="J569" s="11">
        <v>80</v>
      </c>
      <c r="K569" s="111"/>
      <c r="M569" s="12"/>
      <c r="N569" s="4"/>
      <c r="O569" s="4" t="s">
        <v>2332</v>
      </c>
      <c r="P569" s="4" t="s">
        <v>61</v>
      </c>
      <c r="Q569" s="11">
        <v>32222068215</v>
      </c>
      <c r="R569" s="4"/>
      <c r="S569" s="4">
        <v>14</v>
      </c>
      <c r="T569" s="4"/>
      <c r="U569" s="4" t="s">
        <v>413</v>
      </c>
      <c r="V569" s="4" t="s">
        <v>1906</v>
      </c>
      <c r="W569" s="4" t="s">
        <v>1907</v>
      </c>
      <c r="X569" s="4">
        <v>-7.7103630000000001</v>
      </c>
      <c r="Y569" s="4">
        <v>-73.338966999999997</v>
      </c>
      <c r="Z569" t="s">
        <v>7</v>
      </c>
      <c r="AB569" s="22">
        <v>45154</v>
      </c>
      <c r="AC569" s="22">
        <v>45154</v>
      </c>
      <c r="AD569" s="168"/>
      <c r="AE569" s="36"/>
      <c r="AF569"/>
      <c r="AJ569" s="81">
        <v>25455</v>
      </c>
    </row>
    <row r="570" spans="1:36" ht="25.2" customHeight="1" x14ac:dyDescent="0.3">
      <c r="A570" s="5">
        <v>245</v>
      </c>
      <c r="B570" s="4" t="s">
        <v>2333</v>
      </c>
      <c r="C570" s="169">
        <v>17388</v>
      </c>
      <c r="D570" s="11" t="s">
        <v>106</v>
      </c>
      <c r="E570" s="99" t="str">
        <f>IFERROR(VLOOKUP(F570,'Banco de Dados'!AE:AF,2,FALSE),"")</f>
        <v/>
      </c>
      <c r="F570" s="4"/>
      <c r="G570" s="4" t="s">
        <v>58</v>
      </c>
      <c r="H570" s="12" t="s">
        <v>59</v>
      </c>
      <c r="I570" s="4"/>
      <c r="J570" s="11">
        <v>80</v>
      </c>
      <c r="K570" s="111"/>
      <c r="M570" s="12"/>
      <c r="N570" s="4"/>
      <c r="O570" s="4" t="s">
        <v>2334</v>
      </c>
      <c r="P570" s="4" t="s">
        <v>61</v>
      </c>
      <c r="Q570" s="11">
        <v>1170843280</v>
      </c>
      <c r="R570" s="4" t="s">
        <v>2335</v>
      </c>
      <c r="S570" s="4">
        <v>14</v>
      </c>
      <c r="T570" s="4"/>
      <c r="U570" s="4" t="s">
        <v>1937</v>
      </c>
      <c r="V570" s="4" t="s">
        <v>1906</v>
      </c>
      <c r="W570" s="4" t="s">
        <v>1952</v>
      </c>
      <c r="X570" s="4">
        <v>-7.7831520000000003</v>
      </c>
      <c r="Y570" s="4">
        <v>-73.369967000000003</v>
      </c>
      <c r="Z570" t="s">
        <v>7</v>
      </c>
      <c r="AB570" s="22">
        <v>45154</v>
      </c>
      <c r="AC570" s="22">
        <v>45154</v>
      </c>
      <c r="AD570" s="168"/>
      <c r="AE570" s="36"/>
      <c r="AF570"/>
      <c r="AJ570" s="81">
        <v>33497</v>
      </c>
    </row>
    <row r="571" spans="1:36" ht="25.2" customHeight="1" x14ac:dyDescent="0.3">
      <c r="A571" s="5">
        <v>246</v>
      </c>
      <c r="B571" s="4" t="s">
        <v>2336</v>
      </c>
      <c r="C571" s="169">
        <v>17392</v>
      </c>
      <c r="D571" s="11" t="s">
        <v>106</v>
      </c>
      <c r="E571" s="99" t="str">
        <f>IFERROR(VLOOKUP(F571,'Banco de Dados'!AE:AF,2,FALSE),"")</f>
        <v/>
      </c>
      <c r="F571" s="4"/>
      <c r="G571" s="4" t="s">
        <v>58</v>
      </c>
      <c r="H571" s="12" t="s">
        <v>59</v>
      </c>
      <c r="I571" s="4"/>
      <c r="J571" s="11">
        <v>80</v>
      </c>
      <c r="K571" s="111"/>
      <c r="M571" s="12"/>
      <c r="N571" s="4"/>
      <c r="O571" s="4" t="s">
        <v>2337</v>
      </c>
      <c r="P571" s="4" t="s">
        <v>61</v>
      </c>
      <c r="Q571" s="11">
        <v>810283263</v>
      </c>
      <c r="R571" s="4" t="s">
        <v>2338</v>
      </c>
      <c r="S571" s="4">
        <v>14</v>
      </c>
      <c r="T571" s="4"/>
      <c r="U571" s="4" t="s">
        <v>1937</v>
      </c>
      <c r="V571" s="4" t="s">
        <v>1906</v>
      </c>
      <c r="W571" s="4" t="s">
        <v>1957</v>
      </c>
      <c r="X571" s="4">
        <v>-7.7832319999999999</v>
      </c>
      <c r="Y571" s="4">
        <v>-73.376222999999996</v>
      </c>
      <c r="Z571" t="s">
        <v>7</v>
      </c>
      <c r="AB571" s="22">
        <v>45154</v>
      </c>
      <c r="AC571" s="22">
        <v>45154</v>
      </c>
      <c r="AD571" s="168"/>
      <c r="AE571" s="36"/>
      <c r="AF571"/>
      <c r="AJ571" s="81">
        <v>33095</v>
      </c>
    </row>
    <row r="572" spans="1:36" ht="25.2" customHeight="1" x14ac:dyDescent="0.3">
      <c r="A572" s="5">
        <v>247</v>
      </c>
      <c r="B572" s="4" t="s">
        <v>2339</v>
      </c>
      <c r="C572" s="169">
        <v>17394</v>
      </c>
      <c r="D572" s="11" t="s">
        <v>106</v>
      </c>
      <c r="E572" s="99" t="str">
        <f>IFERROR(VLOOKUP(F572,'Banco de Dados'!AE:AF,2,FALSE),"")</f>
        <v/>
      </c>
      <c r="F572" s="4"/>
      <c r="G572" s="4" t="s">
        <v>58</v>
      </c>
      <c r="H572" s="12" t="s">
        <v>59</v>
      </c>
      <c r="I572" s="4"/>
      <c r="J572" s="11">
        <v>80</v>
      </c>
      <c r="K572" s="111"/>
      <c r="M572" s="12"/>
      <c r="N572" s="4"/>
      <c r="O572" s="4" t="s">
        <v>2340</v>
      </c>
      <c r="P572" s="4" t="s">
        <v>292</v>
      </c>
      <c r="Q572" s="11">
        <v>1780402236</v>
      </c>
      <c r="R572" s="4" t="s">
        <v>2341</v>
      </c>
      <c r="S572" s="4">
        <v>14</v>
      </c>
      <c r="T572" s="4"/>
      <c r="U572" s="4" t="s">
        <v>1937</v>
      </c>
      <c r="V572" s="4" t="s">
        <v>1906</v>
      </c>
      <c r="W572" s="4" t="s">
        <v>1957</v>
      </c>
      <c r="X572" s="4">
        <v>-7.783042</v>
      </c>
      <c r="Y572" s="4">
        <v>-73.376192000000003</v>
      </c>
      <c r="Z572" t="s">
        <v>7</v>
      </c>
      <c r="AB572" s="22">
        <v>45154</v>
      </c>
      <c r="AC572" s="22">
        <v>45154</v>
      </c>
      <c r="AD572" s="168"/>
      <c r="AE572" s="36"/>
      <c r="AF572"/>
      <c r="AJ572" s="81">
        <v>33741</v>
      </c>
    </row>
    <row r="573" spans="1:36" ht="25.2" customHeight="1" x14ac:dyDescent="0.3">
      <c r="A573" s="5">
        <v>248</v>
      </c>
      <c r="B573" s="4" t="s">
        <v>2342</v>
      </c>
      <c r="C573" s="169">
        <v>17398</v>
      </c>
      <c r="D573" s="11" t="s">
        <v>106</v>
      </c>
      <c r="E573" s="99" t="str">
        <f>IFERROR(VLOOKUP(F573,'Banco de Dados'!AE:AF,2,FALSE),"")</f>
        <v/>
      </c>
      <c r="F573" s="4"/>
      <c r="G573" s="4" t="s">
        <v>1919</v>
      </c>
      <c r="H573" s="12" t="s">
        <v>1047</v>
      </c>
      <c r="I573" s="4" t="s">
        <v>1920</v>
      </c>
      <c r="J573" s="11" t="s">
        <v>1047</v>
      </c>
      <c r="K573" s="111"/>
      <c r="M573" s="12"/>
      <c r="N573" s="4"/>
      <c r="O573" s="4" t="s">
        <v>2343</v>
      </c>
      <c r="P573" s="4" t="s">
        <v>61</v>
      </c>
      <c r="Q573" s="11">
        <v>1377953270</v>
      </c>
      <c r="R573" s="4" t="s">
        <v>2344</v>
      </c>
      <c r="S573" s="4">
        <v>14</v>
      </c>
      <c r="T573" s="4"/>
      <c r="U573" s="4" t="s">
        <v>1937</v>
      </c>
      <c r="V573" s="4" t="s">
        <v>1906</v>
      </c>
      <c r="W573" s="4" t="s">
        <v>1947</v>
      </c>
      <c r="X573" s="4">
        <v>-7.8514350000000004</v>
      </c>
      <c r="Y573" s="4">
        <v>-73.411692000000002</v>
      </c>
      <c r="Z573" t="s">
        <v>7</v>
      </c>
      <c r="AB573" s="22">
        <v>45154</v>
      </c>
      <c r="AC573" s="22">
        <v>45154</v>
      </c>
      <c r="AD573" s="168"/>
      <c r="AE573" s="36"/>
      <c r="AF573"/>
      <c r="AJ573" s="81">
        <v>33575</v>
      </c>
    </row>
    <row r="574" spans="1:36" ht="25.2" customHeight="1" x14ac:dyDescent="0.3">
      <c r="A574" s="5">
        <v>249</v>
      </c>
      <c r="B574" s="4" t="s">
        <v>2345</v>
      </c>
      <c r="C574" s="169">
        <v>17402</v>
      </c>
      <c r="D574" s="11" t="s">
        <v>106</v>
      </c>
      <c r="E574" s="99" t="str">
        <f>IFERROR(VLOOKUP(F574,'Banco de Dados'!AE:AF,2,FALSE),"")</f>
        <v/>
      </c>
      <c r="F574" s="4"/>
      <c r="G574" s="4" t="s">
        <v>58</v>
      </c>
      <c r="H574" s="12" t="s">
        <v>59</v>
      </c>
      <c r="I574" s="4"/>
      <c r="J574" s="11">
        <v>80</v>
      </c>
      <c r="K574" s="111"/>
      <c r="M574" s="12"/>
      <c r="N574" s="4"/>
      <c r="O574" s="4" t="s">
        <v>2346</v>
      </c>
      <c r="P574" s="4" t="s">
        <v>61</v>
      </c>
      <c r="Q574" s="11">
        <v>1532583222</v>
      </c>
      <c r="R574" s="4" t="s">
        <v>2347</v>
      </c>
      <c r="S574" s="4">
        <v>14</v>
      </c>
      <c r="T574" s="4"/>
      <c r="U574" s="4" t="s">
        <v>1937</v>
      </c>
      <c r="V574" s="4" t="s">
        <v>1906</v>
      </c>
      <c r="W574" s="4" t="s">
        <v>1947</v>
      </c>
      <c r="X574" s="4">
        <v>-7.8424480000000001</v>
      </c>
      <c r="Y574" s="4">
        <v>-73.402417999999997</v>
      </c>
      <c r="Z574" t="s">
        <v>7</v>
      </c>
      <c r="AB574" s="22">
        <v>45154</v>
      </c>
      <c r="AC574" s="22">
        <v>45154</v>
      </c>
      <c r="AD574" s="168"/>
      <c r="AE574" s="36"/>
      <c r="AF574"/>
      <c r="AJ574" s="81">
        <v>31765</v>
      </c>
    </row>
    <row r="575" spans="1:36" ht="25.2" customHeight="1" x14ac:dyDescent="0.3">
      <c r="A575" s="5">
        <v>25</v>
      </c>
      <c r="B575" s="4" t="s">
        <v>2348</v>
      </c>
      <c r="C575" s="169">
        <v>16724</v>
      </c>
      <c r="D575" s="11" t="s">
        <v>2349</v>
      </c>
      <c r="E575" s="99">
        <f>IFERROR(VLOOKUP(F575,'Banco de Dados'!AE:AF,2,FALSE),"")</f>
        <v>714117</v>
      </c>
      <c r="F575" s="4">
        <f>IFERROR(VLOOKUP(Q575,'Banco de Dados'!A:B,2,FALSE),"")</f>
        <v>212300972</v>
      </c>
      <c r="G575" s="4" t="s">
        <v>58</v>
      </c>
      <c r="H575" s="12" t="s">
        <v>59</v>
      </c>
      <c r="I575" s="4"/>
      <c r="J575" s="11">
        <v>80</v>
      </c>
      <c r="K575" s="111">
        <v>45180</v>
      </c>
      <c r="L575" s="12" t="s">
        <v>59</v>
      </c>
      <c r="M575" s="12" t="s">
        <v>59</v>
      </c>
      <c r="N575" s="4"/>
      <c r="O575" s="4" t="s">
        <v>2350</v>
      </c>
      <c r="P575" s="4" t="s">
        <v>61</v>
      </c>
      <c r="Q575" s="11">
        <v>1010636286</v>
      </c>
      <c r="R575" s="4" t="s">
        <v>2351</v>
      </c>
      <c r="S575" s="4">
        <v>16</v>
      </c>
      <c r="T575" s="4"/>
      <c r="U575" s="4" t="s">
        <v>63</v>
      </c>
      <c r="V575" s="4" t="s">
        <v>64</v>
      </c>
      <c r="W575" s="4" t="s">
        <v>65</v>
      </c>
      <c r="X575" s="4">
        <v>-8.1105649999999994</v>
      </c>
      <c r="Y575" s="4">
        <v>-72.589640000000003</v>
      </c>
      <c r="Z575" s="4">
        <v>2216159</v>
      </c>
      <c r="AA575" s="123">
        <v>239823</v>
      </c>
      <c r="AB575" s="22">
        <v>45154</v>
      </c>
      <c r="AC575" s="22">
        <v>45154</v>
      </c>
      <c r="AD575" s="168" t="s">
        <v>66</v>
      </c>
      <c r="AE575" s="36">
        <v>45188</v>
      </c>
      <c r="AF575" s="22">
        <v>45191</v>
      </c>
      <c r="AG575" s="17">
        <v>9</v>
      </c>
      <c r="AH575" s="12" t="s">
        <v>67</v>
      </c>
      <c r="AI575" t="s">
        <v>68</v>
      </c>
      <c r="AJ575" s="81">
        <v>29573</v>
      </c>
    </row>
    <row r="576" spans="1:36" ht="25.2" customHeight="1" x14ac:dyDescent="0.3">
      <c r="A576" s="5">
        <v>250</v>
      </c>
      <c r="B576" s="4" t="s">
        <v>2352</v>
      </c>
      <c r="C576" s="169">
        <v>17404</v>
      </c>
      <c r="D576" s="11" t="s">
        <v>106</v>
      </c>
      <c r="E576" s="99" t="str">
        <f>IFERROR(VLOOKUP(F576,'Banco de Dados'!AE:AF,2,FALSE),"")</f>
        <v/>
      </c>
      <c r="F576" s="4"/>
      <c r="G576" s="4" t="s">
        <v>1919</v>
      </c>
      <c r="H576" s="12" t="s">
        <v>1047</v>
      </c>
      <c r="I576" s="4" t="s">
        <v>1920</v>
      </c>
      <c r="J576" s="11" t="s">
        <v>1047</v>
      </c>
      <c r="K576" s="111"/>
      <c r="M576" s="12"/>
      <c r="N576" s="4"/>
      <c r="O576" s="4" t="s">
        <v>2353</v>
      </c>
      <c r="P576" s="4" t="s">
        <v>61</v>
      </c>
      <c r="Q576" s="11">
        <v>7331842601</v>
      </c>
      <c r="R576" s="4" t="s">
        <v>2354</v>
      </c>
      <c r="S576" s="4">
        <v>14</v>
      </c>
      <c r="T576" s="4"/>
      <c r="U576" s="4" t="s">
        <v>413</v>
      </c>
      <c r="V576" s="4" t="s">
        <v>1906</v>
      </c>
      <c r="W576" s="4" t="s">
        <v>1962</v>
      </c>
      <c r="X576" s="4">
        <v>-7.6570850000000004</v>
      </c>
      <c r="Y576" s="4">
        <v>-73.303084999999996</v>
      </c>
      <c r="Z576" t="s">
        <v>7</v>
      </c>
      <c r="AB576" s="22">
        <v>45154</v>
      </c>
      <c r="AC576" s="22">
        <v>45154</v>
      </c>
      <c r="AD576" s="168"/>
      <c r="AE576" s="36"/>
      <c r="AF576"/>
      <c r="AJ576" s="81">
        <v>32950</v>
      </c>
    </row>
    <row r="577" spans="1:36" ht="25.2" customHeight="1" x14ac:dyDescent="0.3">
      <c r="A577" s="5">
        <v>251</v>
      </c>
      <c r="B577" s="4" t="s">
        <v>2355</v>
      </c>
      <c r="C577" s="169">
        <v>17318</v>
      </c>
      <c r="D577" s="11" t="s">
        <v>106</v>
      </c>
      <c r="E577" s="99">
        <f ca="1">IFERROR(VLOOKUP(F577,'Banco de Dados'!AE:AF,2,FALSE),"")</f>
        <v>716227</v>
      </c>
      <c r="F577" s="4">
        <f ca="1">IFERROR(VLOOKUP(Q577,'Banco de Dados'!A:B,2,FALSE),"")</f>
        <v>212301440</v>
      </c>
      <c r="G577" s="4" t="s">
        <v>410</v>
      </c>
      <c r="H577" s="12" t="s">
        <v>59</v>
      </c>
      <c r="I577" s="4"/>
      <c r="J577" s="11">
        <v>80</v>
      </c>
      <c r="K577" s="111">
        <v>45195</v>
      </c>
      <c r="L577" s="12" t="s">
        <v>59</v>
      </c>
      <c r="M577" s="12" t="s">
        <v>59</v>
      </c>
      <c r="N577" s="4" t="s">
        <v>1898</v>
      </c>
      <c r="O577" s="4" t="s">
        <v>2356</v>
      </c>
      <c r="P577" s="4" t="s">
        <v>61</v>
      </c>
      <c r="Q577" s="11">
        <v>240707265</v>
      </c>
      <c r="R577" s="4" t="s">
        <v>2357</v>
      </c>
      <c r="S577" s="4">
        <v>15</v>
      </c>
      <c r="T577" s="4"/>
      <c r="U577" s="4" t="s">
        <v>413</v>
      </c>
      <c r="V577" s="4" t="s">
        <v>414</v>
      </c>
      <c r="W577" s="4" t="s">
        <v>415</v>
      </c>
      <c r="X577" s="4">
        <v>-7.4194680000000002</v>
      </c>
      <c r="Y577" s="4">
        <v>-73.255577000000002</v>
      </c>
      <c r="Z577">
        <v>2236636</v>
      </c>
      <c r="AA577" s="123">
        <v>243468</v>
      </c>
      <c r="AB577" s="22">
        <v>45154</v>
      </c>
      <c r="AC577" s="22">
        <v>45154</v>
      </c>
      <c r="AD577" s="168" t="s">
        <v>66</v>
      </c>
      <c r="AE577" s="36">
        <v>45208</v>
      </c>
      <c r="AF577"/>
      <c r="AG577" s="12">
        <v>10</v>
      </c>
      <c r="AH577" s="12" t="s">
        <v>224</v>
      </c>
      <c r="AI577" t="s">
        <v>225</v>
      </c>
      <c r="AJ577" s="81">
        <v>32363</v>
      </c>
    </row>
    <row r="578" spans="1:36" ht="25.2" customHeight="1" x14ac:dyDescent="0.3">
      <c r="A578" s="5">
        <v>252</v>
      </c>
      <c r="B578" s="4" t="s">
        <v>2358</v>
      </c>
      <c r="C578" s="169">
        <v>16833</v>
      </c>
      <c r="D578" s="11" t="s">
        <v>2359</v>
      </c>
      <c r="E578" s="99" t="str">
        <f>IFERROR(VLOOKUP(F578,'Banco de Dados'!AE:AF,2,FALSE),"")</f>
        <v/>
      </c>
      <c r="F578" s="4"/>
      <c r="G578" s="4" t="s">
        <v>2265</v>
      </c>
      <c r="H578" s="12" t="s">
        <v>1047</v>
      </c>
      <c r="I578" s="4" t="s">
        <v>1920</v>
      </c>
      <c r="J578" s="11" t="s">
        <v>1047</v>
      </c>
      <c r="K578" s="111"/>
      <c r="M578" s="12"/>
      <c r="N578" s="4"/>
      <c r="O578" s="4" t="s">
        <v>2360</v>
      </c>
      <c r="P578" s="4" t="s">
        <v>61</v>
      </c>
      <c r="Q578" s="11">
        <v>76538702287</v>
      </c>
      <c r="R578" s="4" t="s">
        <v>2361</v>
      </c>
      <c r="S578" s="4">
        <v>14</v>
      </c>
      <c r="T578" s="4"/>
      <c r="U578" s="4" t="s">
        <v>413</v>
      </c>
      <c r="V578" s="4" t="s">
        <v>1906</v>
      </c>
      <c r="W578" s="4" t="s">
        <v>2362</v>
      </c>
      <c r="X578" s="4">
        <v>-7.4641700000000002</v>
      </c>
      <c r="Y578" s="4">
        <v>-73.287899999999993</v>
      </c>
      <c r="Z578" t="s">
        <v>7</v>
      </c>
      <c r="AB578" s="22">
        <v>45154</v>
      </c>
      <c r="AC578" s="22">
        <v>45154</v>
      </c>
      <c r="AD578" s="168"/>
      <c r="AE578" s="36"/>
      <c r="AF578"/>
      <c r="AJ578" s="81">
        <v>2220209</v>
      </c>
    </row>
    <row r="579" spans="1:36" ht="25.2" customHeight="1" x14ac:dyDescent="0.3">
      <c r="A579" s="5">
        <v>253</v>
      </c>
      <c r="B579" s="4" t="s">
        <v>2363</v>
      </c>
      <c r="C579" s="169">
        <v>16835</v>
      </c>
      <c r="D579" s="11" t="s">
        <v>2364</v>
      </c>
      <c r="E579" s="99" t="str">
        <f>IFERROR(VLOOKUP(F579,'Banco de Dados'!AE:AF,2,FALSE),"")</f>
        <v/>
      </c>
      <c r="F579" s="4"/>
      <c r="G579" s="4" t="s">
        <v>2265</v>
      </c>
      <c r="H579" s="12" t="s">
        <v>1047</v>
      </c>
      <c r="I579" s="4" t="s">
        <v>1920</v>
      </c>
      <c r="J579" s="11" t="s">
        <v>1047</v>
      </c>
      <c r="K579" s="111"/>
      <c r="M579" s="12"/>
      <c r="N579" s="4"/>
      <c r="O579" s="4" t="s">
        <v>2365</v>
      </c>
      <c r="P579" s="4" t="s">
        <v>61</v>
      </c>
      <c r="Q579" s="11">
        <v>4487362253</v>
      </c>
      <c r="R579" s="4" t="s">
        <v>2366</v>
      </c>
      <c r="S579" s="4">
        <v>14</v>
      </c>
      <c r="T579" s="4"/>
      <c r="U579" s="4" t="s">
        <v>413</v>
      </c>
      <c r="V579" s="4" t="s">
        <v>1906</v>
      </c>
      <c r="W579" s="4" t="s">
        <v>2367</v>
      </c>
      <c r="X579" s="4">
        <v>-7.5988699999999998</v>
      </c>
      <c r="Y579" s="4">
        <v>-73.289299999999997</v>
      </c>
      <c r="Z579" t="s">
        <v>7</v>
      </c>
      <c r="AB579" s="22">
        <v>45154</v>
      </c>
      <c r="AC579" s="22">
        <v>45154</v>
      </c>
      <c r="AD579" s="168"/>
      <c r="AE579" s="36"/>
      <c r="AF579"/>
      <c r="AJ579" s="81">
        <v>21170</v>
      </c>
    </row>
    <row r="580" spans="1:36" ht="25.2" customHeight="1" x14ac:dyDescent="0.3">
      <c r="A580" s="5">
        <v>254</v>
      </c>
      <c r="B580" s="4" t="s">
        <v>2368</v>
      </c>
      <c r="C580" s="169">
        <v>16841</v>
      </c>
      <c r="D580" s="11" t="s">
        <v>2369</v>
      </c>
      <c r="E580" s="99" t="str">
        <f>IFERROR(VLOOKUP(F580,'Banco de Dados'!AE:AF,2,FALSE),"")</f>
        <v/>
      </c>
      <c r="F580" s="4"/>
      <c r="G580" s="4" t="s">
        <v>2265</v>
      </c>
      <c r="H580" s="12" t="s">
        <v>1047</v>
      </c>
      <c r="I580" s="4" t="s">
        <v>1920</v>
      </c>
      <c r="J580" s="11" t="s">
        <v>1047</v>
      </c>
      <c r="K580" s="111"/>
      <c r="M580" s="12"/>
      <c r="N580" s="4"/>
      <c r="O580" s="4" t="s">
        <v>2370</v>
      </c>
      <c r="P580" s="4" t="s">
        <v>61</v>
      </c>
      <c r="Q580" s="11">
        <v>726139203</v>
      </c>
      <c r="R580" s="4" t="s">
        <v>2371</v>
      </c>
      <c r="S580" s="4">
        <v>14</v>
      </c>
      <c r="T580" s="4"/>
      <c r="U580" s="4" t="s">
        <v>413</v>
      </c>
      <c r="V580" s="4" t="s">
        <v>1906</v>
      </c>
      <c r="W580" s="4" t="s">
        <v>2372</v>
      </c>
      <c r="X580" s="4">
        <v>-7.4957200000000004</v>
      </c>
      <c r="Y580" s="4">
        <v>-73.2667</v>
      </c>
      <c r="Z580" t="s">
        <v>7</v>
      </c>
      <c r="AB580" s="22">
        <v>45154</v>
      </c>
      <c r="AC580" s="22">
        <v>45154</v>
      </c>
      <c r="AD580" s="168"/>
      <c r="AE580" s="36"/>
      <c r="AF580"/>
      <c r="AJ580" s="81">
        <v>39468</v>
      </c>
    </row>
    <row r="581" spans="1:36" ht="25.2" customHeight="1" x14ac:dyDescent="0.3">
      <c r="A581" s="5">
        <v>255</v>
      </c>
      <c r="B581" s="4" t="s">
        <v>2373</v>
      </c>
      <c r="C581" s="169">
        <v>16842</v>
      </c>
      <c r="D581" s="11" t="s">
        <v>2374</v>
      </c>
      <c r="E581" s="99">
        <f>IFERROR(VLOOKUP(F581,'Banco de Dados'!AE:AF,2,FALSE),"")</f>
        <v>714455</v>
      </c>
      <c r="F581" s="4">
        <f>IFERROR(VLOOKUP(Q581,'Banco de Dados'!A:B,2,FALSE),"")</f>
        <v>212301075</v>
      </c>
      <c r="G581" s="4" t="s">
        <v>58</v>
      </c>
      <c r="H581" s="12" t="s">
        <v>59</v>
      </c>
      <c r="I581" s="113"/>
      <c r="J581" s="11">
        <v>80</v>
      </c>
      <c r="K581" s="111">
        <v>45184</v>
      </c>
      <c r="L581" s="12" t="s">
        <v>59</v>
      </c>
      <c r="M581" s="12" t="s">
        <v>59</v>
      </c>
      <c r="N581" s="4"/>
      <c r="O581" s="4" t="s">
        <v>2375</v>
      </c>
      <c r="P581" s="4" t="s">
        <v>61</v>
      </c>
      <c r="Q581" s="11">
        <v>89291786268</v>
      </c>
      <c r="R581" s="4" t="s">
        <v>2376</v>
      </c>
      <c r="S581" s="4">
        <v>14</v>
      </c>
      <c r="T581" s="4"/>
      <c r="U581" s="4" t="s">
        <v>413</v>
      </c>
      <c r="V581" s="4" t="s">
        <v>1906</v>
      </c>
      <c r="W581" s="4" t="s">
        <v>2372</v>
      </c>
      <c r="X581" s="4">
        <v>-7.49193</v>
      </c>
      <c r="Y581" s="4">
        <v>-73.264499999999998</v>
      </c>
      <c r="Z581">
        <v>2216264</v>
      </c>
      <c r="AA581" s="123">
        <v>239821</v>
      </c>
      <c r="AB581" s="22">
        <v>45154</v>
      </c>
      <c r="AC581" s="22">
        <v>45154</v>
      </c>
      <c r="AD581" s="168" t="s">
        <v>66</v>
      </c>
      <c r="AE581" s="36">
        <v>45194</v>
      </c>
      <c r="AF581" s="36">
        <v>45195</v>
      </c>
      <c r="AG581" s="12">
        <v>9</v>
      </c>
      <c r="AH581" s="12" t="s">
        <v>67</v>
      </c>
      <c r="AI581" t="s">
        <v>68</v>
      </c>
      <c r="AJ581" s="81">
        <v>31315</v>
      </c>
    </row>
    <row r="582" spans="1:36" ht="25.2" customHeight="1" x14ac:dyDescent="0.3">
      <c r="A582" s="5">
        <v>256</v>
      </c>
      <c r="B582" s="4" t="s">
        <v>2377</v>
      </c>
      <c r="C582" s="169">
        <v>16845</v>
      </c>
      <c r="D582" s="11" t="s">
        <v>2378</v>
      </c>
      <c r="E582" s="99" t="str">
        <f>IFERROR(VLOOKUP(F582,'Banco de Dados'!AE:AF,2,FALSE),"")</f>
        <v/>
      </c>
      <c r="F582" s="4"/>
      <c r="G582" s="4" t="s">
        <v>2265</v>
      </c>
      <c r="H582" s="12" t="s">
        <v>1047</v>
      </c>
      <c r="I582" s="4" t="s">
        <v>1920</v>
      </c>
      <c r="J582" s="11" t="s">
        <v>1047</v>
      </c>
      <c r="K582" s="111"/>
      <c r="M582" s="12"/>
      <c r="N582" s="4"/>
      <c r="O582" s="4" t="s">
        <v>2379</v>
      </c>
      <c r="P582" s="4" t="s">
        <v>2127</v>
      </c>
      <c r="Q582" s="11" t="s">
        <v>2128</v>
      </c>
      <c r="R582" s="4" t="s">
        <v>2380</v>
      </c>
      <c r="S582" s="4">
        <v>14</v>
      </c>
      <c r="T582" s="4"/>
      <c r="U582" s="4" t="s">
        <v>413</v>
      </c>
      <c r="V582" s="4" t="s">
        <v>1906</v>
      </c>
      <c r="W582" s="4" t="s">
        <v>2372</v>
      </c>
      <c r="X582" s="4">
        <v>-7.5034900000000002</v>
      </c>
      <c r="Y582" s="4">
        <v>-73.268500000000003</v>
      </c>
      <c r="Z582" t="s">
        <v>7</v>
      </c>
      <c r="AB582" s="22">
        <v>45154</v>
      </c>
      <c r="AC582" s="22">
        <v>45154</v>
      </c>
      <c r="AD582" s="168"/>
      <c r="AE582" s="36"/>
      <c r="AF582"/>
      <c r="AJ582" s="81">
        <v>36066</v>
      </c>
    </row>
    <row r="583" spans="1:36" ht="25.2" customHeight="1" x14ac:dyDescent="0.3">
      <c r="A583" s="5">
        <v>257</v>
      </c>
      <c r="B583" s="4" t="s">
        <v>2381</v>
      </c>
      <c r="C583" s="169">
        <v>16847</v>
      </c>
      <c r="D583" s="11" t="s">
        <v>2382</v>
      </c>
      <c r="E583" s="99" t="str">
        <f>IFERROR(VLOOKUP(F583,'Banco de Dados'!AE:AF,2,FALSE),"")</f>
        <v/>
      </c>
      <c r="F583" s="4"/>
      <c r="G583" s="4" t="s">
        <v>58</v>
      </c>
      <c r="H583" s="12" t="s">
        <v>59</v>
      </c>
      <c r="I583" s="113"/>
      <c r="J583" s="11">
        <v>80</v>
      </c>
      <c r="K583" s="111">
        <v>45345</v>
      </c>
      <c r="M583" s="12"/>
      <c r="N583" s="4"/>
      <c r="O583" s="4" t="s">
        <v>2383</v>
      </c>
      <c r="P583" s="4" t="s">
        <v>2127</v>
      </c>
      <c r="Q583" s="11" t="s">
        <v>2128</v>
      </c>
      <c r="R583" s="4" t="s">
        <v>2384</v>
      </c>
      <c r="S583" s="4">
        <v>14</v>
      </c>
      <c r="T583" s="4"/>
      <c r="U583" s="4" t="s">
        <v>413</v>
      </c>
      <c r="V583" s="4" t="s">
        <v>1906</v>
      </c>
      <c r="W583" s="4" t="s">
        <v>1962</v>
      </c>
      <c r="X583" s="4">
        <v>-7.5323500000000001</v>
      </c>
      <c r="Y583" s="4">
        <v>-73.270600000000002</v>
      </c>
      <c r="Z583" t="s">
        <v>7</v>
      </c>
      <c r="AB583" s="22">
        <v>45154</v>
      </c>
      <c r="AC583" s="22">
        <v>45154</v>
      </c>
      <c r="AD583" s="168"/>
      <c r="AE583" s="36">
        <v>45349</v>
      </c>
      <c r="AF583"/>
      <c r="AJ583" s="81">
        <v>26882</v>
      </c>
    </row>
    <row r="584" spans="1:36" ht="25.2" customHeight="1" x14ac:dyDescent="0.3">
      <c r="A584" s="5">
        <v>258</v>
      </c>
      <c r="B584" s="4" t="s">
        <v>2385</v>
      </c>
      <c r="C584" s="169">
        <v>16844</v>
      </c>
      <c r="D584" s="11" t="s">
        <v>2386</v>
      </c>
      <c r="E584" s="99" t="str">
        <f>IFERROR(VLOOKUP(F584,'Banco de Dados'!AE:AF,2,FALSE),"")</f>
        <v/>
      </c>
      <c r="F584" s="4"/>
      <c r="G584" s="4" t="s">
        <v>58</v>
      </c>
      <c r="H584" s="12" t="s">
        <v>59</v>
      </c>
      <c r="I584" s="113"/>
      <c r="J584" s="11">
        <v>80</v>
      </c>
      <c r="K584" s="111"/>
      <c r="M584" s="12"/>
      <c r="N584" s="4"/>
      <c r="O584" s="4" t="s">
        <v>2387</v>
      </c>
      <c r="P584" s="4" t="s">
        <v>61</v>
      </c>
      <c r="Q584" s="11">
        <v>810250250</v>
      </c>
      <c r="R584" s="4" t="s">
        <v>2388</v>
      </c>
      <c r="S584" s="4">
        <v>14</v>
      </c>
      <c r="T584" s="4"/>
      <c r="U584" s="4" t="s">
        <v>413</v>
      </c>
      <c r="V584" s="4" t="s">
        <v>1906</v>
      </c>
      <c r="W584" s="4" t="s">
        <v>2389</v>
      </c>
      <c r="X584" s="4">
        <v>-7.6143700000000001</v>
      </c>
      <c r="Y584" s="4">
        <v>-73.313800000000001</v>
      </c>
      <c r="Z584" t="s">
        <v>7</v>
      </c>
      <c r="AB584" s="22">
        <v>45154</v>
      </c>
      <c r="AC584" s="22">
        <v>45154</v>
      </c>
      <c r="AD584" s="168"/>
      <c r="AE584" s="36"/>
      <c r="AF584"/>
      <c r="AJ584" s="81">
        <v>29380</v>
      </c>
    </row>
    <row r="585" spans="1:36" ht="25.2" customHeight="1" x14ac:dyDescent="0.3">
      <c r="A585" s="5">
        <v>259</v>
      </c>
      <c r="B585" s="4" t="s">
        <v>2390</v>
      </c>
      <c r="C585" s="169">
        <v>16874</v>
      </c>
      <c r="D585" s="11" t="s">
        <v>2391</v>
      </c>
      <c r="E585" s="99">
        <f>IFERROR(VLOOKUP(F585,'Banco de Dados'!AE:AF,2,FALSE),"")</f>
        <v>714461</v>
      </c>
      <c r="F585" s="4">
        <f>IFERROR(VLOOKUP(Q585,'Banco de Dados'!A:B,2,FALSE),"")</f>
        <v>212301077</v>
      </c>
      <c r="G585" s="4" t="s">
        <v>410</v>
      </c>
      <c r="H585" s="12" t="s">
        <v>59</v>
      </c>
      <c r="I585" s="4" t="s">
        <v>2392</v>
      </c>
      <c r="J585" s="11">
        <v>80</v>
      </c>
      <c r="K585" s="111">
        <v>45189</v>
      </c>
      <c r="L585" s="12" t="s">
        <v>59</v>
      </c>
      <c r="M585" s="12" t="s">
        <v>59</v>
      </c>
      <c r="N585" s="4"/>
      <c r="O585" s="4" t="s">
        <v>2393</v>
      </c>
      <c r="P585" s="4" t="s">
        <v>61</v>
      </c>
      <c r="Q585" s="11">
        <v>76538664253</v>
      </c>
      <c r="R585" s="4" t="s">
        <v>2394</v>
      </c>
      <c r="S585" s="4">
        <v>14</v>
      </c>
      <c r="T585" s="4"/>
      <c r="U585" s="4" t="s">
        <v>413</v>
      </c>
      <c r="V585" s="4" t="s">
        <v>1906</v>
      </c>
      <c r="W585" s="4" t="s">
        <v>1928</v>
      </c>
      <c r="X585" s="4">
        <v>-7.4482200000000001</v>
      </c>
      <c r="Y585" s="4">
        <v>-73.2898</v>
      </c>
      <c r="Z585">
        <v>2216265</v>
      </c>
      <c r="AA585" s="123">
        <v>239821</v>
      </c>
      <c r="AB585" s="22">
        <v>45167</v>
      </c>
      <c r="AC585" s="22">
        <v>45167</v>
      </c>
      <c r="AD585" s="168" t="s">
        <v>66</v>
      </c>
      <c r="AE585" s="36">
        <v>45194</v>
      </c>
      <c r="AF585" s="36">
        <v>45195</v>
      </c>
      <c r="AG585" s="12">
        <v>9</v>
      </c>
      <c r="AH585" s="12" t="s">
        <v>67</v>
      </c>
      <c r="AI585" t="s">
        <v>68</v>
      </c>
      <c r="AJ585" s="81">
        <v>26121</v>
      </c>
    </row>
    <row r="586" spans="1:36" ht="25.2" customHeight="1" x14ac:dyDescent="0.3">
      <c r="A586" s="5">
        <v>26</v>
      </c>
      <c r="B586" s="4" t="s">
        <v>2395</v>
      </c>
      <c r="C586" s="169">
        <v>16725</v>
      </c>
      <c r="D586" s="11" t="s">
        <v>2396</v>
      </c>
      <c r="E586" s="99">
        <f>IFERROR(VLOOKUP(F586,'Banco de Dados'!AE:AF,2,FALSE),"")</f>
        <v>714122</v>
      </c>
      <c r="F586" s="4">
        <f>IFERROR(VLOOKUP(Q586,'Banco de Dados'!A:B,2,FALSE),"")</f>
        <v>212300970</v>
      </c>
      <c r="G586" s="4" t="s">
        <v>58</v>
      </c>
      <c r="H586" s="12" t="s">
        <v>59</v>
      </c>
      <c r="I586" s="4"/>
      <c r="J586" s="11">
        <v>80</v>
      </c>
      <c r="K586" s="111">
        <v>45180</v>
      </c>
      <c r="L586" s="12" t="s">
        <v>59</v>
      </c>
      <c r="M586" s="12" t="s">
        <v>59</v>
      </c>
      <c r="N586" s="4"/>
      <c r="O586" s="4" t="s">
        <v>2397</v>
      </c>
      <c r="P586" s="4" t="s">
        <v>61</v>
      </c>
      <c r="Q586" s="11">
        <v>89756452234</v>
      </c>
      <c r="R586" s="4" t="s">
        <v>2398</v>
      </c>
      <c r="S586" s="4">
        <v>16</v>
      </c>
      <c r="T586" s="4"/>
      <c r="U586" s="4" t="s">
        <v>63</v>
      </c>
      <c r="V586" s="4" t="s">
        <v>64</v>
      </c>
      <c r="W586" s="4" t="s">
        <v>65</v>
      </c>
      <c r="X586" s="4">
        <v>-8.1102720000000001</v>
      </c>
      <c r="Y586" s="4">
        <v>-72.590136999999999</v>
      </c>
      <c r="Z586" s="4">
        <v>2216160</v>
      </c>
      <c r="AA586" s="123">
        <v>239823</v>
      </c>
      <c r="AB586" s="22">
        <v>45154</v>
      </c>
      <c r="AC586" s="22">
        <v>45154</v>
      </c>
      <c r="AD586" s="168" t="s">
        <v>66</v>
      </c>
      <c r="AE586" s="36">
        <v>45188</v>
      </c>
      <c r="AF586" s="22">
        <v>45191</v>
      </c>
      <c r="AG586" s="17">
        <v>9</v>
      </c>
      <c r="AH586" s="12" t="s">
        <v>67</v>
      </c>
      <c r="AI586" t="s">
        <v>68</v>
      </c>
      <c r="AJ586" s="81">
        <v>30486</v>
      </c>
    </row>
    <row r="587" spans="1:36" ht="25.2" customHeight="1" x14ac:dyDescent="0.3">
      <c r="A587" s="5">
        <v>260</v>
      </c>
      <c r="B587" s="4" t="s">
        <v>2399</v>
      </c>
      <c r="C587" s="169">
        <v>16859</v>
      </c>
      <c r="D587" s="11" t="s">
        <v>2400</v>
      </c>
      <c r="E587" s="99">
        <f>IFERROR(VLOOKUP(F587,'Banco de Dados'!AE:AF,2,FALSE),"")</f>
        <v>714463</v>
      </c>
      <c r="F587" s="4">
        <f>IFERROR(VLOOKUP(Q587,'Banco de Dados'!A:B,2,FALSE),"")</f>
        <v>212301080</v>
      </c>
      <c r="G587" s="4" t="s">
        <v>58</v>
      </c>
      <c r="H587" s="12" t="s">
        <v>59</v>
      </c>
      <c r="I587" s="113"/>
      <c r="J587" s="11">
        <v>80</v>
      </c>
      <c r="K587" s="111">
        <v>45185</v>
      </c>
      <c r="L587" s="12" t="s">
        <v>59</v>
      </c>
      <c r="M587" s="12" t="s">
        <v>59</v>
      </c>
      <c r="N587" s="4"/>
      <c r="O587" s="4" t="s">
        <v>2401</v>
      </c>
      <c r="P587" s="4" t="s">
        <v>61</v>
      </c>
      <c r="Q587" s="11">
        <v>810294206</v>
      </c>
      <c r="R587" s="4" t="s">
        <v>2402</v>
      </c>
      <c r="S587" s="4">
        <v>14</v>
      </c>
      <c r="T587" s="4"/>
      <c r="U587" s="4" t="s">
        <v>413</v>
      </c>
      <c r="V587" s="4" t="s">
        <v>1906</v>
      </c>
      <c r="W587" s="4" t="s">
        <v>2372</v>
      </c>
      <c r="X587" s="4">
        <v>-7.5031999999999996</v>
      </c>
      <c r="Y587" s="4">
        <v>-73.258200000000002</v>
      </c>
      <c r="Z587">
        <v>2216266</v>
      </c>
      <c r="AA587" s="123">
        <v>239821</v>
      </c>
      <c r="AB587" s="22">
        <v>45154</v>
      </c>
      <c r="AC587" s="22">
        <v>45154</v>
      </c>
      <c r="AD587" s="168" t="s">
        <v>66</v>
      </c>
      <c r="AE587" s="36">
        <v>45194</v>
      </c>
      <c r="AF587" s="36">
        <v>45195</v>
      </c>
      <c r="AG587" s="12">
        <v>9</v>
      </c>
      <c r="AH587" s="12" t="s">
        <v>67</v>
      </c>
      <c r="AI587" t="s">
        <v>68</v>
      </c>
      <c r="AJ587" s="81">
        <v>33175</v>
      </c>
    </row>
    <row r="588" spans="1:36" ht="25.2" customHeight="1" x14ac:dyDescent="0.3">
      <c r="A588" s="5">
        <v>261</v>
      </c>
      <c r="B588" s="4" t="s">
        <v>2403</v>
      </c>
      <c r="C588" s="169">
        <v>16865</v>
      </c>
      <c r="D588" s="11" t="s">
        <v>2404</v>
      </c>
      <c r="E588" s="99">
        <f>IFERROR(VLOOKUP(F588,'Banco de Dados'!AE:AF,2,FALSE),"")</f>
        <v>715062</v>
      </c>
      <c r="F588" s="4">
        <f>IFERROR(VLOOKUP(Q588,'Banco de Dados'!A:B,2,FALSE),"")</f>
        <v>212301126</v>
      </c>
      <c r="G588" s="4" t="s">
        <v>58</v>
      </c>
      <c r="H588" s="12" t="s">
        <v>59</v>
      </c>
      <c r="I588" s="113"/>
      <c r="J588" s="11">
        <v>80</v>
      </c>
      <c r="K588" s="111">
        <v>45194</v>
      </c>
      <c r="L588" s="12" t="s">
        <v>59</v>
      </c>
      <c r="M588" s="12" t="s">
        <v>59</v>
      </c>
      <c r="N588" s="4"/>
      <c r="O588" s="4" t="s">
        <v>2405</v>
      </c>
      <c r="P588" s="4" t="s">
        <v>61</v>
      </c>
      <c r="Q588" s="11">
        <v>85038040268</v>
      </c>
      <c r="R588" s="4" t="s">
        <v>2406</v>
      </c>
      <c r="S588" s="4">
        <v>14</v>
      </c>
      <c r="T588" s="4"/>
      <c r="U588" s="4" t="s">
        <v>413</v>
      </c>
      <c r="V588" s="4" t="s">
        <v>1906</v>
      </c>
      <c r="W588" s="4" t="s">
        <v>2372</v>
      </c>
      <c r="X588" s="4">
        <v>-7.5100800000000003</v>
      </c>
      <c r="Y588" s="4">
        <v>-73.268699999999995</v>
      </c>
      <c r="Z588">
        <v>2216268</v>
      </c>
      <c r="AA588" s="123">
        <v>239821</v>
      </c>
      <c r="AB588" s="22">
        <v>45154</v>
      </c>
      <c r="AC588" s="22">
        <v>45154</v>
      </c>
      <c r="AD588" s="168" t="s">
        <v>66</v>
      </c>
      <c r="AE588" s="36">
        <v>45202</v>
      </c>
      <c r="AF588" s="36">
        <v>45208</v>
      </c>
      <c r="AG588" s="12">
        <v>10</v>
      </c>
      <c r="AH588" s="12" t="s">
        <v>67</v>
      </c>
      <c r="AI588" t="s">
        <v>68</v>
      </c>
      <c r="AJ588" s="81">
        <v>31425</v>
      </c>
    </row>
    <row r="589" spans="1:36" ht="25.2" customHeight="1" x14ac:dyDescent="0.3">
      <c r="A589" s="5">
        <v>262</v>
      </c>
      <c r="B589" s="4" t="s">
        <v>2407</v>
      </c>
      <c r="C589" s="169">
        <v>16870</v>
      </c>
      <c r="D589" s="11" t="s">
        <v>2408</v>
      </c>
      <c r="E589" s="99">
        <f>IFERROR(VLOOKUP(F589,'Banco de Dados'!AE:AF,2,FALSE),"")</f>
        <v>715067</v>
      </c>
      <c r="F589" s="4">
        <f>IFERROR(VLOOKUP(Q589,'Banco de Dados'!A:B,2,FALSE),"")</f>
        <v>212301127</v>
      </c>
      <c r="G589" s="4" t="s">
        <v>58</v>
      </c>
      <c r="H589" s="12" t="s">
        <v>59</v>
      </c>
      <c r="I589" s="113"/>
      <c r="J589" s="11">
        <v>80</v>
      </c>
      <c r="K589" s="111">
        <v>45196</v>
      </c>
      <c r="L589" s="12" t="s">
        <v>59</v>
      </c>
      <c r="M589" s="12" t="s">
        <v>59</v>
      </c>
      <c r="N589" s="4"/>
      <c r="O589" s="4" t="s">
        <v>2409</v>
      </c>
      <c r="P589" s="4" t="s">
        <v>61</v>
      </c>
      <c r="Q589" s="11">
        <v>79049664253</v>
      </c>
      <c r="R589" s="4" t="s">
        <v>2410</v>
      </c>
      <c r="S589" s="4">
        <v>14</v>
      </c>
      <c r="T589" s="4"/>
      <c r="U589" s="4" t="s">
        <v>413</v>
      </c>
      <c r="V589" s="4" t="s">
        <v>1906</v>
      </c>
      <c r="W589" s="4" t="s">
        <v>2372</v>
      </c>
      <c r="X589" s="4">
        <v>-7.5103999999999997</v>
      </c>
      <c r="Y589" s="4">
        <v>-73.268900000000002</v>
      </c>
      <c r="Z589">
        <v>2216269</v>
      </c>
      <c r="AA589" s="123">
        <v>239821</v>
      </c>
      <c r="AB589" s="22">
        <v>45154</v>
      </c>
      <c r="AC589" s="22">
        <v>45154</v>
      </c>
      <c r="AD589" s="168" t="s">
        <v>66</v>
      </c>
      <c r="AE589" s="36">
        <v>45202</v>
      </c>
      <c r="AF589" s="36">
        <v>45208</v>
      </c>
      <c r="AG589" s="12">
        <v>10</v>
      </c>
      <c r="AH589" s="12" t="s">
        <v>67</v>
      </c>
      <c r="AI589" t="s">
        <v>68</v>
      </c>
      <c r="AJ589" s="81">
        <v>31307</v>
      </c>
    </row>
    <row r="590" spans="1:36" ht="25.2" customHeight="1" x14ac:dyDescent="0.3">
      <c r="A590" s="5">
        <v>263</v>
      </c>
      <c r="B590" s="4" t="s">
        <v>2411</v>
      </c>
      <c r="C590" s="169">
        <v>16871</v>
      </c>
      <c r="D590" s="11" t="s">
        <v>2412</v>
      </c>
      <c r="E590" s="99">
        <f>IFERROR(VLOOKUP(F590,'Banco de Dados'!AE:AF,2,FALSE),"")</f>
        <v>715081</v>
      </c>
      <c r="F590" s="4">
        <f>IFERROR(VLOOKUP(Q590,'Banco de Dados'!A:B,2,FALSE),"")</f>
        <v>212301128</v>
      </c>
      <c r="G590" s="4" t="s">
        <v>58</v>
      </c>
      <c r="H590" s="12" t="s">
        <v>59</v>
      </c>
      <c r="I590" s="113"/>
      <c r="J590" s="11">
        <v>80</v>
      </c>
      <c r="K590" s="111">
        <v>45185</v>
      </c>
      <c r="L590" s="12" t="s">
        <v>59</v>
      </c>
      <c r="M590" s="12" t="s">
        <v>59</v>
      </c>
      <c r="N590" s="4"/>
      <c r="O590" s="4" t="s">
        <v>2413</v>
      </c>
      <c r="P590" s="4" t="s">
        <v>61</v>
      </c>
      <c r="Q590" s="11">
        <v>79008330210</v>
      </c>
      <c r="R590" s="4" t="s">
        <v>2414</v>
      </c>
      <c r="S590" s="4">
        <v>14</v>
      </c>
      <c r="T590" s="4"/>
      <c r="U590" s="4" t="s">
        <v>413</v>
      </c>
      <c r="V590" s="4" t="s">
        <v>1906</v>
      </c>
      <c r="W590" s="4" t="s">
        <v>2066</v>
      </c>
      <c r="X590" s="4">
        <v>-7.5045400000000004</v>
      </c>
      <c r="Y590" s="4">
        <v>-73.258799999999994</v>
      </c>
      <c r="Z590">
        <v>2216270</v>
      </c>
      <c r="AA590" s="123">
        <v>239821</v>
      </c>
      <c r="AB590" s="22">
        <v>45154</v>
      </c>
      <c r="AC590" s="22">
        <v>45154</v>
      </c>
      <c r="AD590" s="168" t="s">
        <v>66</v>
      </c>
      <c r="AE590" s="36">
        <v>45202</v>
      </c>
      <c r="AF590" s="36">
        <v>45208</v>
      </c>
      <c r="AG590" s="12">
        <v>10</v>
      </c>
      <c r="AH590" s="12" t="s">
        <v>67</v>
      </c>
      <c r="AI590" t="s">
        <v>68</v>
      </c>
      <c r="AJ590" s="81">
        <v>30119</v>
      </c>
    </row>
    <row r="591" spans="1:36" ht="25.2" customHeight="1" x14ac:dyDescent="0.3">
      <c r="A591" s="5">
        <v>264</v>
      </c>
      <c r="B591" s="4" t="s">
        <v>2415</v>
      </c>
      <c r="C591" s="169">
        <v>16872</v>
      </c>
      <c r="D591" s="11" t="s">
        <v>2416</v>
      </c>
      <c r="E591" s="99" t="str">
        <f>IFERROR(VLOOKUP(F591,'Banco de Dados'!AE:AF,2,FALSE),"")</f>
        <v/>
      </c>
      <c r="F591" s="4"/>
      <c r="G591" s="4" t="s">
        <v>2265</v>
      </c>
      <c r="H591" s="12" t="s">
        <v>1047</v>
      </c>
      <c r="I591" s="4" t="s">
        <v>1920</v>
      </c>
      <c r="J591" s="11" t="s">
        <v>1047</v>
      </c>
      <c r="K591" s="111"/>
      <c r="M591" s="12"/>
      <c r="N591" s="4"/>
      <c r="O591" s="4" t="s">
        <v>2417</v>
      </c>
      <c r="P591" s="4" t="s">
        <v>61</v>
      </c>
      <c r="Q591" s="11">
        <v>810297213</v>
      </c>
      <c r="R591" s="4" t="s">
        <v>2418</v>
      </c>
      <c r="S591" s="4">
        <v>14</v>
      </c>
      <c r="T591" s="4"/>
      <c r="U591" s="4" t="s">
        <v>413</v>
      </c>
      <c r="V591" s="4" t="s">
        <v>1906</v>
      </c>
      <c r="W591" s="4" t="s">
        <v>2419</v>
      </c>
      <c r="X591" s="4">
        <v>-7.5106299999999999</v>
      </c>
      <c r="Y591" s="4">
        <v>-73.271299999999997</v>
      </c>
      <c r="Z591" t="s">
        <v>7</v>
      </c>
      <c r="AB591" s="22">
        <v>45154</v>
      </c>
      <c r="AC591" s="22">
        <v>45154</v>
      </c>
      <c r="AD591" s="168"/>
      <c r="AE591" s="36"/>
      <c r="AF591"/>
      <c r="AJ591" s="81">
        <v>31812</v>
      </c>
    </row>
    <row r="592" spans="1:36" ht="25.2" customHeight="1" x14ac:dyDescent="0.3">
      <c r="A592" s="5">
        <v>265</v>
      </c>
      <c r="B592" s="4" t="s">
        <v>2420</v>
      </c>
      <c r="C592" s="169">
        <v>16873</v>
      </c>
      <c r="D592" s="11" t="s">
        <v>2421</v>
      </c>
      <c r="E592" s="99" t="str">
        <f>IFERROR(VLOOKUP(F592,'Banco de Dados'!AE:AF,2,FALSE),"")</f>
        <v/>
      </c>
      <c r="F592" s="4"/>
      <c r="G592" s="4" t="s">
        <v>58</v>
      </c>
      <c r="H592" s="12" t="s">
        <v>59</v>
      </c>
      <c r="I592" s="113"/>
      <c r="J592" s="11">
        <v>80</v>
      </c>
      <c r="K592" s="111"/>
      <c r="M592" s="12"/>
      <c r="N592" s="4"/>
      <c r="O592" s="4" t="s">
        <v>2422</v>
      </c>
      <c r="P592" s="4" t="s">
        <v>61</v>
      </c>
      <c r="Q592" s="11">
        <v>86159283200</v>
      </c>
      <c r="R592" s="4" t="s">
        <v>2423</v>
      </c>
      <c r="S592" s="4">
        <v>14</v>
      </c>
      <c r="T592" s="4"/>
      <c r="U592" s="4" t="s">
        <v>413</v>
      </c>
      <c r="V592" s="4" t="s">
        <v>1906</v>
      </c>
      <c r="W592" s="4" t="s">
        <v>2424</v>
      </c>
      <c r="X592" s="4">
        <v>-7.6549199999999997</v>
      </c>
      <c r="Y592" s="4">
        <v>-73.299899999999994</v>
      </c>
      <c r="Z592" t="s">
        <v>7</v>
      </c>
      <c r="AB592" s="22">
        <v>45154</v>
      </c>
      <c r="AC592" s="22">
        <v>45154</v>
      </c>
      <c r="AD592" s="168"/>
      <c r="AE592" s="36"/>
      <c r="AF592"/>
      <c r="AJ592" s="81">
        <v>24188</v>
      </c>
    </row>
    <row r="593" spans="1:36" ht="25.2" customHeight="1" x14ac:dyDescent="0.3">
      <c r="A593" s="5">
        <v>266</v>
      </c>
      <c r="B593" s="4" t="s">
        <v>2425</v>
      </c>
      <c r="C593" s="169">
        <v>16852</v>
      </c>
      <c r="D593" s="11" t="s">
        <v>2426</v>
      </c>
      <c r="E593" s="99">
        <f>IFERROR(VLOOKUP(F593,'Banco de Dados'!AE:AF,2,FALSE),"")</f>
        <v>714465</v>
      </c>
      <c r="F593" s="4">
        <f>IFERROR(VLOOKUP(Q593,'Banco de Dados'!A:B,2,FALSE),"")</f>
        <v>212301082</v>
      </c>
      <c r="G593" s="4" t="s">
        <v>410</v>
      </c>
      <c r="H593" s="12" t="s">
        <v>59</v>
      </c>
      <c r="I593" s="4" t="s">
        <v>2392</v>
      </c>
      <c r="J593" s="11">
        <v>80</v>
      </c>
      <c r="K593" s="111">
        <v>45189</v>
      </c>
      <c r="L593" s="12" t="s">
        <v>59</v>
      </c>
      <c r="M593" s="12" t="s">
        <v>59</v>
      </c>
      <c r="N593" s="4"/>
      <c r="O593" s="4" t="s">
        <v>2427</v>
      </c>
      <c r="P593" s="4" t="s">
        <v>61</v>
      </c>
      <c r="Q593" s="11">
        <v>16458052200</v>
      </c>
      <c r="R593" s="4" t="s">
        <v>2428</v>
      </c>
      <c r="S593" s="4">
        <v>14</v>
      </c>
      <c r="T593" s="4"/>
      <c r="U593" s="4" t="s">
        <v>413</v>
      </c>
      <c r="V593" s="4" t="s">
        <v>1906</v>
      </c>
      <c r="W593" s="4" t="s">
        <v>2362</v>
      </c>
      <c r="X593" s="4">
        <v>-7.4384100000000002</v>
      </c>
      <c r="Y593" s="4">
        <v>-73.283299999999997</v>
      </c>
      <c r="Z593">
        <v>2216271</v>
      </c>
      <c r="AA593" s="123">
        <v>239821</v>
      </c>
      <c r="AB593" s="22">
        <v>45167</v>
      </c>
      <c r="AC593" s="22">
        <v>45167</v>
      </c>
      <c r="AD593" s="168" t="s">
        <v>66</v>
      </c>
      <c r="AE593" s="36">
        <v>45194</v>
      </c>
      <c r="AF593" s="36">
        <v>45195</v>
      </c>
      <c r="AG593" s="12">
        <v>9</v>
      </c>
      <c r="AH593" s="12" t="s">
        <v>67</v>
      </c>
      <c r="AI593" t="s">
        <v>68</v>
      </c>
      <c r="AJ593" s="81">
        <v>22754</v>
      </c>
    </row>
    <row r="594" spans="1:36" ht="25.2" customHeight="1" x14ac:dyDescent="0.3">
      <c r="A594" s="5">
        <v>267</v>
      </c>
      <c r="B594" s="4" t="s">
        <v>2429</v>
      </c>
      <c r="C594" s="169">
        <v>16843</v>
      </c>
      <c r="D594" s="11" t="s">
        <v>2430</v>
      </c>
      <c r="E594" s="99" t="str">
        <f>IFERROR(VLOOKUP(F594,'Banco de Dados'!AE:AF,2,FALSE),"")</f>
        <v/>
      </c>
      <c r="F594" s="4"/>
      <c r="G594" s="4" t="s">
        <v>58</v>
      </c>
      <c r="H594" s="12" t="s">
        <v>59</v>
      </c>
      <c r="I594" s="113"/>
      <c r="J594" s="11">
        <v>80</v>
      </c>
      <c r="K594" s="111"/>
      <c r="M594" s="12"/>
      <c r="N594" s="4"/>
      <c r="O594" s="4" t="s">
        <v>2431</v>
      </c>
      <c r="P594" s="4" t="s">
        <v>61</v>
      </c>
      <c r="Q594" s="11">
        <v>3085967222</v>
      </c>
      <c r="R594" s="4" t="s">
        <v>2432</v>
      </c>
      <c r="S594" s="4">
        <v>14</v>
      </c>
      <c r="T594" s="4"/>
      <c r="U594" s="4" t="s">
        <v>413</v>
      </c>
      <c r="V594" s="4" t="s">
        <v>1906</v>
      </c>
      <c r="W594" s="4" t="s">
        <v>1962</v>
      </c>
      <c r="X594" s="4">
        <v>-7.6353799999999996</v>
      </c>
      <c r="Y594" s="4">
        <v>-73.301199999999994</v>
      </c>
      <c r="Z594" t="s">
        <v>7</v>
      </c>
      <c r="AB594" s="22">
        <v>45154</v>
      </c>
      <c r="AC594" s="22">
        <v>45154</v>
      </c>
      <c r="AD594" s="168"/>
      <c r="AE594" s="36"/>
      <c r="AF594"/>
      <c r="AJ594" s="81">
        <v>34236</v>
      </c>
    </row>
    <row r="595" spans="1:36" ht="25.2" customHeight="1" x14ac:dyDescent="0.3">
      <c r="A595" s="5">
        <v>268</v>
      </c>
      <c r="B595" s="4" t="s">
        <v>2433</v>
      </c>
      <c r="C595" s="169">
        <v>17433</v>
      </c>
      <c r="D595" s="11" t="s">
        <v>106</v>
      </c>
      <c r="E595" s="99">
        <f ca="1">IFERROR(VLOOKUP(F595,'Banco de Dados'!AE:AF,2,FALSE),"")</f>
        <v>716309</v>
      </c>
      <c r="F595" s="4">
        <f ca="1">IFERROR(VLOOKUP(Q595,'Banco de Dados'!A:B,2,FALSE),"")</f>
        <v>212301436</v>
      </c>
      <c r="G595" s="4" t="s">
        <v>410</v>
      </c>
      <c r="H595" s="12" t="s">
        <v>59</v>
      </c>
      <c r="I595" s="4"/>
      <c r="J595" s="11">
        <v>80</v>
      </c>
      <c r="K595" s="111">
        <v>45202</v>
      </c>
      <c r="L595" s="12" t="s">
        <v>59</v>
      </c>
      <c r="M595" s="12" t="s">
        <v>59</v>
      </c>
      <c r="N595" s="4"/>
      <c r="O595" s="4" t="s">
        <v>2434</v>
      </c>
      <c r="P595" s="4" t="s">
        <v>61</v>
      </c>
      <c r="Q595" s="11">
        <v>2269459288</v>
      </c>
      <c r="R595" s="4" t="s">
        <v>2435</v>
      </c>
      <c r="S595" s="4">
        <v>14</v>
      </c>
      <c r="T595" s="4"/>
      <c r="U595" s="4" t="s">
        <v>413</v>
      </c>
      <c r="V595" s="4" t="s">
        <v>1906</v>
      </c>
      <c r="W595" s="4" t="s">
        <v>1928</v>
      </c>
      <c r="X595" s="4">
        <v>-7.5871300000000002</v>
      </c>
      <c r="Y595" s="4">
        <v>-73.284099999999995</v>
      </c>
      <c r="Z595">
        <v>2236637</v>
      </c>
      <c r="AA595" s="123">
        <v>243468</v>
      </c>
      <c r="AB595" s="22">
        <v>45154</v>
      </c>
      <c r="AC595" s="22">
        <v>45154</v>
      </c>
      <c r="AD595" s="168" t="s">
        <v>66</v>
      </c>
      <c r="AE595" s="36">
        <v>45208</v>
      </c>
      <c r="AF595"/>
      <c r="AG595" s="12">
        <v>10</v>
      </c>
      <c r="AH595" s="12" t="s">
        <v>224</v>
      </c>
      <c r="AI595" t="s">
        <v>225</v>
      </c>
      <c r="AJ595" s="81">
        <v>34640</v>
      </c>
    </row>
    <row r="596" spans="1:36" ht="25.2" customHeight="1" x14ac:dyDescent="0.3">
      <c r="A596" s="5">
        <v>269</v>
      </c>
      <c r="B596" s="4" t="s">
        <v>2436</v>
      </c>
      <c r="C596" s="169">
        <v>17435</v>
      </c>
      <c r="D596" s="11" t="s">
        <v>106</v>
      </c>
      <c r="E596" s="99" t="str">
        <f>IFERROR(VLOOKUP(F596,'Banco de Dados'!AE:AF,2,FALSE),"")</f>
        <v/>
      </c>
      <c r="F596" s="4"/>
      <c r="G596" s="4" t="s">
        <v>2437</v>
      </c>
      <c r="H596" s="12" t="s">
        <v>1047</v>
      </c>
      <c r="I596" s="4" t="s">
        <v>1920</v>
      </c>
      <c r="J596" s="11" t="s">
        <v>1047</v>
      </c>
      <c r="K596" s="111"/>
      <c r="M596" s="12"/>
      <c r="N596" s="4"/>
      <c r="O596" s="4" t="s">
        <v>2438</v>
      </c>
      <c r="P596" s="4" t="s">
        <v>61</v>
      </c>
      <c r="Q596" s="11">
        <v>35944323272</v>
      </c>
      <c r="R596" s="4" t="s">
        <v>2439</v>
      </c>
      <c r="S596" s="4">
        <v>14</v>
      </c>
      <c r="T596" s="4"/>
      <c r="U596" s="4" t="s">
        <v>413</v>
      </c>
      <c r="V596" s="4" t="s">
        <v>1906</v>
      </c>
      <c r="W596" s="4" t="s">
        <v>1928</v>
      </c>
      <c r="X596" s="4">
        <v>-7.4641700000000002</v>
      </c>
      <c r="Y596" s="4">
        <v>-73.287899999999993</v>
      </c>
      <c r="Z596" t="s">
        <v>7</v>
      </c>
      <c r="AB596" s="22">
        <v>45154</v>
      </c>
      <c r="AC596" s="22">
        <v>45154</v>
      </c>
      <c r="AD596" s="168"/>
      <c r="AE596" s="36"/>
      <c r="AF596"/>
      <c r="AJ596" s="81">
        <v>21831</v>
      </c>
    </row>
    <row r="597" spans="1:36" ht="25.2" customHeight="1" x14ac:dyDescent="0.3">
      <c r="A597" s="5">
        <v>27</v>
      </c>
      <c r="B597" s="4" t="s">
        <v>2440</v>
      </c>
      <c r="C597" s="169">
        <v>16726</v>
      </c>
      <c r="D597" s="11" t="s">
        <v>2441</v>
      </c>
      <c r="E597" s="99">
        <f>IFERROR(VLOOKUP(F597,'Banco de Dados'!AE:AF,2,FALSE),"")</f>
        <v>714125</v>
      </c>
      <c r="F597" s="4">
        <f>IFERROR(VLOOKUP(Q597,'Banco de Dados'!A:B,2,FALSE),"")</f>
        <v>212300968</v>
      </c>
      <c r="G597" s="4" t="s">
        <v>58</v>
      </c>
      <c r="H597" s="12" t="s">
        <v>59</v>
      </c>
      <c r="I597" s="4"/>
      <c r="J597" s="11">
        <v>80</v>
      </c>
      <c r="K597" s="111">
        <v>45176</v>
      </c>
      <c r="L597" s="12" t="s">
        <v>59</v>
      </c>
      <c r="M597" s="12" t="s">
        <v>59</v>
      </c>
      <c r="N597" s="4"/>
      <c r="O597" s="4" t="s">
        <v>2442</v>
      </c>
      <c r="P597" s="4" t="s">
        <v>61</v>
      </c>
      <c r="Q597" s="11">
        <v>2179828241</v>
      </c>
      <c r="R597" s="4" t="s">
        <v>2443</v>
      </c>
      <c r="S597" s="4">
        <v>16</v>
      </c>
      <c r="T597" s="4"/>
      <c r="U597" s="4" t="s">
        <v>63</v>
      </c>
      <c r="V597" s="4" t="s">
        <v>64</v>
      </c>
      <c r="W597" s="4" t="s">
        <v>65</v>
      </c>
      <c r="X597" s="4">
        <v>-8.1065050000000003</v>
      </c>
      <c r="Y597" s="4">
        <v>-72.596874999999997</v>
      </c>
      <c r="Z597" s="4">
        <v>2216161</v>
      </c>
      <c r="AA597" s="123">
        <v>239823</v>
      </c>
      <c r="AB597" s="22">
        <v>45154</v>
      </c>
      <c r="AC597" s="22">
        <v>45154</v>
      </c>
      <c r="AD597" s="168" t="s">
        <v>66</v>
      </c>
      <c r="AE597" s="36">
        <v>45188</v>
      </c>
      <c r="AF597" s="22">
        <v>45191</v>
      </c>
      <c r="AG597" s="17">
        <v>9</v>
      </c>
      <c r="AH597" s="12" t="s">
        <v>67</v>
      </c>
      <c r="AI597" t="s">
        <v>68</v>
      </c>
      <c r="AJ597" s="81">
        <v>32802</v>
      </c>
    </row>
    <row r="598" spans="1:36" ht="25.2" customHeight="1" x14ac:dyDescent="0.3">
      <c r="A598" s="5">
        <v>270</v>
      </c>
      <c r="B598" s="4" t="s">
        <v>2444</v>
      </c>
      <c r="C598" s="169">
        <v>17437</v>
      </c>
      <c r="D598" s="11" t="s">
        <v>106</v>
      </c>
      <c r="E598" s="99" t="str">
        <f>IFERROR(VLOOKUP(F598,'Banco de Dados'!AE:AF,2,FALSE),"")</f>
        <v/>
      </c>
      <c r="F598" s="4"/>
      <c r="G598" s="4" t="s">
        <v>2437</v>
      </c>
      <c r="H598" s="12" t="s">
        <v>1047</v>
      </c>
      <c r="I598" s="4" t="s">
        <v>1920</v>
      </c>
      <c r="J598" s="11" t="s">
        <v>1047</v>
      </c>
      <c r="K598" s="111"/>
      <c r="M598" s="12"/>
      <c r="N598" s="4"/>
      <c r="O598" s="4" t="s">
        <v>2445</v>
      </c>
      <c r="P598" s="4" t="s">
        <v>61</v>
      </c>
      <c r="Q598" s="11">
        <v>35945893234</v>
      </c>
      <c r="R598" s="4" t="s">
        <v>2446</v>
      </c>
      <c r="S598" s="4">
        <v>14</v>
      </c>
      <c r="T598" s="4"/>
      <c r="U598" s="4" t="s">
        <v>413</v>
      </c>
      <c r="V598" s="4" t="s">
        <v>1906</v>
      </c>
      <c r="W598" s="4" t="s">
        <v>2447</v>
      </c>
      <c r="X598" s="4">
        <v>-7.5988699999999998</v>
      </c>
      <c r="Y598" s="4">
        <v>-73.289299999999997</v>
      </c>
      <c r="Z598" t="s">
        <v>7</v>
      </c>
      <c r="AB598" s="22">
        <v>45154</v>
      </c>
      <c r="AC598" s="22">
        <v>45154</v>
      </c>
      <c r="AD598" s="168"/>
      <c r="AE598" s="36"/>
      <c r="AF598"/>
      <c r="AJ598" s="81">
        <v>23850</v>
      </c>
    </row>
    <row r="599" spans="1:36" ht="25.2" customHeight="1" x14ac:dyDescent="0.3">
      <c r="A599" s="5">
        <v>271</v>
      </c>
      <c r="B599" s="4" t="s">
        <v>2448</v>
      </c>
      <c r="C599" s="169">
        <v>17441</v>
      </c>
      <c r="D599" s="11" t="s">
        <v>106</v>
      </c>
      <c r="E599" s="99">
        <f>IFERROR(VLOOKUP(F599,'Banco de Dados'!AE:AF,2,FALSE),"")</f>
        <v>715091</v>
      </c>
      <c r="F599" s="4">
        <f>IFERROR(VLOOKUP(Q599,'Banco de Dados'!A:B,2,FALSE),"")</f>
        <v>212301129</v>
      </c>
      <c r="G599" s="4" t="s">
        <v>58</v>
      </c>
      <c r="H599" s="12" t="s">
        <v>59</v>
      </c>
      <c r="I599" s="113"/>
      <c r="J599" s="11">
        <v>80</v>
      </c>
      <c r="K599" s="111">
        <v>45194</v>
      </c>
      <c r="L599" s="12" t="s">
        <v>59</v>
      </c>
      <c r="M599" s="12" t="s">
        <v>59</v>
      </c>
      <c r="N599" s="4"/>
      <c r="O599" s="4" t="s">
        <v>2449</v>
      </c>
      <c r="P599" s="4" t="s">
        <v>61</v>
      </c>
      <c r="Q599" s="11">
        <v>95757538287</v>
      </c>
      <c r="R599" s="4" t="s">
        <v>2450</v>
      </c>
      <c r="S599" s="4">
        <v>14</v>
      </c>
      <c r="T599" s="4"/>
      <c r="U599" s="4" t="s">
        <v>413</v>
      </c>
      <c r="V599" s="4" t="s">
        <v>1906</v>
      </c>
      <c r="W599" s="4" t="s">
        <v>2447</v>
      </c>
      <c r="X599" s="4">
        <v>-7.4957200000000004</v>
      </c>
      <c r="Y599" s="4">
        <v>-73.2667</v>
      </c>
      <c r="Z599">
        <v>2216272</v>
      </c>
      <c r="AA599" s="123">
        <v>239821</v>
      </c>
      <c r="AB599" s="22">
        <v>45154</v>
      </c>
      <c r="AC599" s="22">
        <v>45154</v>
      </c>
      <c r="AD599" s="168" t="s">
        <v>66</v>
      </c>
      <c r="AE599" s="36">
        <v>45202</v>
      </c>
      <c r="AF599" s="36">
        <v>45208</v>
      </c>
      <c r="AG599" s="12">
        <v>10</v>
      </c>
      <c r="AH599" s="12" t="s">
        <v>67</v>
      </c>
      <c r="AI599" t="s">
        <v>68</v>
      </c>
      <c r="AJ599" s="81">
        <v>30866</v>
      </c>
    </row>
    <row r="600" spans="1:36" ht="25.2" customHeight="1" x14ac:dyDescent="0.3">
      <c r="A600" s="5">
        <v>272</v>
      </c>
      <c r="B600" s="4" t="s">
        <v>2451</v>
      </c>
      <c r="C600" s="169">
        <v>17445</v>
      </c>
      <c r="D600" s="11" t="s">
        <v>106</v>
      </c>
      <c r="E600" s="99" t="str">
        <f>IFERROR(VLOOKUP(F600,'Banco de Dados'!AE:AF,2,FALSE),"")</f>
        <v/>
      </c>
      <c r="F600" s="4"/>
      <c r="G600" s="4" t="s">
        <v>2437</v>
      </c>
      <c r="H600" s="12" t="s">
        <v>1047</v>
      </c>
      <c r="I600" s="4" t="s">
        <v>1920</v>
      </c>
      <c r="J600" s="11" t="s">
        <v>1047</v>
      </c>
      <c r="K600" s="111"/>
      <c r="M600" s="12"/>
      <c r="N600" s="4"/>
      <c r="O600" s="4" t="s">
        <v>2452</v>
      </c>
      <c r="P600" s="4" t="s">
        <v>61</v>
      </c>
      <c r="Q600" s="11">
        <v>5286058280</v>
      </c>
      <c r="R600" s="4" t="s">
        <v>2453</v>
      </c>
      <c r="S600" s="4">
        <v>14</v>
      </c>
      <c r="T600" s="4"/>
      <c r="U600" s="4" t="s">
        <v>413</v>
      </c>
      <c r="V600" s="4" t="s">
        <v>1906</v>
      </c>
      <c r="W600" s="4" t="s">
        <v>1907</v>
      </c>
      <c r="X600" s="4">
        <v>-7.49193</v>
      </c>
      <c r="Y600" s="4">
        <v>-73.264499999999998</v>
      </c>
      <c r="Z600" t="s">
        <v>7</v>
      </c>
      <c r="AB600" s="22">
        <v>45154</v>
      </c>
      <c r="AC600" s="22">
        <v>45154</v>
      </c>
      <c r="AD600" s="168"/>
      <c r="AE600" s="36"/>
      <c r="AF600"/>
      <c r="AJ600" s="81">
        <v>33787</v>
      </c>
    </row>
    <row r="601" spans="1:36" ht="25.2" customHeight="1" x14ac:dyDescent="0.3">
      <c r="A601" s="5">
        <v>273</v>
      </c>
      <c r="B601" s="4" t="s">
        <v>2454</v>
      </c>
      <c r="C601" s="169">
        <v>17449</v>
      </c>
      <c r="D601" s="11" t="s">
        <v>106</v>
      </c>
      <c r="E601" s="99" t="str">
        <f>IFERROR(VLOOKUP(F601,'Banco de Dados'!AE:AF,2,FALSE),"")</f>
        <v/>
      </c>
      <c r="F601" s="4"/>
      <c r="G601" s="4" t="s">
        <v>58</v>
      </c>
      <c r="H601" s="12" t="s">
        <v>59</v>
      </c>
      <c r="I601" s="113"/>
      <c r="J601" s="11">
        <v>80</v>
      </c>
      <c r="K601" s="111">
        <v>45350</v>
      </c>
      <c r="M601" s="12"/>
      <c r="N601" s="4"/>
      <c r="O601" s="4" t="s">
        <v>2455</v>
      </c>
      <c r="P601" s="4" t="s">
        <v>61</v>
      </c>
      <c r="Q601" s="11">
        <v>810123223</v>
      </c>
      <c r="R601" s="4" t="s">
        <v>2456</v>
      </c>
      <c r="S601" s="4">
        <v>14</v>
      </c>
      <c r="T601" s="4"/>
      <c r="U601" s="4" t="s">
        <v>413</v>
      </c>
      <c r="V601" s="4" t="s">
        <v>1906</v>
      </c>
      <c r="W601" s="4" t="s">
        <v>1907</v>
      </c>
      <c r="X601" s="4">
        <v>-7.5034900000000002</v>
      </c>
      <c r="Y601" s="4">
        <v>-73.268500000000003</v>
      </c>
      <c r="Z601" t="s">
        <v>7</v>
      </c>
      <c r="AB601" s="22">
        <v>45154</v>
      </c>
      <c r="AC601" s="22">
        <v>45154</v>
      </c>
      <c r="AD601" s="168" t="s">
        <v>66</v>
      </c>
      <c r="AE601" s="36">
        <v>45352</v>
      </c>
      <c r="AF601"/>
      <c r="AJ601" s="81">
        <v>34426</v>
      </c>
    </row>
    <row r="602" spans="1:36" ht="25.2" customHeight="1" x14ac:dyDescent="0.3">
      <c r="A602" s="5">
        <v>274</v>
      </c>
      <c r="B602" s="4" t="s">
        <v>2457</v>
      </c>
      <c r="C602" s="169">
        <v>17451</v>
      </c>
      <c r="D602" s="11" t="s">
        <v>106</v>
      </c>
      <c r="E602" s="99" t="str">
        <f>IFERROR(VLOOKUP(F602,'Banco de Dados'!AE:AF,2,FALSE),"")</f>
        <v/>
      </c>
      <c r="F602" s="4"/>
      <c r="G602" s="4" t="s">
        <v>410</v>
      </c>
      <c r="H602" s="12" t="s">
        <v>59</v>
      </c>
      <c r="I602" s="4"/>
      <c r="J602" s="11">
        <v>80</v>
      </c>
      <c r="K602" s="111">
        <v>45347</v>
      </c>
      <c r="M602" s="12"/>
      <c r="N602" s="4"/>
      <c r="O602" s="4" t="s">
        <v>2458</v>
      </c>
      <c r="P602" s="4" t="s">
        <v>61</v>
      </c>
      <c r="Q602" s="11">
        <v>1360093281</v>
      </c>
      <c r="R602" s="4" t="s">
        <v>2459</v>
      </c>
      <c r="S602" s="4">
        <v>14</v>
      </c>
      <c r="T602" s="4"/>
      <c r="U602" s="4" t="s">
        <v>413</v>
      </c>
      <c r="V602" s="4" t="s">
        <v>1906</v>
      </c>
      <c r="W602" s="4" t="s">
        <v>1907</v>
      </c>
      <c r="X602" s="4">
        <v>-7.5323500000000001</v>
      </c>
      <c r="Y602" s="4">
        <v>-73.270600000000002</v>
      </c>
      <c r="Z602" t="s">
        <v>7</v>
      </c>
      <c r="AB602" s="22">
        <v>45154</v>
      </c>
      <c r="AC602" s="22">
        <v>45154</v>
      </c>
      <c r="AD602" s="168"/>
      <c r="AE602" s="36">
        <v>45349</v>
      </c>
      <c r="AF602"/>
      <c r="AJ602" s="81">
        <v>33397</v>
      </c>
    </row>
    <row r="603" spans="1:36" ht="25.2" customHeight="1" x14ac:dyDescent="0.3">
      <c r="A603" s="5">
        <v>275</v>
      </c>
      <c r="B603" s="4" t="s">
        <v>2460</v>
      </c>
      <c r="C603" s="169">
        <v>17455</v>
      </c>
      <c r="D603" s="11" t="s">
        <v>106</v>
      </c>
      <c r="E603" s="99" t="str">
        <f>IFERROR(VLOOKUP(F603,'Banco de Dados'!AE:AF,2,FALSE),"")</f>
        <v/>
      </c>
      <c r="F603" s="4"/>
      <c r="G603" s="4" t="s">
        <v>58</v>
      </c>
      <c r="H603" s="12" t="s">
        <v>59</v>
      </c>
      <c r="I603" s="4"/>
      <c r="J603" s="11">
        <v>80</v>
      </c>
      <c r="K603" s="111"/>
      <c r="M603" s="12"/>
      <c r="N603" s="4"/>
      <c r="O603" s="4" t="s">
        <v>2461</v>
      </c>
      <c r="P603" s="4" t="s">
        <v>61</v>
      </c>
      <c r="Q603" s="11">
        <v>63292440220</v>
      </c>
      <c r="R603" s="4" t="s">
        <v>2462</v>
      </c>
      <c r="S603" s="4">
        <v>14</v>
      </c>
      <c r="T603" s="4"/>
      <c r="U603" s="4" t="s">
        <v>413</v>
      </c>
      <c r="V603" s="4" t="s">
        <v>1906</v>
      </c>
      <c r="W603" s="4" t="s">
        <v>1907</v>
      </c>
      <c r="X603" s="4">
        <v>-7.6143700000000001</v>
      </c>
      <c r="Y603" s="4">
        <v>-73.313800000000001</v>
      </c>
      <c r="Z603" t="s">
        <v>7</v>
      </c>
      <c r="AB603" s="22">
        <v>45154</v>
      </c>
      <c r="AC603" s="22">
        <v>45154</v>
      </c>
      <c r="AD603" s="168"/>
      <c r="AE603" s="36"/>
      <c r="AF603"/>
      <c r="AJ603" s="81">
        <v>22292</v>
      </c>
    </row>
    <row r="604" spans="1:36" ht="25.2" customHeight="1" x14ac:dyDescent="0.3">
      <c r="A604" s="5">
        <v>276</v>
      </c>
      <c r="B604" s="4" t="s">
        <v>2463</v>
      </c>
      <c r="C604" s="169">
        <v>17461</v>
      </c>
      <c r="D604" s="11" t="s">
        <v>106</v>
      </c>
      <c r="E604" s="99" t="str">
        <f>IFERROR(VLOOKUP(F604,'Banco de Dados'!AE:AF,2,FALSE),"")</f>
        <v/>
      </c>
      <c r="F604" s="4"/>
      <c r="G604" s="4" t="s">
        <v>410</v>
      </c>
      <c r="H604" s="12" t="s">
        <v>59</v>
      </c>
      <c r="I604" s="4"/>
      <c r="J604" s="11">
        <v>80</v>
      </c>
      <c r="K604" s="111">
        <v>45346</v>
      </c>
      <c r="M604" s="12"/>
      <c r="N604" s="4"/>
      <c r="O604" s="4" t="s">
        <v>2464</v>
      </c>
      <c r="P604" s="4" t="s">
        <v>61</v>
      </c>
      <c r="Q604" s="11">
        <v>69570833220</v>
      </c>
      <c r="R604" s="4" t="s">
        <v>2465</v>
      </c>
      <c r="S604" s="4">
        <v>14</v>
      </c>
      <c r="T604" s="4"/>
      <c r="U604" s="4" t="s">
        <v>413</v>
      </c>
      <c r="V604" s="4" t="s">
        <v>1906</v>
      </c>
      <c r="W604" s="4" t="s">
        <v>1907</v>
      </c>
      <c r="X604" s="4">
        <v>-7.4482200000000001</v>
      </c>
      <c r="Y604" s="4">
        <v>-73.2898</v>
      </c>
      <c r="Z604" t="s">
        <v>7</v>
      </c>
      <c r="AB604" s="22">
        <v>45154</v>
      </c>
      <c r="AC604" s="22">
        <v>45154</v>
      </c>
      <c r="AD604" s="168"/>
      <c r="AE604" s="36">
        <v>45349</v>
      </c>
      <c r="AF604"/>
      <c r="AJ604" s="81">
        <v>29599</v>
      </c>
    </row>
    <row r="605" spans="1:36" ht="25.2" customHeight="1" x14ac:dyDescent="0.3">
      <c r="A605" s="5">
        <v>277</v>
      </c>
      <c r="B605" s="4" t="s">
        <v>2466</v>
      </c>
      <c r="C605" s="169">
        <v>17467</v>
      </c>
      <c r="D605" s="11" t="s">
        <v>106</v>
      </c>
      <c r="E605" s="99" t="str">
        <f>IFERROR(VLOOKUP(F605,'Banco de Dados'!AE:AF,2,FALSE),"")</f>
        <v/>
      </c>
      <c r="F605" s="4"/>
      <c r="G605" s="4" t="s">
        <v>2437</v>
      </c>
      <c r="H605" s="12" t="s">
        <v>59</v>
      </c>
      <c r="I605" s="4" t="s">
        <v>2467</v>
      </c>
      <c r="J605" s="11">
        <v>45</v>
      </c>
      <c r="K605" s="111"/>
      <c r="M605" s="12"/>
      <c r="N605" s="4"/>
      <c r="O605" s="4" t="s">
        <v>2468</v>
      </c>
      <c r="P605" s="4" t="s">
        <v>61</v>
      </c>
      <c r="Q605" s="11">
        <v>94056625204</v>
      </c>
      <c r="R605" s="4" t="s">
        <v>2469</v>
      </c>
      <c r="S605" s="4">
        <v>14</v>
      </c>
      <c r="T605" s="4"/>
      <c r="U605" s="4" t="s">
        <v>1937</v>
      </c>
      <c r="V605" s="4" t="s">
        <v>1906</v>
      </c>
      <c r="W605" s="4" t="s">
        <v>1907</v>
      </c>
      <c r="X605" s="4">
        <v>-7.5031999999999996</v>
      </c>
      <c r="Y605" s="4">
        <v>-73.258200000000002</v>
      </c>
      <c r="Z605" t="s">
        <v>7</v>
      </c>
      <c r="AB605" s="22">
        <v>45154</v>
      </c>
      <c r="AC605" s="22">
        <v>45154</v>
      </c>
      <c r="AD605" s="168"/>
      <c r="AE605" s="36"/>
      <c r="AF605"/>
      <c r="AJ605" s="81">
        <v>31801</v>
      </c>
    </row>
    <row r="606" spans="1:36" ht="25.2" customHeight="1" x14ac:dyDescent="0.3">
      <c r="A606" s="5">
        <v>278</v>
      </c>
      <c r="B606" s="4" t="s">
        <v>2470</v>
      </c>
      <c r="C606" s="169">
        <v>17471</v>
      </c>
      <c r="D606" s="11" t="s">
        <v>106</v>
      </c>
      <c r="E606" s="99" t="str">
        <f>IFERROR(VLOOKUP(F606,'Banco de Dados'!AE:AF,2,FALSE),"")</f>
        <v/>
      </c>
      <c r="F606" s="4"/>
      <c r="G606" s="4" t="s">
        <v>410</v>
      </c>
      <c r="H606" s="12" t="s">
        <v>59</v>
      </c>
      <c r="I606" s="4"/>
      <c r="J606" s="11">
        <v>80</v>
      </c>
      <c r="K606" s="111">
        <v>45347</v>
      </c>
      <c r="M606" s="12"/>
      <c r="N606" s="4"/>
      <c r="O606" s="4" t="s">
        <v>2471</v>
      </c>
      <c r="P606" s="4" t="s">
        <v>61</v>
      </c>
      <c r="Q606" s="11">
        <v>3922512216</v>
      </c>
      <c r="R606" s="4" t="s">
        <v>2472</v>
      </c>
      <c r="S606" s="4">
        <v>14</v>
      </c>
      <c r="T606" s="4"/>
      <c r="U606" s="4" t="s">
        <v>1937</v>
      </c>
      <c r="V606" s="4" t="s">
        <v>1906</v>
      </c>
      <c r="W606" s="4" t="s">
        <v>1957</v>
      </c>
      <c r="X606" s="4">
        <v>-7.5100800000000003</v>
      </c>
      <c r="Y606" s="4">
        <v>-73.268699999999995</v>
      </c>
      <c r="Z606" t="s">
        <v>7</v>
      </c>
      <c r="AB606" s="22">
        <v>45154</v>
      </c>
      <c r="AC606" s="22">
        <v>45154</v>
      </c>
      <c r="AD606" s="168"/>
      <c r="AE606" s="36">
        <v>45349</v>
      </c>
      <c r="AF606"/>
      <c r="AJ606" s="81">
        <v>34565</v>
      </c>
    </row>
    <row r="607" spans="1:36" ht="25.2" customHeight="1" x14ac:dyDescent="0.3">
      <c r="A607" s="5">
        <v>279</v>
      </c>
      <c r="B607" s="4" t="s">
        <v>2473</v>
      </c>
      <c r="C607" s="169">
        <v>17481</v>
      </c>
      <c r="D607" s="11" t="s">
        <v>106</v>
      </c>
      <c r="E607" s="99" t="str">
        <f>IFERROR(VLOOKUP(F607,'Banco de Dados'!AE:AF,2,FALSE),"")</f>
        <v/>
      </c>
      <c r="F607" s="4"/>
      <c r="G607" s="4" t="s">
        <v>58</v>
      </c>
      <c r="H607" s="12" t="s">
        <v>59</v>
      </c>
      <c r="I607" s="113"/>
      <c r="J607" s="11">
        <v>80</v>
      </c>
      <c r="K607" s="111">
        <v>45347</v>
      </c>
      <c r="M607" s="12"/>
      <c r="N607" s="4"/>
      <c r="O607" s="4" t="s">
        <v>2474</v>
      </c>
      <c r="P607" s="4" t="s">
        <v>61</v>
      </c>
      <c r="Q607" s="11">
        <v>4706800242</v>
      </c>
      <c r="R607" s="4" t="s">
        <v>2475</v>
      </c>
      <c r="S607" s="4">
        <v>14</v>
      </c>
      <c r="T607" s="4"/>
      <c r="U607" s="4" t="s">
        <v>1937</v>
      </c>
      <c r="V607" s="4" t="s">
        <v>1906</v>
      </c>
      <c r="W607" s="4" t="s">
        <v>1907</v>
      </c>
      <c r="X607" s="4">
        <v>-7.5103999999999997</v>
      </c>
      <c r="Y607" s="4">
        <v>-73.268900000000002</v>
      </c>
      <c r="Z607" t="s">
        <v>7</v>
      </c>
      <c r="AB607" s="22">
        <v>45154</v>
      </c>
      <c r="AC607" s="22">
        <v>45154</v>
      </c>
      <c r="AD607" s="168"/>
      <c r="AE607" s="36">
        <v>45349</v>
      </c>
      <c r="AF607"/>
      <c r="AJ607" s="81">
        <v>36219</v>
      </c>
    </row>
    <row r="608" spans="1:36" ht="25.2" customHeight="1" x14ac:dyDescent="0.3">
      <c r="A608" s="5">
        <v>28</v>
      </c>
      <c r="B608" s="4" t="s">
        <v>2476</v>
      </c>
      <c r="C608" s="169">
        <v>16727</v>
      </c>
      <c r="D608" s="11" t="s">
        <v>2477</v>
      </c>
      <c r="E608" s="99">
        <f ca="1">IFERROR(VLOOKUP(F608,'Banco de Dados'!AE:AF,2,FALSE),"")</f>
        <v>714720</v>
      </c>
      <c r="F608" s="4">
        <f ca="1">IFERROR(VLOOKUP(Q608,'Banco de Dados'!A:B,2,FALSE),"")</f>
        <v>212300966</v>
      </c>
      <c r="G608" s="4" t="s">
        <v>58</v>
      </c>
      <c r="H608" s="12" t="s">
        <v>59</v>
      </c>
      <c r="I608" s="4"/>
      <c r="J608" s="11">
        <v>80</v>
      </c>
      <c r="K608" s="111">
        <v>45175</v>
      </c>
      <c r="L608" s="12" t="s">
        <v>59</v>
      </c>
      <c r="M608" s="12" t="s">
        <v>59</v>
      </c>
      <c r="N608" s="4"/>
      <c r="O608" s="4" t="s">
        <v>2478</v>
      </c>
      <c r="P608" s="4" t="s">
        <v>61</v>
      </c>
      <c r="Q608" s="11">
        <v>93367929204</v>
      </c>
      <c r="R608" s="4" t="s">
        <v>2479</v>
      </c>
      <c r="S608" s="4">
        <v>16</v>
      </c>
      <c r="T608" s="4"/>
      <c r="U608" s="4" t="s">
        <v>63</v>
      </c>
      <c r="V608" s="4" t="s">
        <v>64</v>
      </c>
      <c r="W608" s="4" t="s">
        <v>65</v>
      </c>
      <c r="X608" s="4">
        <v>-8.109985</v>
      </c>
      <c r="Y608" s="4">
        <v>-72.591120000000004</v>
      </c>
      <c r="Z608" s="4">
        <v>2216162</v>
      </c>
      <c r="AA608" s="123">
        <v>239823</v>
      </c>
      <c r="AB608" s="22">
        <v>45154</v>
      </c>
      <c r="AC608" s="22">
        <v>45154</v>
      </c>
      <c r="AD608" s="168" t="s">
        <v>66</v>
      </c>
      <c r="AE608" s="36">
        <v>45188</v>
      </c>
      <c r="AF608" s="22">
        <v>45191</v>
      </c>
      <c r="AG608" s="17">
        <v>9</v>
      </c>
      <c r="AH608" s="12" t="s">
        <v>67</v>
      </c>
      <c r="AI608" t="s">
        <v>68</v>
      </c>
      <c r="AJ608" s="81">
        <v>21328</v>
      </c>
    </row>
    <row r="609" spans="1:36" ht="25.2" customHeight="1" x14ac:dyDescent="0.3">
      <c r="A609" s="5">
        <v>280</v>
      </c>
      <c r="B609" s="4" t="s">
        <v>2480</v>
      </c>
      <c r="C609" s="169">
        <v>17489</v>
      </c>
      <c r="D609" s="11" t="s">
        <v>106</v>
      </c>
      <c r="E609" s="99" t="str">
        <f>IFERROR(VLOOKUP(F609,'Banco de Dados'!AE:AF,2,FALSE),"")</f>
        <v/>
      </c>
      <c r="F609" s="4"/>
      <c r="G609" s="4" t="s">
        <v>410</v>
      </c>
      <c r="H609" s="12" t="s">
        <v>59</v>
      </c>
      <c r="I609" s="4"/>
      <c r="J609" s="11">
        <v>80</v>
      </c>
      <c r="K609" s="111">
        <v>45347</v>
      </c>
      <c r="M609" s="12"/>
      <c r="N609" s="4"/>
      <c r="O609" s="4" t="s">
        <v>2481</v>
      </c>
      <c r="P609" s="4" t="s">
        <v>61</v>
      </c>
      <c r="Q609" s="11">
        <v>79018122220</v>
      </c>
      <c r="R609" s="4" t="s">
        <v>2482</v>
      </c>
      <c r="S609" s="4">
        <v>14</v>
      </c>
      <c r="T609" s="4"/>
      <c r="U609" s="4" t="s">
        <v>1937</v>
      </c>
      <c r="V609" s="4" t="s">
        <v>1906</v>
      </c>
      <c r="W609" s="4" t="s">
        <v>1957</v>
      </c>
      <c r="X609" s="4">
        <v>-7.5045400000000004</v>
      </c>
      <c r="Y609" s="4">
        <v>-73.258799999999994</v>
      </c>
      <c r="Z609" t="s">
        <v>7</v>
      </c>
      <c r="AB609" s="22">
        <v>45154</v>
      </c>
      <c r="AC609" s="22">
        <v>45154</v>
      </c>
      <c r="AD609" s="168" t="s">
        <v>66</v>
      </c>
      <c r="AE609" s="36">
        <v>45352</v>
      </c>
      <c r="AF609"/>
      <c r="AJ609" s="81">
        <v>30598</v>
      </c>
    </row>
    <row r="610" spans="1:36" ht="25.2" customHeight="1" x14ac:dyDescent="0.3">
      <c r="A610" s="5">
        <v>281</v>
      </c>
      <c r="B610" s="4" t="s">
        <v>2483</v>
      </c>
      <c r="C610" s="169">
        <v>17491</v>
      </c>
      <c r="D610" s="11" t="s">
        <v>106</v>
      </c>
      <c r="E610" s="99" t="str">
        <f>IFERROR(VLOOKUP(F610,'Banco de Dados'!AE:AF,2,FALSE),"")</f>
        <v/>
      </c>
      <c r="F610" s="4"/>
      <c r="G610" s="4" t="s">
        <v>58</v>
      </c>
      <c r="H610" s="12" t="s">
        <v>59</v>
      </c>
      <c r="I610" s="113"/>
      <c r="J610" s="11">
        <v>80</v>
      </c>
      <c r="K610" s="111">
        <v>45347</v>
      </c>
      <c r="M610" s="12"/>
      <c r="N610" s="4"/>
      <c r="O610" s="4" t="s">
        <v>2484</v>
      </c>
      <c r="P610" s="4" t="s">
        <v>61</v>
      </c>
      <c r="Q610" s="11">
        <v>94897972272</v>
      </c>
      <c r="R610" s="4" t="s">
        <v>2485</v>
      </c>
      <c r="S610" s="4">
        <v>14</v>
      </c>
      <c r="T610" s="4"/>
      <c r="U610" s="4" t="s">
        <v>1937</v>
      </c>
      <c r="V610" s="4" t="s">
        <v>1906</v>
      </c>
      <c r="W610" s="4" t="s">
        <v>1957</v>
      </c>
      <c r="X610" s="4">
        <v>-7.5106299999999999</v>
      </c>
      <c r="Y610" s="4">
        <v>-73.271299999999997</v>
      </c>
      <c r="Z610" t="s">
        <v>7</v>
      </c>
      <c r="AB610" s="22">
        <v>45154</v>
      </c>
      <c r="AC610" s="22">
        <v>45154</v>
      </c>
      <c r="AD610" s="168"/>
      <c r="AE610" s="36">
        <v>45349</v>
      </c>
      <c r="AF610"/>
      <c r="AJ610" s="81">
        <v>30149</v>
      </c>
    </row>
    <row r="611" spans="1:36" ht="25.2" customHeight="1" x14ac:dyDescent="0.3">
      <c r="A611" s="5">
        <v>282</v>
      </c>
      <c r="B611" s="4" t="s">
        <v>2486</v>
      </c>
      <c r="C611" s="169">
        <v>17493</v>
      </c>
      <c r="D611" s="11" t="s">
        <v>106</v>
      </c>
      <c r="E611" s="99" t="str">
        <f>IFERROR(VLOOKUP(F611,'Banco de Dados'!AE:AF,2,FALSE),"")</f>
        <v/>
      </c>
      <c r="F611" s="4"/>
      <c r="G611" s="4" t="s">
        <v>58</v>
      </c>
      <c r="H611" s="12" t="s">
        <v>59</v>
      </c>
      <c r="I611" s="113"/>
      <c r="J611" s="11">
        <v>80</v>
      </c>
      <c r="K611" s="111"/>
      <c r="M611" s="12"/>
      <c r="N611" s="4"/>
      <c r="O611" s="4" t="s">
        <v>2487</v>
      </c>
      <c r="P611" s="4" t="s">
        <v>61</v>
      </c>
      <c r="Q611" s="11">
        <v>78101050272</v>
      </c>
      <c r="R611" s="4" t="s">
        <v>2488</v>
      </c>
      <c r="S611" s="4">
        <v>14</v>
      </c>
      <c r="T611" s="4"/>
      <c r="U611" s="4" t="s">
        <v>1937</v>
      </c>
      <c r="V611" s="4" t="s">
        <v>1906</v>
      </c>
      <c r="W611" s="4" t="s">
        <v>1907</v>
      </c>
      <c r="X611" s="4">
        <v>-7.6549199999999997</v>
      </c>
      <c r="Y611" s="4">
        <v>-73.299899999999994</v>
      </c>
      <c r="Z611" t="s">
        <v>7</v>
      </c>
      <c r="AB611" s="22">
        <v>45154</v>
      </c>
      <c r="AC611" s="22">
        <v>45154</v>
      </c>
      <c r="AD611" s="168"/>
      <c r="AE611" s="36"/>
      <c r="AF611"/>
      <c r="AJ611" s="81">
        <v>24516</v>
      </c>
    </row>
    <row r="612" spans="1:36" ht="25.2" customHeight="1" x14ac:dyDescent="0.3">
      <c r="A612" s="5">
        <v>283</v>
      </c>
      <c r="B612" s="4" t="s">
        <v>2489</v>
      </c>
      <c r="C612" s="169">
        <v>17497</v>
      </c>
      <c r="D612" s="11" t="s">
        <v>106</v>
      </c>
      <c r="E612" s="99" t="str">
        <f>IFERROR(VLOOKUP(F612,'Banco de Dados'!AE:AF,2,FALSE),"")</f>
        <v/>
      </c>
      <c r="F612" s="4"/>
      <c r="G612" s="4" t="s">
        <v>410</v>
      </c>
      <c r="H612" s="12" t="s">
        <v>59</v>
      </c>
      <c r="I612" s="4"/>
      <c r="J612" s="11">
        <v>80</v>
      </c>
      <c r="K612" s="111">
        <v>45348</v>
      </c>
      <c r="M612" s="12"/>
      <c r="N612" s="4"/>
      <c r="O612" s="4" t="s">
        <v>2490</v>
      </c>
      <c r="P612" s="4" t="s">
        <v>61</v>
      </c>
      <c r="Q612" s="11">
        <v>71127356291</v>
      </c>
      <c r="R612" s="4" t="s">
        <v>2491</v>
      </c>
      <c r="S612" s="4">
        <v>14</v>
      </c>
      <c r="T612" s="4"/>
      <c r="U612" s="4" t="s">
        <v>1937</v>
      </c>
      <c r="V612" s="4" t="s">
        <v>1906</v>
      </c>
      <c r="W612" s="4" t="s">
        <v>1907</v>
      </c>
      <c r="X612" s="4">
        <v>-7.4384100000000002</v>
      </c>
      <c r="Y612" s="4">
        <v>-73.283299999999997</v>
      </c>
      <c r="Z612" t="s">
        <v>7</v>
      </c>
      <c r="AB612" s="22">
        <v>45154</v>
      </c>
      <c r="AC612" s="22">
        <v>45154</v>
      </c>
      <c r="AD612" s="168"/>
      <c r="AE612" s="36">
        <v>45349</v>
      </c>
      <c r="AF612"/>
      <c r="AJ612" s="81">
        <v>29809</v>
      </c>
    </row>
    <row r="613" spans="1:36" ht="25.2" customHeight="1" x14ac:dyDescent="0.3">
      <c r="A613" s="5">
        <v>284</v>
      </c>
      <c r="B613" s="4" t="s">
        <v>2492</v>
      </c>
      <c r="C613" s="169">
        <v>17501</v>
      </c>
      <c r="D613" s="11" t="s">
        <v>106</v>
      </c>
      <c r="E613" s="99" t="str">
        <f>IFERROR(VLOOKUP(F613,'Banco de Dados'!AE:AF,2,FALSE),"")</f>
        <v/>
      </c>
      <c r="F613" s="4"/>
      <c r="G613" s="4" t="s">
        <v>410</v>
      </c>
      <c r="H613" s="12" t="s">
        <v>59</v>
      </c>
      <c r="I613" s="4"/>
      <c r="J613" s="11">
        <v>80</v>
      </c>
      <c r="K613" s="111"/>
      <c r="M613" s="12"/>
      <c r="N613" s="4"/>
      <c r="O613" s="4" t="s">
        <v>2493</v>
      </c>
      <c r="P613" s="4" t="s">
        <v>61</v>
      </c>
      <c r="Q613" s="11">
        <v>9147420278</v>
      </c>
      <c r="R613" s="4" t="s">
        <v>2494</v>
      </c>
      <c r="S613" s="4">
        <v>14</v>
      </c>
      <c r="T613" s="4"/>
      <c r="U613" s="4" t="s">
        <v>1937</v>
      </c>
      <c r="V613" s="4" t="s">
        <v>1906</v>
      </c>
      <c r="W613" s="4" t="s">
        <v>1907</v>
      </c>
      <c r="X613" s="4">
        <v>-7.6353799999999996</v>
      </c>
      <c r="Y613" s="4">
        <v>-73.301199999999994</v>
      </c>
      <c r="Z613" t="s">
        <v>7</v>
      </c>
      <c r="AB613" s="22">
        <v>45154</v>
      </c>
      <c r="AC613" s="22">
        <v>45154</v>
      </c>
      <c r="AD613" s="168"/>
      <c r="AE613" s="36"/>
      <c r="AF613"/>
      <c r="AJ613" s="81">
        <v>18140</v>
      </c>
    </row>
    <row r="614" spans="1:36" ht="25.2" customHeight="1" x14ac:dyDescent="0.3">
      <c r="A614" s="5">
        <v>285</v>
      </c>
      <c r="B614" s="4" t="s">
        <v>2495</v>
      </c>
      <c r="C614" s="169">
        <v>17505</v>
      </c>
      <c r="D614" s="11" t="s">
        <v>106</v>
      </c>
      <c r="E614" s="99" t="str">
        <f>IFERROR(VLOOKUP(F614,'Banco de Dados'!AE:AF,2,FALSE),"")</f>
        <v/>
      </c>
      <c r="F614" s="4"/>
      <c r="G614" s="4" t="s">
        <v>410</v>
      </c>
      <c r="H614" s="12" t="s">
        <v>59</v>
      </c>
      <c r="I614" s="4"/>
      <c r="J614" s="11">
        <v>80</v>
      </c>
      <c r="K614" s="111"/>
      <c r="M614" s="12"/>
      <c r="N614" s="4"/>
      <c r="O614" s="4" t="s">
        <v>2496</v>
      </c>
      <c r="P614" s="4" t="s">
        <v>61</v>
      </c>
      <c r="Q614" s="11">
        <v>52515257291</v>
      </c>
      <c r="R614" s="4" t="s">
        <v>2497</v>
      </c>
      <c r="S614" s="4">
        <v>14</v>
      </c>
      <c r="T614" s="4"/>
      <c r="U614" s="4" t="s">
        <v>413</v>
      </c>
      <c r="V614" s="4" t="s">
        <v>1906</v>
      </c>
      <c r="W614" s="4" t="s">
        <v>2330</v>
      </c>
      <c r="X614" s="4">
        <v>-7.7200470000000001</v>
      </c>
      <c r="Y614" s="4">
        <v>-73.344892000000002</v>
      </c>
      <c r="Z614" t="s">
        <v>7</v>
      </c>
      <c r="AB614" s="22">
        <v>45154</v>
      </c>
      <c r="AC614" s="22">
        <v>45154</v>
      </c>
      <c r="AD614" s="168"/>
      <c r="AE614" s="36"/>
      <c r="AF614"/>
      <c r="AJ614" s="81">
        <v>30966</v>
      </c>
    </row>
    <row r="615" spans="1:36" ht="25.2" customHeight="1" x14ac:dyDescent="0.3">
      <c r="A615" s="5">
        <v>286</v>
      </c>
      <c r="B615" s="4" t="s">
        <v>2498</v>
      </c>
      <c r="C615" s="169">
        <v>17511</v>
      </c>
      <c r="D615" s="11" t="s">
        <v>106</v>
      </c>
      <c r="E615" s="99" t="str">
        <f>IFERROR(VLOOKUP(F615,'Banco de Dados'!AE:AF,2,FALSE),"")</f>
        <v/>
      </c>
      <c r="F615" s="4"/>
      <c r="G615" s="4" t="s">
        <v>2437</v>
      </c>
      <c r="H615" s="12" t="s">
        <v>1047</v>
      </c>
      <c r="I615" s="4" t="s">
        <v>1920</v>
      </c>
      <c r="J615" s="11" t="s">
        <v>1047</v>
      </c>
      <c r="K615" s="111"/>
      <c r="M615" s="12"/>
      <c r="N615" s="4"/>
      <c r="O615" s="4" t="s">
        <v>2499</v>
      </c>
      <c r="P615" s="4" t="s">
        <v>61</v>
      </c>
      <c r="Q615" s="11">
        <v>21643083287</v>
      </c>
      <c r="R615" s="4" t="s">
        <v>2500</v>
      </c>
      <c r="S615" s="4">
        <v>14</v>
      </c>
      <c r="T615" s="4"/>
      <c r="U615" s="4" t="s">
        <v>413</v>
      </c>
      <c r="V615" s="4" t="s">
        <v>1906</v>
      </c>
      <c r="W615" s="4" t="s">
        <v>1928</v>
      </c>
      <c r="X615" s="4">
        <v>-7.4896330000000004</v>
      </c>
      <c r="Y615" s="4">
        <v>-73.267662000000001</v>
      </c>
      <c r="Z615" t="s">
        <v>7</v>
      </c>
      <c r="AB615" s="22">
        <v>45154</v>
      </c>
      <c r="AC615" s="22">
        <v>45154</v>
      </c>
      <c r="AD615" s="168"/>
      <c r="AE615" s="36"/>
      <c r="AF615"/>
      <c r="AJ615" s="81">
        <v>21205</v>
      </c>
    </row>
    <row r="616" spans="1:36" ht="25.2" customHeight="1" x14ac:dyDescent="0.3">
      <c r="A616" s="5">
        <v>287</v>
      </c>
      <c r="B616" s="4" t="s">
        <v>2501</v>
      </c>
      <c r="C616" s="169">
        <v>17515</v>
      </c>
      <c r="D616" s="11" t="s">
        <v>106</v>
      </c>
      <c r="E616" s="99">
        <f>IFERROR(VLOOKUP(F616,'Banco de Dados'!AE:AF,2,FALSE),"")</f>
        <v>714665</v>
      </c>
      <c r="F616" s="4">
        <f>IFERROR(VLOOKUP(Q616,'Banco de Dados'!A:B,2,FALSE),"")</f>
        <v>212301085</v>
      </c>
      <c r="G616" s="4" t="s">
        <v>410</v>
      </c>
      <c r="H616" s="12" t="s">
        <v>59</v>
      </c>
      <c r="I616" s="4"/>
      <c r="J616" s="11">
        <v>80</v>
      </c>
      <c r="K616" s="111">
        <v>45189</v>
      </c>
      <c r="L616" s="12" t="s">
        <v>59</v>
      </c>
      <c r="M616" s="12" t="s">
        <v>59</v>
      </c>
      <c r="N616" s="4" t="s">
        <v>2502</v>
      </c>
      <c r="O616" s="4" t="s">
        <v>2503</v>
      </c>
      <c r="P616" s="4" t="s">
        <v>61</v>
      </c>
      <c r="Q616" s="11">
        <v>69485313268</v>
      </c>
      <c r="R616" s="4" t="s">
        <v>2504</v>
      </c>
      <c r="S616" s="4">
        <v>14</v>
      </c>
      <c r="T616" s="4"/>
      <c r="U616" s="4" t="s">
        <v>413</v>
      </c>
      <c r="V616" s="4" t="s">
        <v>1906</v>
      </c>
      <c r="W616" s="4" t="s">
        <v>1928</v>
      </c>
      <c r="X616" s="4">
        <v>-7.4591630000000002</v>
      </c>
      <c r="Y616" s="4">
        <v>-73.289582999999993</v>
      </c>
      <c r="Z616">
        <v>2216273</v>
      </c>
      <c r="AA616" s="123">
        <v>239821</v>
      </c>
      <c r="AB616" s="22">
        <v>45154</v>
      </c>
      <c r="AC616" s="22">
        <v>45154</v>
      </c>
      <c r="AD616" s="168" t="s">
        <v>66</v>
      </c>
      <c r="AE616" s="36">
        <v>45194</v>
      </c>
      <c r="AF616" s="36">
        <v>45208</v>
      </c>
      <c r="AG616" s="12">
        <v>9</v>
      </c>
      <c r="AH616" s="12" t="s">
        <v>67</v>
      </c>
      <c r="AI616" t="s">
        <v>68</v>
      </c>
      <c r="AJ616" s="81">
        <v>23689</v>
      </c>
    </row>
    <row r="617" spans="1:36" ht="25.2" customHeight="1" x14ac:dyDescent="0.3">
      <c r="A617" s="5">
        <v>288</v>
      </c>
      <c r="B617" s="4" t="s">
        <v>2505</v>
      </c>
      <c r="C617" s="169">
        <v>17519</v>
      </c>
      <c r="D617" s="11" t="s">
        <v>106</v>
      </c>
      <c r="E617" s="99">
        <f>IFERROR(VLOOKUP(F617,'Banco de Dados'!AE:AF,2,FALSE),"")</f>
        <v>714467</v>
      </c>
      <c r="F617" s="4">
        <f>IFERROR(VLOOKUP(Q617,'Banco de Dados'!A:B,2,FALSE),"")</f>
        <v>212301086</v>
      </c>
      <c r="G617" s="4" t="s">
        <v>410</v>
      </c>
      <c r="H617" s="12" t="s">
        <v>59</v>
      </c>
      <c r="I617" s="4"/>
      <c r="J617" s="11">
        <v>80</v>
      </c>
      <c r="K617" s="111">
        <v>45186</v>
      </c>
      <c r="L617" s="12" t="s">
        <v>59</v>
      </c>
      <c r="M617" s="12" t="s">
        <v>59</v>
      </c>
      <c r="N617" s="4"/>
      <c r="O617" s="4" t="s">
        <v>2506</v>
      </c>
      <c r="P617" s="4" t="s">
        <v>61</v>
      </c>
      <c r="Q617" s="11">
        <v>66758394204</v>
      </c>
      <c r="R617" s="4" t="s">
        <v>2507</v>
      </c>
      <c r="S617" s="4">
        <v>14</v>
      </c>
      <c r="T617" s="4"/>
      <c r="U617" s="4" t="s">
        <v>413</v>
      </c>
      <c r="V617" s="4" t="s">
        <v>1906</v>
      </c>
      <c r="W617" s="4" t="s">
        <v>1928</v>
      </c>
      <c r="X617" s="4">
        <v>-7.4566660000000002</v>
      </c>
      <c r="Y617" s="4">
        <v>-73.291762000000006</v>
      </c>
      <c r="Z617">
        <v>2216274</v>
      </c>
      <c r="AA617" s="123">
        <v>239821</v>
      </c>
      <c r="AB617" s="22">
        <v>45154</v>
      </c>
      <c r="AC617" s="22">
        <v>45154</v>
      </c>
      <c r="AD617" s="168" t="s">
        <v>66</v>
      </c>
      <c r="AE617" s="36">
        <v>45194</v>
      </c>
      <c r="AF617" s="36">
        <v>45195</v>
      </c>
      <c r="AG617" s="12">
        <v>9</v>
      </c>
      <c r="AH617" s="12" t="s">
        <v>67</v>
      </c>
      <c r="AI617" t="s">
        <v>68</v>
      </c>
      <c r="AJ617" s="81">
        <v>27620</v>
      </c>
    </row>
    <row r="618" spans="1:36" ht="25.2" customHeight="1" x14ac:dyDescent="0.3">
      <c r="A618" s="5">
        <v>289</v>
      </c>
      <c r="B618" s="4" t="s">
        <v>2508</v>
      </c>
      <c r="C618" s="169">
        <v>16884</v>
      </c>
      <c r="D618" s="11" t="s">
        <v>2509</v>
      </c>
      <c r="E618" s="99">
        <f>IFERROR(VLOOKUP(F618,'Banco de Dados'!AE:AF,2,FALSE),"")</f>
        <v>714471</v>
      </c>
      <c r="F618" s="4">
        <f>IFERROR(VLOOKUP(Q618,'Banco de Dados'!A:B,2,FALSE),"")</f>
        <v>212301087</v>
      </c>
      <c r="G618" s="4" t="s">
        <v>410</v>
      </c>
      <c r="H618" s="12" t="s">
        <v>59</v>
      </c>
      <c r="I618" s="4"/>
      <c r="J618" s="11">
        <v>80</v>
      </c>
      <c r="K618" s="111">
        <v>45189</v>
      </c>
      <c r="L618" s="12" t="s">
        <v>59</v>
      </c>
      <c r="M618" s="12" t="s">
        <v>59</v>
      </c>
      <c r="N618" s="4"/>
      <c r="O618" s="4" t="s">
        <v>2510</v>
      </c>
      <c r="P618" s="4" t="s">
        <v>61</v>
      </c>
      <c r="Q618" s="11">
        <v>91168813204</v>
      </c>
      <c r="R618" s="4" t="s">
        <v>2511</v>
      </c>
      <c r="S618" s="4">
        <v>14</v>
      </c>
      <c r="T618" s="4"/>
      <c r="U618" s="4" t="s">
        <v>413</v>
      </c>
      <c r="V618" s="4" t="s">
        <v>1906</v>
      </c>
      <c r="W618" s="4" t="s">
        <v>1907</v>
      </c>
      <c r="X618" s="4">
        <v>-7.4721080000000004</v>
      </c>
      <c r="Y618" s="4">
        <v>-73.284020999999996</v>
      </c>
      <c r="Z618">
        <v>2216276</v>
      </c>
      <c r="AA618" s="123">
        <v>239821</v>
      </c>
      <c r="AB618" s="22">
        <v>45154</v>
      </c>
      <c r="AC618" s="22">
        <v>45154</v>
      </c>
      <c r="AD618" s="168" t="s">
        <v>66</v>
      </c>
      <c r="AE618" s="36">
        <v>45194</v>
      </c>
      <c r="AF618" s="36">
        <v>45195</v>
      </c>
      <c r="AG618" s="12">
        <v>9</v>
      </c>
      <c r="AH618" s="12" t="s">
        <v>67</v>
      </c>
      <c r="AI618" t="s">
        <v>68</v>
      </c>
      <c r="AJ618" s="81">
        <v>31322</v>
      </c>
    </row>
    <row r="619" spans="1:36" ht="25.2" customHeight="1" x14ac:dyDescent="0.3">
      <c r="A619" s="5">
        <v>29</v>
      </c>
      <c r="B619" s="4" t="s">
        <v>2512</v>
      </c>
      <c r="C619" s="169">
        <v>16729</v>
      </c>
      <c r="D619" s="11" t="s">
        <v>2513</v>
      </c>
      <c r="E619" s="99">
        <f>IFERROR(VLOOKUP(F619,'Banco de Dados'!AE:AF,2,FALSE),"")</f>
        <v>714171</v>
      </c>
      <c r="F619" s="4">
        <f>IFERROR(VLOOKUP(Q619,'Banco de Dados'!A:B,2,FALSE),"")</f>
        <v>212300964</v>
      </c>
      <c r="G619" s="4" t="s">
        <v>58</v>
      </c>
      <c r="H619" s="12" t="s">
        <v>59</v>
      </c>
      <c r="I619" s="4"/>
      <c r="J619" s="11">
        <v>80</v>
      </c>
      <c r="K619" s="111">
        <v>45187</v>
      </c>
      <c r="L619" s="12" t="s">
        <v>59</v>
      </c>
      <c r="M619" s="12" t="s">
        <v>59</v>
      </c>
      <c r="N619" s="4"/>
      <c r="O619" s="4" t="s">
        <v>2514</v>
      </c>
      <c r="P619" s="4" t="s">
        <v>61</v>
      </c>
      <c r="Q619" s="11">
        <v>71183975201</v>
      </c>
      <c r="R619" s="4" t="s">
        <v>2515</v>
      </c>
      <c r="S619" s="4">
        <v>16</v>
      </c>
      <c r="T619" s="4"/>
      <c r="U619" s="4" t="s">
        <v>63</v>
      </c>
      <c r="V619" s="4" t="s">
        <v>64</v>
      </c>
      <c r="W619" s="4" t="s">
        <v>65</v>
      </c>
      <c r="X619" s="4">
        <v>-8.1806129999999992</v>
      </c>
      <c r="Y619" s="4">
        <v>-72.569992999999997</v>
      </c>
      <c r="Z619" s="4">
        <v>2216163</v>
      </c>
      <c r="AA619" s="123">
        <v>239823</v>
      </c>
      <c r="AB619" s="22">
        <v>45154</v>
      </c>
      <c r="AC619" s="22">
        <v>45154</v>
      </c>
      <c r="AD619" s="168" t="s">
        <v>66</v>
      </c>
      <c r="AE619" s="36">
        <v>45194</v>
      </c>
      <c r="AF619" s="36">
        <v>45195</v>
      </c>
      <c r="AG619" s="12">
        <v>9</v>
      </c>
      <c r="AH619" s="12" t="s">
        <v>67</v>
      </c>
      <c r="AI619" t="s">
        <v>68</v>
      </c>
      <c r="AJ619" s="81">
        <v>31855</v>
      </c>
    </row>
    <row r="620" spans="1:36" ht="25.2" customHeight="1" x14ac:dyDescent="0.3">
      <c r="A620" s="5">
        <v>290</v>
      </c>
      <c r="B620" s="4" t="s">
        <v>2516</v>
      </c>
      <c r="C620" s="169">
        <v>16922</v>
      </c>
      <c r="D620" s="11" t="s">
        <v>2517</v>
      </c>
      <c r="E620" s="99" t="str">
        <f>IFERROR(VLOOKUP(F620,'Banco de Dados'!AE:AF,2,FALSE),"")</f>
        <v/>
      </c>
      <c r="F620" s="4"/>
      <c r="G620" s="4" t="s">
        <v>410</v>
      </c>
      <c r="H620" s="12" t="s">
        <v>59</v>
      </c>
      <c r="I620" s="4"/>
      <c r="J620" s="11">
        <v>80</v>
      </c>
      <c r="K620" s="111"/>
      <c r="M620" s="12"/>
      <c r="N620" s="4"/>
      <c r="O620" s="4" t="s">
        <v>2518</v>
      </c>
      <c r="P620" s="4" t="s">
        <v>61</v>
      </c>
      <c r="Q620" s="11">
        <v>65305868220</v>
      </c>
      <c r="R620" s="4" t="s">
        <v>2519</v>
      </c>
      <c r="S620" s="4">
        <v>14</v>
      </c>
      <c r="T620" s="4"/>
      <c r="U620" s="4" t="s">
        <v>1937</v>
      </c>
      <c r="V620" s="4" t="s">
        <v>1906</v>
      </c>
      <c r="W620" s="4" t="s">
        <v>1907</v>
      </c>
      <c r="X620" s="4">
        <v>-7.7414329999999998</v>
      </c>
      <c r="Y620" s="4">
        <v>-73.367155999999994</v>
      </c>
      <c r="Z620" t="s">
        <v>7</v>
      </c>
      <c r="AB620" s="22">
        <v>45154</v>
      </c>
      <c r="AC620" s="22">
        <v>45154</v>
      </c>
      <c r="AD620" s="168"/>
      <c r="AE620" s="36"/>
      <c r="AF620"/>
      <c r="AJ620" s="81">
        <v>27419</v>
      </c>
    </row>
    <row r="621" spans="1:36" ht="25.2" customHeight="1" x14ac:dyDescent="0.3">
      <c r="A621" s="5">
        <v>291</v>
      </c>
      <c r="B621" s="4" t="s">
        <v>2520</v>
      </c>
      <c r="C621" s="169">
        <v>16924</v>
      </c>
      <c r="D621" s="11" t="s">
        <v>2521</v>
      </c>
      <c r="E621" s="99" t="str">
        <f>IFERROR(VLOOKUP(F621,'Banco de Dados'!AE:AF,2,FALSE),"")</f>
        <v/>
      </c>
      <c r="F621" s="4"/>
      <c r="G621" s="4" t="s">
        <v>58</v>
      </c>
      <c r="H621" s="12" t="s">
        <v>59</v>
      </c>
      <c r="I621" s="113"/>
      <c r="J621" s="11">
        <v>80</v>
      </c>
      <c r="K621" s="111"/>
      <c r="M621" s="12"/>
      <c r="N621" s="4"/>
      <c r="O621" s="4" t="s">
        <v>2522</v>
      </c>
      <c r="P621" s="4" t="s">
        <v>61</v>
      </c>
      <c r="Q621" s="11">
        <v>43381995200</v>
      </c>
      <c r="R621" s="4" t="s">
        <v>2523</v>
      </c>
      <c r="S621" s="4">
        <v>14</v>
      </c>
      <c r="T621" s="4"/>
      <c r="U621" s="4" t="s">
        <v>1937</v>
      </c>
      <c r="V621" s="4" t="s">
        <v>1906</v>
      </c>
      <c r="W621" s="4" t="s">
        <v>1907</v>
      </c>
      <c r="X621" s="4">
        <v>-7.8201900000000002</v>
      </c>
      <c r="Y621" s="4">
        <v>-73.394800000000004</v>
      </c>
      <c r="Z621" t="s">
        <v>7</v>
      </c>
      <c r="AB621" s="22">
        <v>45154</v>
      </c>
      <c r="AC621" s="22">
        <v>45154</v>
      </c>
      <c r="AD621" s="168"/>
      <c r="AE621" s="36"/>
      <c r="AF621"/>
      <c r="AJ621" s="81">
        <v>26712</v>
      </c>
    </row>
    <row r="622" spans="1:36" ht="25.2" customHeight="1" x14ac:dyDescent="0.3">
      <c r="A622" s="5">
        <v>292</v>
      </c>
      <c r="B622" s="4" t="s">
        <v>2524</v>
      </c>
      <c r="C622" s="169">
        <v>16940</v>
      </c>
      <c r="D622" s="11" t="s">
        <v>2525</v>
      </c>
      <c r="E622" s="99" t="str">
        <f>IFERROR(VLOOKUP(F622,'Banco de Dados'!AE:AF,2,FALSE),"")</f>
        <v/>
      </c>
      <c r="F622" s="4"/>
      <c r="G622" s="4" t="s">
        <v>410</v>
      </c>
      <c r="H622" s="12" t="s">
        <v>59</v>
      </c>
      <c r="I622" s="4"/>
      <c r="J622" s="11">
        <v>80</v>
      </c>
      <c r="K622" s="111"/>
      <c r="M622" s="12"/>
      <c r="N622" s="4"/>
      <c r="O622" s="4" t="s">
        <v>2526</v>
      </c>
      <c r="P622" s="4" t="s">
        <v>61</v>
      </c>
      <c r="Q622" s="11">
        <v>96895233253</v>
      </c>
      <c r="R622" s="4" t="s">
        <v>2527</v>
      </c>
      <c r="S622" s="4">
        <v>14</v>
      </c>
      <c r="T622" s="4"/>
      <c r="U622" s="4" t="s">
        <v>1937</v>
      </c>
      <c r="V622" s="4" t="s">
        <v>1906</v>
      </c>
      <c r="W622" s="4" t="s">
        <v>1962</v>
      </c>
      <c r="X622" s="4">
        <v>-7.7327310000000002</v>
      </c>
      <c r="Y622" s="4">
        <v>-73.365215000000006</v>
      </c>
      <c r="Z622" t="s">
        <v>7</v>
      </c>
      <c r="AB622" s="22">
        <v>45154</v>
      </c>
      <c r="AC622" s="22">
        <v>45154</v>
      </c>
      <c r="AD622" s="168"/>
      <c r="AE622" s="36"/>
      <c r="AF622"/>
      <c r="AJ622" s="81">
        <v>32068</v>
      </c>
    </row>
    <row r="623" spans="1:36" ht="25.2" customHeight="1" x14ac:dyDescent="0.3">
      <c r="A623" s="5">
        <v>293</v>
      </c>
      <c r="B623" s="4" t="s">
        <v>2528</v>
      </c>
      <c r="C623" s="169">
        <v>16861</v>
      </c>
      <c r="D623" s="11" t="s">
        <v>2529</v>
      </c>
      <c r="E623" s="99" t="str">
        <f>IFERROR(VLOOKUP(F623,'Banco de Dados'!AE:AF,2,FALSE),"")</f>
        <v/>
      </c>
      <c r="F623" s="4"/>
      <c r="G623" s="4" t="s">
        <v>2437</v>
      </c>
      <c r="H623" s="12" t="s">
        <v>1047</v>
      </c>
      <c r="I623" s="4" t="s">
        <v>1920</v>
      </c>
      <c r="J623" s="11" t="s">
        <v>1047</v>
      </c>
      <c r="K623" s="111"/>
      <c r="M623" s="12"/>
      <c r="N623" s="4"/>
      <c r="O623" s="4" t="s">
        <v>2530</v>
      </c>
      <c r="P623" s="4" t="s">
        <v>61</v>
      </c>
      <c r="Q623" s="11">
        <v>88767108253</v>
      </c>
      <c r="R623" s="4" t="s">
        <v>2531</v>
      </c>
      <c r="S623" s="4">
        <v>14</v>
      </c>
      <c r="T623" s="4"/>
      <c r="U623" s="4" t="s">
        <v>413</v>
      </c>
      <c r="V623" s="4" t="s">
        <v>1906</v>
      </c>
      <c r="W623" s="4" t="s">
        <v>2330</v>
      </c>
      <c r="X623" s="4">
        <v>-7.6309500000000003</v>
      </c>
      <c r="Y623" s="4">
        <v>-73.305400000000006</v>
      </c>
      <c r="Z623" t="s">
        <v>7</v>
      </c>
      <c r="AB623" s="22">
        <v>45154</v>
      </c>
      <c r="AC623" s="22">
        <v>45154</v>
      </c>
      <c r="AD623" s="168"/>
      <c r="AE623" s="36"/>
      <c r="AF623"/>
      <c r="AJ623" s="81">
        <v>34038</v>
      </c>
    </row>
    <row r="624" spans="1:36" ht="25.2" customHeight="1" x14ac:dyDescent="0.3">
      <c r="A624" s="5">
        <v>294</v>
      </c>
      <c r="B624" s="4" t="s">
        <v>2532</v>
      </c>
      <c r="C624" s="169">
        <v>16828</v>
      </c>
      <c r="D624" s="11" t="s">
        <v>2533</v>
      </c>
      <c r="E624" s="99">
        <f>IFERROR(VLOOKUP(F624,'Banco de Dados'!AE:AF,2,FALSE),"")</f>
        <v>714474</v>
      </c>
      <c r="F624" s="4">
        <f>IFERROR(VLOOKUP(Q624,'Banco de Dados'!A:B,2,FALSE),"")</f>
        <v>212301088</v>
      </c>
      <c r="G624" s="4" t="s">
        <v>58</v>
      </c>
      <c r="H624" s="12" t="s">
        <v>59</v>
      </c>
      <c r="I624" s="113"/>
      <c r="J624" s="11">
        <v>80</v>
      </c>
      <c r="K624" s="111">
        <v>45184</v>
      </c>
      <c r="L624" s="12" t="s">
        <v>59</v>
      </c>
      <c r="M624" s="12" t="s">
        <v>59</v>
      </c>
      <c r="N624" s="4"/>
      <c r="O624" s="4" t="s">
        <v>2534</v>
      </c>
      <c r="P624" s="4" t="s">
        <v>61</v>
      </c>
      <c r="Q624" s="11">
        <v>46532978272</v>
      </c>
      <c r="R624" s="4" t="s">
        <v>2535</v>
      </c>
      <c r="S624" s="4">
        <v>14</v>
      </c>
      <c r="T624" s="4"/>
      <c r="U624" s="4" t="s">
        <v>413</v>
      </c>
      <c r="V624" s="4" t="s">
        <v>1906</v>
      </c>
      <c r="W624" s="4" t="s">
        <v>1928</v>
      </c>
      <c r="X624" s="4">
        <v>-7.48482</v>
      </c>
      <c r="Y624" s="4">
        <v>-73.269900000000007</v>
      </c>
      <c r="Z624">
        <v>2216277</v>
      </c>
      <c r="AA624" s="123">
        <v>239821</v>
      </c>
      <c r="AB624" s="22">
        <v>45154</v>
      </c>
      <c r="AC624" s="22">
        <v>45154</v>
      </c>
      <c r="AD624" s="168" t="s">
        <v>66</v>
      </c>
      <c r="AE624" s="36">
        <v>45194</v>
      </c>
      <c r="AF624" s="36">
        <v>45195</v>
      </c>
      <c r="AG624" s="12">
        <v>9</v>
      </c>
      <c r="AH624" s="12" t="s">
        <v>67</v>
      </c>
      <c r="AI624" t="s">
        <v>68</v>
      </c>
      <c r="AJ624" s="81">
        <v>24442</v>
      </c>
    </row>
    <row r="625" spans="1:36" ht="25.2" customHeight="1" x14ac:dyDescent="0.3">
      <c r="A625" s="5">
        <v>295</v>
      </c>
      <c r="B625" s="4" t="s">
        <v>2536</v>
      </c>
      <c r="C625" s="169">
        <v>16831</v>
      </c>
      <c r="D625" s="11" t="s">
        <v>2537</v>
      </c>
      <c r="E625" s="99">
        <f ca="1">IFERROR(VLOOKUP(F625,'Banco de Dados'!AE:AF,2,FALSE),"")</f>
        <v>716310</v>
      </c>
      <c r="F625" s="4">
        <f ca="1">IFERROR(VLOOKUP(Q625,'Banco de Dados'!A:B,2,FALSE),"")</f>
        <v>212301441</v>
      </c>
      <c r="G625" s="4" t="s">
        <v>410</v>
      </c>
      <c r="H625" s="12" t="s">
        <v>59</v>
      </c>
      <c r="I625" s="4"/>
      <c r="J625" s="11">
        <v>80</v>
      </c>
      <c r="K625" s="111">
        <v>45201</v>
      </c>
      <c r="L625" s="12" t="s">
        <v>59</v>
      </c>
      <c r="M625" s="12" t="s">
        <v>59</v>
      </c>
      <c r="N625" s="4"/>
      <c r="O625" s="4" t="s">
        <v>2538</v>
      </c>
      <c r="P625" s="4" t="s">
        <v>61</v>
      </c>
      <c r="Q625" s="11">
        <v>96361310230</v>
      </c>
      <c r="R625" s="4" t="s">
        <v>2539</v>
      </c>
      <c r="S625" s="4">
        <v>14</v>
      </c>
      <c r="T625" s="4"/>
      <c r="U625" s="4" t="s">
        <v>413</v>
      </c>
      <c r="V625" s="4" t="s">
        <v>1906</v>
      </c>
      <c r="W625" s="4" t="s">
        <v>1928</v>
      </c>
      <c r="X625" s="4">
        <v>-7.4417879999999998</v>
      </c>
      <c r="Y625" s="4">
        <v>-73.290901000000005</v>
      </c>
      <c r="Z625">
        <v>2236638</v>
      </c>
      <c r="AA625" s="123">
        <v>243468</v>
      </c>
      <c r="AB625" s="22">
        <v>45154</v>
      </c>
      <c r="AC625" s="22">
        <v>45154</v>
      </c>
      <c r="AD625" s="168" t="s">
        <v>66</v>
      </c>
      <c r="AE625" s="36">
        <v>45208</v>
      </c>
      <c r="AF625"/>
      <c r="AG625" s="12">
        <v>10</v>
      </c>
      <c r="AH625" s="12" t="s">
        <v>224</v>
      </c>
      <c r="AI625" t="s">
        <v>225</v>
      </c>
      <c r="AJ625" s="81">
        <v>30989</v>
      </c>
    </row>
    <row r="626" spans="1:36" ht="25.2" customHeight="1" x14ac:dyDescent="0.3">
      <c r="A626" s="5">
        <v>296</v>
      </c>
      <c r="B626" s="4" t="s">
        <v>2540</v>
      </c>
      <c r="C626" s="169">
        <v>16868</v>
      </c>
      <c r="D626" s="11" t="s">
        <v>2541</v>
      </c>
      <c r="E626" s="99">
        <f ca="1">IFERROR(VLOOKUP(F626,'Banco de Dados'!AE:AF,2,FALSE),"")</f>
        <v>716311</v>
      </c>
      <c r="F626" s="4">
        <f ca="1">IFERROR(VLOOKUP(Q626,'Banco de Dados'!A:B,2,FALSE),"")</f>
        <v>212301442</v>
      </c>
      <c r="G626" s="4" t="s">
        <v>410</v>
      </c>
      <c r="H626" s="12" t="s">
        <v>59</v>
      </c>
      <c r="I626" s="4"/>
      <c r="J626" s="11">
        <v>80</v>
      </c>
      <c r="K626" s="111">
        <v>45197</v>
      </c>
      <c r="L626" s="12" t="s">
        <v>59</v>
      </c>
      <c r="M626" s="12" t="s">
        <v>59</v>
      </c>
      <c r="N626" s="4"/>
      <c r="O626" s="4" t="s">
        <v>2542</v>
      </c>
      <c r="P626" s="4" t="s">
        <v>61</v>
      </c>
      <c r="Q626" s="11">
        <v>76538672272</v>
      </c>
      <c r="R626" s="4" t="s">
        <v>2543</v>
      </c>
      <c r="S626" s="4">
        <v>14</v>
      </c>
      <c r="T626" s="4"/>
      <c r="U626" s="4" t="s">
        <v>413</v>
      </c>
      <c r="V626" s="4" t="s">
        <v>1906</v>
      </c>
      <c r="W626" s="4" t="s">
        <v>1928</v>
      </c>
      <c r="X626" s="4">
        <v>-7.4570410000000003</v>
      </c>
      <c r="Y626" s="4">
        <v>-73.291422999999995</v>
      </c>
      <c r="Z626">
        <v>2236639</v>
      </c>
      <c r="AA626" s="123">
        <v>243468</v>
      </c>
      <c r="AB626" s="22">
        <v>45154</v>
      </c>
      <c r="AC626" s="22">
        <v>45154</v>
      </c>
      <c r="AD626" s="168" t="s">
        <v>66</v>
      </c>
      <c r="AE626" s="36">
        <v>45208</v>
      </c>
      <c r="AF626"/>
      <c r="AG626" s="12">
        <v>10</v>
      </c>
      <c r="AH626" s="12" t="s">
        <v>224</v>
      </c>
      <c r="AI626" t="s">
        <v>225</v>
      </c>
      <c r="AJ626" s="81">
        <v>24643</v>
      </c>
    </row>
    <row r="627" spans="1:36" ht="25.2" customHeight="1" x14ac:dyDescent="0.3">
      <c r="A627" s="5">
        <v>297</v>
      </c>
      <c r="B627" s="4" t="s">
        <v>2544</v>
      </c>
      <c r="C627" s="169">
        <v>17429</v>
      </c>
      <c r="D627" s="11" t="s">
        <v>106</v>
      </c>
      <c r="E627" s="99" t="str">
        <f>IFERROR(VLOOKUP(F627,'Banco de Dados'!AE:AF,2,FALSE),"")</f>
        <v/>
      </c>
      <c r="F627" s="4"/>
      <c r="G627" s="4" t="s">
        <v>410</v>
      </c>
      <c r="H627" s="12" t="s">
        <v>59</v>
      </c>
      <c r="I627" s="109"/>
      <c r="J627" s="11">
        <v>80</v>
      </c>
      <c r="K627" s="111">
        <v>45324</v>
      </c>
      <c r="M627" s="12"/>
      <c r="N627" s="4"/>
      <c r="O627" s="4" t="s">
        <v>2545</v>
      </c>
      <c r="P627" s="4" t="s">
        <v>61</v>
      </c>
      <c r="Q627" s="11">
        <v>63806134200</v>
      </c>
      <c r="R627" s="4" t="s">
        <v>2546</v>
      </c>
      <c r="S627" s="4">
        <v>15</v>
      </c>
      <c r="T627" s="4"/>
      <c r="U627" s="4" t="s">
        <v>413</v>
      </c>
      <c r="V627" s="4" t="s">
        <v>414</v>
      </c>
      <c r="W627" s="4" t="s">
        <v>2547</v>
      </c>
      <c r="X627" s="4">
        <v>-7.4166800000000004</v>
      </c>
      <c r="Y627" s="4">
        <v>-73.274778999999995</v>
      </c>
      <c r="Z627" t="s">
        <v>7</v>
      </c>
      <c r="AB627" s="22">
        <v>45154</v>
      </c>
      <c r="AC627" s="22">
        <v>45154</v>
      </c>
      <c r="AD627" s="168"/>
      <c r="AE627" s="36">
        <v>45329</v>
      </c>
      <c r="AF627"/>
      <c r="AJ627" s="81">
        <v>28142</v>
      </c>
    </row>
    <row r="628" spans="1:36" ht="25.2" customHeight="1" x14ac:dyDescent="0.3">
      <c r="A628" s="5">
        <v>298</v>
      </c>
      <c r="B628" s="4" t="s">
        <v>2548</v>
      </c>
      <c r="C628" s="169">
        <v>17521</v>
      </c>
      <c r="D628" s="11" t="s">
        <v>106</v>
      </c>
      <c r="E628" s="99" t="str">
        <f>IFERROR(VLOOKUP(F628,'Banco de Dados'!AE:AF,2,FALSE),"")</f>
        <v/>
      </c>
      <c r="F628" s="4"/>
      <c r="G628" s="4" t="s">
        <v>410</v>
      </c>
      <c r="H628" s="12" t="s">
        <v>59</v>
      </c>
      <c r="I628" s="4" t="s">
        <v>111</v>
      </c>
      <c r="J628" s="11">
        <v>45</v>
      </c>
      <c r="K628" s="111">
        <v>45332</v>
      </c>
      <c r="M628" s="12"/>
      <c r="N628" s="4"/>
      <c r="O628" s="4" t="s">
        <v>2549</v>
      </c>
      <c r="P628" s="4" t="s">
        <v>61</v>
      </c>
      <c r="Q628" s="11">
        <v>73399531249</v>
      </c>
      <c r="R628" s="4" t="s">
        <v>2550</v>
      </c>
      <c r="S628" s="4">
        <v>15</v>
      </c>
      <c r="T628" s="4"/>
      <c r="U628" s="4" t="s">
        <v>413</v>
      </c>
      <c r="V628" s="4" t="s">
        <v>414</v>
      </c>
      <c r="W628" s="4" t="s">
        <v>2212</v>
      </c>
      <c r="X628" s="4">
        <v>-7.3969279999999999</v>
      </c>
      <c r="Y628" s="4">
        <v>-73.311411000000007</v>
      </c>
      <c r="Z628" t="s">
        <v>7</v>
      </c>
      <c r="AB628" s="22">
        <v>45154</v>
      </c>
      <c r="AC628" s="22">
        <v>45154</v>
      </c>
      <c r="AD628" s="168"/>
      <c r="AE628" s="36"/>
      <c r="AF628"/>
      <c r="AJ628" s="81">
        <v>28662</v>
      </c>
    </row>
    <row r="629" spans="1:36" ht="25.2" customHeight="1" x14ac:dyDescent="0.3">
      <c r="A629" s="5">
        <v>299</v>
      </c>
      <c r="B629" s="4" t="s">
        <v>2551</v>
      </c>
      <c r="C629" s="169">
        <v>17523</v>
      </c>
      <c r="D629" s="11" t="s">
        <v>106</v>
      </c>
      <c r="E629" s="99" t="str">
        <f>IFERROR(VLOOKUP(F629,'Banco de Dados'!AE:AF,2,FALSE),"")</f>
        <v/>
      </c>
      <c r="F629" s="4"/>
      <c r="G629" s="4" t="s">
        <v>410</v>
      </c>
      <c r="H629" s="12" t="s">
        <v>59</v>
      </c>
      <c r="I629" s="4"/>
      <c r="J629" s="11">
        <v>80</v>
      </c>
      <c r="K629" s="111"/>
      <c r="M629" s="12"/>
      <c r="N629" s="4"/>
      <c r="O629" s="4" t="s">
        <v>2552</v>
      </c>
      <c r="P629" s="4" t="s">
        <v>61</v>
      </c>
      <c r="Q629" s="11">
        <v>78904137268</v>
      </c>
      <c r="R629" s="4"/>
      <c r="S629" s="4">
        <v>15</v>
      </c>
      <c r="T629" s="4"/>
      <c r="U629" s="4" t="s">
        <v>413</v>
      </c>
      <c r="V629" s="4" t="s">
        <v>414</v>
      </c>
      <c r="W629" s="4" t="s">
        <v>415</v>
      </c>
      <c r="X629" s="4">
        <v>-7.413233</v>
      </c>
      <c r="Y629" s="4">
        <v>-73.26876</v>
      </c>
      <c r="Z629" t="s">
        <v>7</v>
      </c>
      <c r="AB629" s="22">
        <v>45154</v>
      </c>
      <c r="AC629" s="22">
        <v>45154</v>
      </c>
      <c r="AD629" s="168"/>
      <c r="AE629" s="36"/>
      <c r="AF629"/>
      <c r="AJ629" s="81" t="e">
        <v>#N/A</v>
      </c>
    </row>
    <row r="630" spans="1:36" ht="25.2" customHeight="1" x14ac:dyDescent="0.3">
      <c r="A630" s="5">
        <v>30</v>
      </c>
      <c r="B630" s="4" t="s">
        <v>2553</v>
      </c>
      <c r="C630" s="169">
        <v>16733</v>
      </c>
      <c r="D630" s="11" t="s">
        <v>2554</v>
      </c>
      <c r="E630" s="99">
        <f>IFERROR(VLOOKUP(F630,'Banco de Dados'!AE:AF,2,FALSE),"")</f>
        <v>713619</v>
      </c>
      <c r="F630" s="4">
        <f>IFERROR(VLOOKUP(Q630,'Banco de Dados'!A:B,2,FALSE),"")</f>
        <v>212300915</v>
      </c>
      <c r="G630" s="4" t="s">
        <v>58</v>
      </c>
      <c r="H630" s="12" t="s">
        <v>59</v>
      </c>
      <c r="I630" s="4"/>
      <c r="J630" s="11">
        <v>80</v>
      </c>
      <c r="K630" s="111">
        <v>45169</v>
      </c>
      <c r="L630" s="12" t="s">
        <v>59</v>
      </c>
      <c r="M630" s="12" t="s">
        <v>59</v>
      </c>
      <c r="N630" s="4"/>
      <c r="O630" s="4" t="s">
        <v>2555</v>
      </c>
      <c r="P630" s="4" t="s">
        <v>61</v>
      </c>
      <c r="Q630" s="11">
        <v>4175383247</v>
      </c>
      <c r="R630" s="4" t="s">
        <v>2556</v>
      </c>
      <c r="S630" s="4">
        <v>16</v>
      </c>
      <c r="T630" s="4"/>
      <c r="U630" s="4" t="s">
        <v>63</v>
      </c>
      <c r="V630" s="4" t="s">
        <v>64</v>
      </c>
      <c r="W630" s="4" t="s">
        <v>65</v>
      </c>
      <c r="X630" s="4">
        <v>-8.0568030000000004</v>
      </c>
      <c r="Y630" s="4">
        <v>-72.663472999999996</v>
      </c>
      <c r="Z630" s="4">
        <v>2216164</v>
      </c>
      <c r="AA630" s="123">
        <v>239823</v>
      </c>
      <c r="AB630" s="22">
        <v>45154</v>
      </c>
      <c r="AC630" s="22">
        <v>45154</v>
      </c>
      <c r="AD630" s="168" t="s">
        <v>66</v>
      </c>
      <c r="AE630" s="36">
        <v>45175</v>
      </c>
      <c r="AF630" s="22">
        <v>45182</v>
      </c>
      <c r="AG630" s="12">
        <v>9</v>
      </c>
      <c r="AH630" s="12" t="s">
        <v>67</v>
      </c>
      <c r="AI630" t="s">
        <v>68</v>
      </c>
      <c r="AJ630" s="81">
        <v>31926</v>
      </c>
    </row>
    <row r="631" spans="1:36" ht="25.2" customHeight="1" x14ac:dyDescent="0.3">
      <c r="A631" s="5">
        <v>300</v>
      </c>
      <c r="B631" s="4" t="s">
        <v>2557</v>
      </c>
      <c r="C631" s="169">
        <v>17059</v>
      </c>
      <c r="D631" s="11" t="s">
        <v>2558</v>
      </c>
      <c r="E631" s="99" t="str">
        <f>IFERROR(VLOOKUP(F631,'Banco de Dados'!AE:AF,2,FALSE),"")</f>
        <v/>
      </c>
      <c r="F631" s="4"/>
      <c r="G631" s="4" t="s">
        <v>410</v>
      </c>
      <c r="H631" s="12" t="s">
        <v>59</v>
      </c>
      <c r="I631" s="109"/>
      <c r="J631" s="11">
        <v>80</v>
      </c>
      <c r="K631" s="111">
        <v>45332</v>
      </c>
      <c r="M631" s="12"/>
      <c r="N631" s="4"/>
      <c r="O631" s="4" t="s">
        <v>2559</v>
      </c>
      <c r="P631" s="4" t="s">
        <v>61</v>
      </c>
      <c r="Q631" s="11">
        <v>58503757249</v>
      </c>
      <c r="R631" s="4" t="s">
        <v>2560</v>
      </c>
      <c r="S631" s="4">
        <v>15</v>
      </c>
      <c r="T631" s="4"/>
      <c r="U631" s="4" t="s">
        <v>413</v>
      </c>
      <c r="V631" s="4" t="s">
        <v>414</v>
      </c>
      <c r="W631" s="4" t="s">
        <v>2212</v>
      </c>
      <c r="X631" s="4">
        <v>-7.4117389999999999</v>
      </c>
      <c r="Y631" s="4">
        <v>-73.275694999999999</v>
      </c>
      <c r="Z631" t="s">
        <v>7</v>
      </c>
      <c r="AB631" s="22">
        <v>45154</v>
      </c>
      <c r="AC631" s="22">
        <v>45154</v>
      </c>
      <c r="AD631" s="168"/>
      <c r="AE631" s="36"/>
      <c r="AF631"/>
      <c r="AJ631" s="81">
        <v>26818</v>
      </c>
    </row>
    <row r="632" spans="1:36" ht="25.2" customHeight="1" x14ac:dyDescent="0.3">
      <c r="A632" s="5">
        <v>301</v>
      </c>
      <c r="B632" s="4" t="s">
        <v>2561</v>
      </c>
      <c r="C632" s="169">
        <v>17046</v>
      </c>
      <c r="D632" s="11" t="s">
        <v>2562</v>
      </c>
      <c r="E632" s="99" t="str">
        <f>IFERROR(VLOOKUP(F632,'Banco de Dados'!AE:AF,2,FALSE),"")</f>
        <v/>
      </c>
      <c r="F632" s="4"/>
      <c r="G632" s="4" t="s">
        <v>410</v>
      </c>
      <c r="H632" s="12" t="s">
        <v>59</v>
      </c>
      <c r="I632" s="4" t="s">
        <v>111</v>
      </c>
      <c r="J632" s="11">
        <v>45</v>
      </c>
      <c r="K632" s="111">
        <v>45338</v>
      </c>
      <c r="M632" s="12"/>
      <c r="N632" s="4"/>
      <c r="O632" s="4" t="s">
        <v>2563</v>
      </c>
      <c r="P632" s="4" t="s">
        <v>61</v>
      </c>
      <c r="Q632" s="11">
        <v>70030499291</v>
      </c>
      <c r="R632" s="4" t="s">
        <v>2564</v>
      </c>
      <c r="S632" s="4">
        <v>15</v>
      </c>
      <c r="T632" s="4"/>
      <c r="U632" s="4" t="s">
        <v>413</v>
      </c>
      <c r="V632" s="4" t="s">
        <v>414</v>
      </c>
      <c r="W632" s="4" t="s">
        <v>2212</v>
      </c>
      <c r="X632" s="4">
        <v>-7.4018249999999997</v>
      </c>
      <c r="Y632" s="4">
        <v>-73.280519999999996</v>
      </c>
      <c r="Z632" t="s">
        <v>7</v>
      </c>
      <c r="AB632" s="22">
        <v>45154</v>
      </c>
      <c r="AC632" s="22">
        <v>45154</v>
      </c>
      <c r="AD632" s="168"/>
      <c r="AE632" s="36">
        <v>45341</v>
      </c>
      <c r="AF632"/>
      <c r="AJ632" s="81">
        <v>27561</v>
      </c>
    </row>
    <row r="633" spans="1:36" ht="25.2" customHeight="1" x14ac:dyDescent="0.3">
      <c r="A633" s="5">
        <v>302</v>
      </c>
      <c r="B633" s="4" t="s">
        <v>2565</v>
      </c>
      <c r="C633" s="169">
        <v>17065</v>
      </c>
      <c r="D633" s="11" t="s">
        <v>2566</v>
      </c>
      <c r="E633" s="99">
        <f>IFERROR(VLOOKUP(F633,'Banco de Dados'!AE:AF,2,FALSE),"")</f>
        <v>715161</v>
      </c>
      <c r="F633" s="4">
        <f>IFERROR(VLOOKUP(Q633,'Banco de Dados'!A:B,2,FALSE),"")</f>
        <v>212301130</v>
      </c>
      <c r="G633" s="4" t="s">
        <v>410</v>
      </c>
      <c r="H633" s="12" t="s">
        <v>59</v>
      </c>
      <c r="I633" s="4"/>
      <c r="J633" s="11">
        <v>80</v>
      </c>
      <c r="K633" s="111">
        <v>45195</v>
      </c>
      <c r="L633" s="12" t="s">
        <v>59</v>
      </c>
      <c r="M633" s="12" t="s">
        <v>59</v>
      </c>
      <c r="N633" s="4"/>
      <c r="O633" s="4" t="s">
        <v>2567</v>
      </c>
      <c r="P633" s="4" t="s">
        <v>61</v>
      </c>
      <c r="Q633" s="11">
        <v>79543510253</v>
      </c>
      <c r="R633" s="4" t="s">
        <v>2568</v>
      </c>
      <c r="S633" s="4">
        <v>15</v>
      </c>
      <c r="T633" s="4"/>
      <c r="U633" s="4" t="s">
        <v>413</v>
      </c>
      <c r="V633" s="4" t="s">
        <v>414</v>
      </c>
      <c r="W633" s="4" t="s">
        <v>415</v>
      </c>
      <c r="X633" s="4">
        <v>-7.418228</v>
      </c>
      <c r="Y633" s="4">
        <v>-73.257577999999995</v>
      </c>
      <c r="Z633">
        <v>2216278</v>
      </c>
      <c r="AA633" s="123">
        <v>239821</v>
      </c>
      <c r="AB633" s="22">
        <v>45154</v>
      </c>
      <c r="AC633" s="22">
        <v>45154</v>
      </c>
      <c r="AD633" s="168" t="s">
        <v>66</v>
      </c>
      <c r="AE633" s="36">
        <v>45202</v>
      </c>
      <c r="AF633" s="36">
        <v>45208</v>
      </c>
      <c r="AG633" s="12">
        <v>10</v>
      </c>
      <c r="AH633" s="12" t="s">
        <v>67</v>
      </c>
      <c r="AI633" t="s">
        <v>68</v>
      </c>
      <c r="AJ633" s="81">
        <v>30414</v>
      </c>
    </row>
    <row r="634" spans="1:36" ht="25.2" customHeight="1" x14ac:dyDescent="0.3">
      <c r="A634" s="5">
        <v>303</v>
      </c>
      <c r="B634" s="4" t="s">
        <v>2569</v>
      </c>
      <c r="C634" s="169">
        <v>16476</v>
      </c>
      <c r="D634" s="11" t="s">
        <v>2570</v>
      </c>
      <c r="E634" s="99" t="str">
        <f ca="1">IFERROR(VLOOKUP(F634,'Banco de Dados'!AE:AF,2,FALSE),"")</f>
        <v/>
      </c>
      <c r="F634" s="4">
        <f ca="1">IFERROR(VLOOKUP(Q634,'Banco de Dados'!A:B,2,FALSE),"")</f>
        <v>212301961</v>
      </c>
      <c r="G634" s="4" t="s">
        <v>58</v>
      </c>
      <c r="H634" s="12" t="s">
        <v>59</v>
      </c>
      <c r="I634" s="113"/>
      <c r="J634" s="11">
        <v>45</v>
      </c>
      <c r="K634" s="111">
        <v>45240</v>
      </c>
      <c r="L634" s="12" t="s">
        <v>59</v>
      </c>
      <c r="M634" s="12" t="s">
        <v>59</v>
      </c>
      <c r="N634" s="4"/>
      <c r="O634" s="4" t="s">
        <v>2571</v>
      </c>
      <c r="P634" s="4" t="s">
        <v>61</v>
      </c>
      <c r="Q634" s="11">
        <v>74040677234</v>
      </c>
      <c r="R634" s="4" t="s">
        <v>2572</v>
      </c>
      <c r="S634" s="4">
        <v>17</v>
      </c>
      <c r="T634" s="4"/>
      <c r="U634" s="4" t="s">
        <v>2573</v>
      </c>
      <c r="V634" s="4" t="s">
        <v>2574</v>
      </c>
      <c r="W634" s="4" t="s">
        <v>2575</v>
      </c>
      <c r="X634" s="4">
        <v>-8.3401200000000006</v>
      </c>
      <c r="Y634" s="4">
        <v>-72.614790999999997</v>
      </c>
      <c r="AA634">
        <v>247256</v>
      </c>
      <c r="AB634" s="22">
        <v>45154</v>
      </c>
      <c r="AC634" s="22">
        <v>45154</v>
      </c>
      <c r="AD634" s="168" t="s">
        <v>66</v>
      </c>
      <c r="AE634" s="36">
        <v>45252</v>
      </c>
      <c r="AF634"/>
      <c r="AG634" s="12">
        <v>11</v>
      </c>
      <c r="AH634" s="12" t="s">
        <v>128</v>
      </c>
      <c r="AJ634" s="81">
        <v>28686</v>
      </c>
    </row>
    <row r="635" spans="1:36" ht="25.2" customHeight="1" x14ac:dyDescent="0.3">
      <c r="A635" s="5">
        <v>304</v>
      </c>
      <c r="B635" s="4" t="s">
        <v>2576</v>
      </c>
      <c r="C635" s="169">
        <v>16483</v>
      </c>
      <c r="D635" s="11" t="s">
        <v>2577</v>
      </c>
      <c r="E635" s="99" t="str">
        <f>IFERROR(VLOOKUP(F635,'Banco de Dados'!AE:AF,2,FALSE),"")</f>
        <v/>
      </c>
      <c r="F635" s="4"/>
      <c r="G635" s="4" t="s">
        <v>58</v>
      </c>
      <c r="H635" s="12" t="s">
        <v>59</v>
      </c>
      <c r="I635" s="113"/>
      <c r="J635" s="12">
        <v>45</v>
      </c>
      <c r="K635" s="111">
        <v>45307</v>
      </c>
      <c r="M635" s="12"/>
      <c r="N635" s="4"/>
      <c r="O635" s="4" t="s">
        <v>2578</v>
      </c>
      <c r="P635" s="4" t="s">
        <v>61</v>
      </c>
      <c r="Q635" s="11">
        <v>30868637220</v>
      </c>
      <c r="R635" s="4" t="s">
        <v>2579</v>
      </c>
      <c r="S635" s="4">
        <v>17</v>
      </c>
      <c r="T635" s="4"/>
      <c r="U635" s="4" t="s">
        <v>2573</v>
      </c>
      <c r="V635" s="4" t="s">
        <v>2574</v>
      </c>
      <c r="W635" s="4" t="s">
        <v>2580</v>
      </c>
      <c r="X635" s="4">
        <v>-8.2934110000000008</v>
      </c>
      <c r="Y635" s="4">
        <v>-72.668785</v>
      </c>
      <c r="Z635" t="s">
        <v>7</v>
      </c>
      <c r="AB635" s="22">
        <v>45154</v>
      </c>
      <c r="AC635" s="22">
        <v>45154</v>
      </c>
      <c r="AD635" s="168" t="s">
        <v>66</v>
      </c>
      <c r="AE635" s="36">
        <v>45314</v>
      </c>
      <c r="AF635"/>
      <c r="AJ635" s="81">
        <v>22702</v>
      </c>
    </row>
    <row r="636" spans="1:36" ht="25.2" customHeight="1" x14ac:dyDescent="0.3">
      <c r="A636" s="5">
        <v>305</v>
      </c>
      <c r="B636" s="4" t="s">
        <v>2581</v>
      </c>
      <c r="C636" s="169">
        <v>16535</v>
      </c>
      <c r="D636" s="11" t="s">
        <v>2582</v>
      </c>
      <c r="E636" s="99" t="str">
        <f ca="1">IFERROR(VLOOKUP(F636,'Banco de Dados'!AE:AF,2,FALSE),"")</f>
        <v/>
      </c>
      <c r="F636" s="4">
        <f ca="1">IFERROR(VLOOKUP(Q636,'Banco de Dados'!A:B,2,FALSE),"")</f>
        <v>212301962</v>
      </c>
      <c r="G636" s="4" t="s">
        <v>58</v>
      </c>
      <c r="H636" s="12" t="s">
        <v>59</v>
      </c>
      <c r="I636" s="113"/>
      <c r="J636" s="12">
        <v>45</v>
      </c>
      <c r="K636" s="111">
        <v>45243</v>
      </c>
      <c r="L636" s="12" t="s">
        <v>59</v>
      </c>
      <c r="M636" s="12" t="s">
        <v>59</v>
      </c>
      <c r="N636" s="4"/>
      <c r="O636" s="4" t="s">
        <v>2583</v>
      </c>
      <c r="P636" s="4" t="s">
        <v>61</v>
      </c>
      <c r="Q636" s="11">
        <v>65197526220</v>
      </c>
      <c r="R636" s="4" t="s">
        <v>2584</v>
      </c>
      <c r="S636" s="4">
        <v>17</v>
      </c>
      <c r="T636" s="4"/>
      <c r="U636" s="4" t="s">
        <v>2573</v>
      </c>
      <c r="V636" s="4" t="s">
        <v>2574</v>
      </c>
      <c r="W636" s="4" t="s">
        <v>2585</v>
      </c>
      <c r="X636" s="4">
        <v>-8.3367579999999997</v>
      </c>
      <c r="Y636" s="4">
        <v>-72.624752999999998</v>
      </c>
      <c r="AA636">
        <v>247256</v>
      </c>
      <c r="AB636" s="22">
        <v>45154</v>
      </c>
      <c r="AC636" s="22">
        <v>45154</v>
      </c>
      <c r="AD636" s="168" t="s">
        <v>66</v>
      </c>
      <c r="AE636" s="36">
        <v>45252</v>
      </c>
      <c r="AF636"/>
      <c r="AG636" s="12">
        <v>11</v>
      </c>
      <c r="AH636" s="12" t="s">
        <v>128</v>
      </c>
      <c r="AJ636" s="81">
        <v>26555</v>
      </c>
    </row>
    <row r="637" spans="1:36" ht="25.2" customHeight="1" x14ac:dyDescent="0.3">
      <c r="A637" s="5">
        <v>306</v>
      </c>
      <c r="B637" s="4" t="s">
        <v>2586</v>
      </c>
      <c r="C637" s="169">
        <v>16572</v>
      </c>
      <c r="D637" s="11" t="s">
        <v>2587</v>
      </c>
      <c r="E637" s="99" t="str">
        <f ca="1">IFERROR(VLOOKUP(F637,'Banco de Dados'!AE:AF,2,FALSE),"")</f>
        <v/>
      </c>
      <c r="F637" s="4">
        <f ca="1">IFERROR(VLOOKUP(Q637,'Banco de Dados'!A:B,2,FALSE),"")</f>
        <v>212301963</v>
      </c>
      <c r="G637" s="4" t="s">
        <v>58</v>
      </c>
      <c r="H637" s="12" t="s">
        <v>59</v>
      </c>
      <c r="I637" s="113"/>
      <c r="J637" s="12">
        <v>45</v>
      </c>
      <c r="K637" s="111">
        <v>45240</v>
      </c>
      <c r="L637" s="12" t="s">
        <v>59</v>
      </c>
      <c r="M637" s="12" t="s">
        <v>59</v>
      </c>
      <c r="N637" s="4"/>
      <c r="O637" s="4" t="s">
        <v>2588</v>
      </c>
      <c r="P637" s="4" t="s">
        <v>61</v>
      </c>
      <c r="Q637" s="11">
        <v>70002414201</v>
      </c>
      <c r="R637" s="4" t="s">
        <v>2589</v>
      </c>
      <c r="S637" s="4">
        <v>17</v>
      </c>
      <c r="T637" s="4"/>
      <c r="U637" s="4" t="s">
        <v>2573</v>
      </c>
      <c r="V637" s="4" t="s">
        <v>2574</v>
      </c>
      <c r="W637" s="4" t="s">
        <v>2575</v>
      </c>
      <c r="X637" s="4">
        <v>-8.3671299999999995</v>
      </c>
      <c r="Y637" s="4">
        <v>-72.615520000000004</v>
      </c>
      <c r="AA637">
        <v>247256</v>
      </c>
      <c r="AB637" s="22">
        <v>45154</v>
      </c>
      <c r="AC637" s="22">
        <v>45154</v>
      </c>
      <c r="AD637" s="168" t="s">
        <v>66</v>
      </c>
      <c r="AE637" s="36">
        <v>45252</v>
      </c>
      <c r="AF637"/>
      <c r="AG637" s="12">
        <v>11</v>
      </c>
      <c r="AH637" s="12" t="s">
        <v>128</v>
      </c>
      <c r="AJ637" s="81">
        <v>35497</v>
      </c>
    </row>
    <row r="638" spans="1:36" ht="25.2" customHeight="1" x14ac:dyDescent="0.3">
      <c r="A638" s="5">
        <v>307</v>
      </c>
      <c r="B638" s="4" t="s">
        <v>2590</v>
      </c>
      <c r="C638" s="169">
        <v>16597</v>
      </c>
      <c r="D638" s="11" t="s">
        <v>2591</v>
      </c>
      <c r="E638" s="99" t="str">
        <f ca="1">IFERROR(VLOOKUP(F638,'Banco de Dados'!AE:AF,2,FALSE),"")</f>
        <v/>
      </c>
      <c r="F638" s="4">
        <f ca="1">IFERROR(VLOOKUP(Q638,'Banco de Dados'!A:B,2,FALSE),"")</f>
        <v>212301964</v>
      </c>
      <c r="G638" s="4" t="s">
        <v>410</v>
      </c>
      <c r="H638" s="12" t="s">
        <v>59</v>
      </c>
      <c r="I638" s="4"/>
      <c r="J638" s="12">
        <v>45</v>
      </c>
      <c r="K638" s="111">
        <v>45240</v>
      </c>
      <c r="L638" s="12" t="s">
        <v>59</v>
      </c>
      <c r="M638" s="12" t="s">
        <v>59</v>
      </c>
      <c r="N638" s="4"/>
      <c r="O638" s="4" t="s">
        <v>2592</v>
      </c>
      <c r="P638" s="4" t="s">
        <v>61</v>
      </c>
      <c r="Q638" s="11">
        <v>63496763272</v>
      </c>
      <c r="R638" s="4" t="s">
        <v>2593</v>
      </c>
      <c r="S638" s="4">
        <v>17</v>
      </c>
      <c r="T638" s="4"/>
      <c r="U638" s="4" t="s">
        <v>2573</v>
      </c>
      <c r="V638" s="4" t="s">
        <v>2574</v>
      </c>
      <c r="W638" s="4" t="s">
        <v>2575</v>
      </c>
      <c r="X638" s="4">
        <v>-8.3682510000000008</v>
      </c>
      <c r="Y638" s="4">
        <v>-72.617564999999999</v>
      </c>
      <c r="AA638">
        <v>247256</v>
      </c>
      <c r="AB638" s="22">
        <v>45154</v>
      </c>
      <c r="AC638" s="22">
        <v>45154</v>
      </c>
      <c r="AD638" s="168" t="s">
        <v>66</v>
      </c>
      <c r="AE638" s="36">
        <v>45252</v>
      </c>
      <c r="AF638"/>
      <c r="AG638" s="12">
        <v>11</v>
      </c>
      <c r="AH638" s="12" t="s">
        <v>128</v>
      </c>
      <c r="AJ638" s="81">
        <v>27582</v>
      </c>
    </row>
    <row r="639" spans="1:36" ht="25.2" customHeight="1" x14ac:dyDescent="0.3">
      <c r="A639" s="5">
        <v>308</v>
      </c>
      <c r="B639" s="4" t="s">
        <v>2594</v>
      </c>
      <c r="C639" s="169">
        <v>16603</v>
      </c>
      <c r="D639" s="11" t="s">
        <v>2595</v>
      </c>
      <c r="E639" s="99" t="str">
        <f ca="1">IFERROR(VLOOKUP(F639,'Banco de Dados'!AE:AF,2,FALSE),"")</f>
        <v/>
      </c>
      <c r="F639" s="4">
        <f ca="1">IFERROR(VLOOKUP(Q639,'Banco de Dados'!A:B,2,FALSE),"")</f>
        <v>212302027</v>
      </c>
      <c r="G639" s="4" t="s">
        <v>58</v>
      </c>
      <c r="H639" s="12" t="s">
        <v>59</v>
      </c>
      <c r="I639" s="113"/>
      <c r="J639" s="12">
        <v>45</v>
      </c>
      <c r="K639" s="111">
        <v>45262</v>
      </c>
      <c r="L639" s="12" t="s">
        <v>59</v>
      </c>
      <c r="M639" s="12" t="s">
        <v>59</v>
      </c>
      <c r="N639" s="4"/>
      <c r="O639" s="4" t="s">
        <v>2596</v>
      </c>
      <c r="P639" s="4" t="s">
        <v>61</v>
      </c>
      <c r="Q639" s="11">
        <v>46584625249</v>
      </c>
      <c r="R639" s="4" t="s">
        <v>2597</v>
      </c>
      <c r="S639" s="4">
        <v>17</v>
      </c>
      <c r="T639" s="4"/>
      <c r="U639" s="4" t="s">
        <v>2573</v>
      </c>
      <c r="V639" s="4" t="s">
        <v>2574</v>
      </c>
      <c r="W639" s="4" t="s">
        <v>2575</v>
      </c>
      <c r="X639" s="4">
        <v>-8.3464679999999998</v>
      </c>
      <c r="Y639" s="4">
        <v>-72.614318999999995</v>
      </c>
      <c r="Z639" t="s">
        <v>7</v>
      </c>
      <c r="AA639">
        <v>247256</v>
      </c>
      <c r="AB639" s="22">
        <v>45154</v>
      </c>
      <c r="AC639" s="22">
        <v>45154</v>
      </c>
      <c r="AD639" s="168" t="s">
        <v>66</v>
      </c>
      <c r="AE639" s="36">
        <v>45271</v>
      </c>
      <c r="AF639"/>
      <c r="AG639" s="12">
        <v>12</v>
      </c>
      <c r="AH639" s="12" t="s">
        <v>122</v>
      </c>
      <c r="AJ639" s="81">
        <v>27111</v>
      </c>
    </row>
    <row r="640" spans="1:36" ht="25.2" customHeight="1" x14ac:dyDescent="0.3">
      <c r="A640" s="5">
        <v>309</v>
      </c>
      <c r="B640" s="4" t="s">
        <v>2598</v>
      </c>
      <c r="C640" s="169">
        <v>16621</v>
      </c>
      <c r="D640" s="11" t="s">
        <v>2599</v>
      </c>
      <c r="E640" s="99" t="str">
        <f ca="1">IFERROR(VLOOKUP(F640,'Banco de Dados'!AE:AF,2,FALSE),"")</f>
        <v/>
      </c>
      <c r="F640" s="4">
        <f ca="1">IFERROR(VLOOKUP(Q640,'Banco de Dados'!A:B,2,FALSE),"")</f>
        <v>212302029</v>
      </c>
      <c r="G640" s="4" t="s">
        <v>410</v>
      </c>
      <c r="H640" s="12" t="s">
        <v>59</v>
      </c>
      <c r="I640" s="4"/>
      <c r="J640" s="12">
        <v>45</v>
      </c>
      <c r="K640" s="111">
        <v>45262</v>
      </c>
      <c r="L640" s="12" t="s">
        <v>59</v>
      </c>
      <c r="M640" s="12" t="s">
        <v>59</v>
      </c>
      <c r="N640" s="4"/>
      <c r="O640" s="4" t="s">
        <v>2600</v>
      </c>
      <c r="P640" s="4" t="s">
        <v>61</v>
      </c>
      <c r="Q640" s="11">
        <v>63504685204</v>
      </c>
      <c r="R640" s="4" t="s">
        <v>2601</v>
      </c>
      <c r="S640" s="4">
        <v>17</v>
      </c>
      <c r="T640" s="4"/>
      <c r="U640" s="4" t="s">
        <v>2573</v>
      </c>
      <c r="V640" s="4" t="s">
        <v>2574</v>
      </c>
      <c r="W640" s="4" t="s">
        <v>2575</v>
      </c>
      <c r="X640" s="4">
        <v>-8.3453359999999996</v>
      </c>
      <c r="Y640" s="4">
        <v>-72.616570999999993</v>
      </c>
      <c r="Z640" t="s">
        <v>7</v>
      </c>
      <c r="AA640">
        <v>247256</v>
      </c>
      <c r="AB640" s="22">
        <v>45154</v>
      </c>
      <c r="AC640" s="22">
        <v>45154</v>
      </c>
      <c r="AD640" s="168" t="s">
        <v>66</v>
      </c>
      <c r="AE640" s="36">
        <v>45271</v>
      </c>
      <c r="AF640"/>
      <c r="AG640" s="12">
        <v>12</v>
      </c>
      <c r="AH640" s="12" t="s">
        <v>122</v>
      </c>
      <c r="AJ640" s="81">
        <v>25651</v>
      </c>
    </row>
    <row r="641" spans="1:36" ht="25.2" customHeight="1" x14ac:dyDescent="0.3">
      <c r="A641" s="5">
        <v>31</v>
      </c>
      <c r="B641" s="4" t="s">
        <v>2602</v>
      </c>
      <c r="C641" s="169">
        <v>16735</v>
      </c>
      <c r="D641" s="11" t="s">
        <v>2603</v>
      </c>
      <c r="E641" s="99">
        <f>IFERROR(VLOOKUP(F641,'Banco de Dados'!AE:AF,2,FALSE),"")</f>
        <v>714173</v>
      </c>
      <c r="F641" s="4">
        <f>IFERROR(VLOOKUP(Q641,'Banco de Dados'!A:B,2,FALSE),"")</f>
        <v>212300961</v>
      </c>
      <c r="G641" s="4" t="s">
        <v>58</v>
      </c>
      <c r="H641" s="12" t="s">
        <v>59</v>
      </c>
      <c r="I641" s="4"/>
      <c r="J641" s="11">
        <v>80</v>
      </c>
      <c r="K641" s="111">
        <v>45184</v>
      </c>
      <c r="L641" s="12" t="s">
        <v>59</v>
      </c>
      <c r="M641" s="12" t="s">
        <v>59</v>
      </c>
      <c r="N641" s="4"/>
      <c r="O641" s="4" t="s">
        <v>2604</v>
      </c>
      <c r="P641" s="4" t="s">
        <v>61</v>
      </c>
      <c r="Q641" s="11">
        <v>2726268218</v>
      </c>
      <c r="R641" s="4" t="s">
        <v>2605</v>
      </c>
      <c r="S641" s="4">
        <v>16</v>
      </c>
      <c r="T641" s="4"/>
      <c r="U641" s="4" t="s">
        <v>63</v>
      </c>
      <c r="V641" s="4" t="s">
        <v>64</v>
      </c>
      <c r="W641" s="4" t="s">
        <v>65</v>
      </c>
      <c r="X641" s="4">
        <v>-8.1541479999999993</v>
      </c>
      <c r="Y641" s="4">
        <v>-72.571572000000003</v>
      </c>
      <c r="Z641" s="4">
        <v>2216165</v>
      </c>
      <c r="AA641" s="123">
        <v>239823</v>
      </c>
      <c r="AB641" s="22">
        <v>45154</v>
      </c>
      <c r="AC641" s="22">
        <v>45154</v>
      </c>
      <c r="AD641" s="168" t="s">
        <v>66</v>
      </c>
      <c r="AE641" s="36">
        <v>45194</v>
      </c>
      <c r="AF641" s="36">
        <v>45195</v>
      </c>
      <c r="AG641" s="12">
        <v>9</v>
      </c>
      <c r="AH641" s="12" t="s">
        <v>67</v>
      </c>
      <c r="AI641" t="s">
        <v>68</v>
      </c>
      <c r="AJ641" s="81">
        <v>32358</v>
      </c>
    </row>
    <row r="642" spans="1:36" ht="25.2" customHeight="1" x14ac:dyDescent="0.3">
      <c r="A642" s="5">
        <v>310</v>
      </c>
      <c r="B642" s="4" t="s">
        <v>2606</v>
      </c>
      <c r="C642" s="169">
        <v>16627</v>
      </c>
      <c r="D642" s="11" t="s">
        <v>2607</v>
      </c>
      <c r="E642" s="99" t="str">
        <f ca="1">IFERROR(VLOOKUP(F642,'Banco de Dados'!AE:AF,2,FALSE),"")</f>
        <v/>
      </c>
      <c r="F642" s="4">
        <f ca="1">IFERROR(VLOOKUP(Q642,'Banco de Dados'!A:B,2,FALSE),"")</f>
        <v>212301965</v>
      </c>
      <c r="G642" s="4" t="s">
        <v>58</v>
      </c>
      <c r="H642" s="12" t="s">
        <v>59</v>
      </c>
      <c r="I642" s="113"/>
      <c r="J642" s="12">
        <v>45</v>
      </c>
      <c r="K642" s="111">
        <v>45243</v>
      </c>
      <c r="L642" s="12" t="s">
        <v>59</v>
      </c>
      <c r="M642" s="12" t="s">
        <v>59</v>
      </c>
      <c r="N642" s="4"/>
      <c r="O642" s="4" t="s">
        <v>2608</v>
      </c>
      <c r="P642" s="4" t="s">
        <v>61</v>
      </c>
      <c r="Q642" s="11">
        <v>70001893203</v>
      </c>
      <c r="R642" s="4" t="s">
        <v>2609</v>
      </c>
      <c r="S642" s="4">
        <v>17</v>
      </c>
      <c r="T642" s="4"/>
      <c r="U642" s="4" t="s">
        <v>2573</v>
      </c>
      <c r="V642" s="4" t="s">
        <v>2574</v>
      </c>
      <c r="W642" s="4" t="s">
        <v>2585</v>
      </c>
      <c r="X642" s="4">
        <v>-8.3366199999999999</v>
      </c>
      <c r="Y642" s="4">
        <v>-72.625399999999999</v>
      </c>
      <c r="AA642">
        <v>247256</v>
      </c>
      <c r="AB642" s="22">
        <v>45154</v>
      </c>
      <c r="AC642" s="22">
        <v>45154</v>
      </c>
      <c r="AD642" s="168" t="s">
        <v>66</v>
      </c>
      <c r="AE642" s="36">
        <v>45252</v>
      </c>
      <c r="AF642"/>
      <c r="AG642" s="12">
        <v>11</v>
      </c>
      <c r="AH642" s="12" t="s">
        <v>128</v>
      </c>
      <c r="AJ642" s="81">
        <v>35429</v>
      </c>
    </row>
    <row r="643" spans="1:36" ht="25.2" customHeight="1" x14ac:dyDescent="0.3">
      <c r="A643" s="5">
        <v>311</v>
      </c>
      <c r="B643" s="4" t="s">
        <v>2610</v>
      </c>
      <c r="C643" s="169">
        <v>17529</v>
      </c>
      <c r="D643" s="11" t="s">
        <v>106</v>
      </c>
      <c r="E643" s="99" t="str">
        <f ca="1">IFERROR(VLOOKUP(F643,'Banco de Dados'!AE:AF,2,FALSE),"")</f>
        <v/>
      </c>
      <c r="F643" s="4">
        <f ca="1">IFERROR(VLOOKUP(Q643,'Banco de Dados'!A:B,2,FALSE),"")</f>
        <v>212301966</v>
      </c>
      <c r="G643" s="4" t="s">
        <v>410</v>
      </c>
      <c r="H643" s="12" t="s">
        <v>59</v>
      </c>
      <c r="I643" s="4"/>
      <c r="J643" s="12">
        <v>45</v>
      </c>
      <c r="K643" s="111">
        <v>45240</v>
      </c>
      <c r="L643" s="12" t="s">
        <v>59</v>
      </c>
      <c r="M643" s="12" t="s">
        <v>59</v>
      </c>
      <c r="N643" s="4"/>
      <c r="O643" s="4" t="s">
        <v>2611</v>
      </c>
      <c r="P643" s="4" t="s">
        <v>61</v>
      </c>
      <c r="Q643" s="11">
        <v>1418067296</v>
      </c>
      <c r="R643" s="4" t="s">
        <v>2612</v>
      </c>
      <c r="S643" s="4">
        <v>17</v>
      </c>
      <c r="T643" s="4"/>
      <c r="U643" s="4" t="s">
        <v>2573</v>
      </c>
      <c r="V643" s="4" t="s">
        <v>2574</v>
      </c>
      <c r="W643" s="4" t="s">
        <v>2575</v>
      </c>
      <c r="X643" s="4">
        <v>-8.3419460000000001</v>
      </c>
      <c r="Y643" s="4">
        <v>-72.615298999999993</v>
      </c>
      <c r="AA643">
        <v>247256</v>
      </c>
      <c r="AB643" s="22">
        <v>45154</v>
      </c>
      <c r="AC643" s="22">
        <v>45154</v>
      </c>
      <c r="AD643" s="168" t="s">
        <v>66</v>
      </c>
      <c r="AE643" s="36">
        <v>45252</v>
      </c>
      <c r="AF643"/>
      <c r="AG643" s="12">
        <v>11</v>
      </c>
      <c r="AH643" s="12" t="s">
        <v>128</v>
      </c>
      <c r="AJ643" s="81">
        <v>33914</v>
      </c>
    </row>
    <row r="644" spans="1:36" ht="25.2" customHeight="1" x14ac:dyDescent="0.3">
      <c r="A644" s="5">
        <v>312</v>
      </c>
      <c r="B644" s="4" t="s">
        <v>2613</v>
      </c>
      <c r="C644" s="169">
        <v>17533</v>
      </c>
      <c r="D644" s="11" t="s">
        <v>106</v>
      </c>
      <c r="E644" s="99" t="str">
        <f ca="1">IFERROR(VLOOKUP(F644,'Banco de Dados'!AE:AF,2,FALSE),"")</f>
        <v/>
      </c>
      <c r="F644" s="4">
        <f ca="1">IFERROR(VLOOKUP(Q644,'Banco de Dados'!A:B,2,FALSE),"")</f>
        <v>212301967</v>
      </c>
      <c r="G644" s="4" t="s">
        <v>58</v>
      </c>
      <c r="H644" s="12" t="s">
        <v>59</v>
      </c>
      <c r="I644" s="113"/>
      <c r="J644" s="12">
        <v>45</v>
      </c>
      <c r="K644" s="111">
        <v>45241</v>
      </c>
      <c r="L644" s="12" t="s">
        <v>59</v>
      </c>
      <c r="M644" s="12" t="s">
        <v>59</v>
      </c>
      <c r="N644" s="4"/>
      <c r="O644" s="4" t="s">
        <v>2614</v>
      </c>
      <c r="P644" s="4" t="s">
        <v>61</v>
      </c>
      <c r="Q644" s="11">
        <v>4546576250</v>
      </c>
      <c r="R644" s="4" t="s">
        <v>2615</v>
      </c>
      <c r="S644" s="4">
        <v>17</v>
      </c>
      <c r="T644" s="4"/>
      <c r="U644" s="4" t="s">
        <v>2573</v>
      </c>
      <c r="V644" s="4" t="s">
        <v>2574</v>
      </c>
      <c r="W644" s="4" t="s">
        <v>2575</v>
      </c>
      <c r="X644" s="4">
        <v>-8.3458629999999996</v>
      </c>
      <c r="Y644" s="4">
        <v>-72.614138999999994</v>
      </c>
      <c r="AA644">
        <v>247256</v>
      </c>
      <c r="AB644" s="22">
        <v>45154</v>
      </c>
      <c r="AC644" s="22">
        <v>45154</v>
      </c>
      <c r="AD644" s="168" t="s">
        <v>66</v>
      </c>
      <c r="AE644" s="36">
        <v>45252</v>
      </c>
      <c r="AF644"/>
      <c r="AG644" s="12">
        <v>11</v>
      </c>
      <c r="AH644" s="12" t="s">
        <v>128</v>
      </c>
      <c r="AJ644" s="81">
        <v>36256</v>
      </c>
    </row>
    <row r="645" spans="1:36" ht="25.2" customHeight="1" x14ac:dyDescent="0.3">
      <c r="A645" s="5">
        <v>313</v>
      </c>
      <c r="B645" s="4" t="s">
        <v>2616</v>
      </c>
      <c r="C645" s="169">
        <v>17535</v>
      </c>
      <c r="D645" s="11" t="s">
        <v>106</v>
      </c>
      <c r="E645" s="99" t="str">
        <f ca="1">IFERROR(VLOOKUP(F645,'Banco de Dados'!AE:AF,2,FALSE),"")</f>
        <v/>
      </c>
      <c r="F645" s="4">
        <f ca="1">IFERROR(VLOOKUP(Q645,'Banco de Dados'!A:B,2,FALSE),"")</f>
        <v>212301968</v>
      </c>
      <c r="G645" s="4" t="s">
        <v>58</v>
      </c>
      <c r="H645" s="12" t="s">
        <v>59</v>
      </c>
      <c r="I645" s="113"/>
      <c r="J645" s="12">
        <v>45</v>
      </c>
      <c r="K645" s="111">
        <v>45241</v>
      </c>
      <c r="L645" s="12" t="s">
        <v>59</v>
      </c>
      <c r="M645" s="12" t="s">
        <v>59</v>
      </c>
      <c r="N645" s="4"/>
      <c r="O645" s="4" t="s">
        <v>2617</v>
      </c>
      <c r="P645" s="4" t="s">
        <v>61</v>
      </c>
      <c r="Q645" s="11">
        <v>2040304207</v>
      </c>
      <c r="R645" s="4" t="s">
        <v>2618</v>
      </c>
      <c r="S645" s="4">
        <v>17</v>
      </c>
      <c r="T645" s="4"/>
      <c r="U645" s="4" t="s">
        <v>2573</v>
      </c>
      <c r="V645" s="4" t="s">
        <v>2574</v>
      </c>
      <c r="W645" s="4" t="s">
        <v>2575</v>
      </c>
      <c r="X645" s="4">
        <v>-8.3464209999999994</v>
      </c>
      <c r="Y645" s="4">
        <v>-72.612155000000001</v>
      </c>
      <c r="AA645">
        <v>247256</v>
      </c>
      <c r="AB645" s="22">
        <v>45154</v>
      </c>
      <c r="AC645" s="22">
        <v>45154</v>
      </c>
      <c r="AD645" s="168" t="s">
        <v>66</v>
      </c>
      <c r="AE645" s="36">
        <v>45252</v>
      </c>
      <c r="AF645"/>
      <c r="AG645" s="12">
        <v>11</v>
      </c>
      <c r="AH645" s="12" t="s">
        <v>128</v>
      </c>
      <c r="AJ645" s="81">
        <v>35233</v>
      </c>
    </row>
    <row r="646" spans="1:36" ht="25.2" customHeight="1" x14ac:dyDescent="0.3">
      <c r="A646" s="5">
        <v>314</v>
      </c>
      <c r="B646" s="4" t="s">
        <v>2619</v>
      </c>
      <c r="C646" s="169">
        <v>17539</v>
      </c>
      <c r="D646" s="11" t="s">
        <v>106</v>
      </c>
      <c r="E646" s="99" t="str">
        <f>IFERROR(VLOOKUP(F646,'Banco de Dados'!AE:AF,2,FALSE),"")</f>
        <v/>
      </c>
      <c r="F646" s="4"/>
      <c r="G646" s="4" t="s">
        <v>58</v>
      </c>
      <c r="H646" s="12" t="s">
        <v>59</v>
      </c>
      <c r="I646" s="113"/>
      <c r="J646" s="12">
        <v>45</v>
      </c>
      <c r="K646" s="111">
        <v>45357</v>
      </c>
      <c r="M646" s="12"/>
      <c r="N646" s="4"/>
      <c r="O646" s="4" t="s">
        <v>2620</v>
      </c>
      <c r="P646" s="4" t="s">
        <v>61</v>
      </c>
      <c r="Q646" s="11">
        <v>7639355222</v>
      </c>
      <c r="R646" s="4" t="s">
        <v>2621</v>
      </c>
      <c r="S646" s="4">
        <v>17</v>
      </c>
      <c r="T646" s="4"/>
      <c r="U646" s="4" t="s">
        <v>2573</v>
      </c>
      <c r="V646" s="4" t="s">
        <v>2574</v>
      </c>
      <c r="W646" s="4" t="s">
        <v>2575</v>
      </c>
      <c r="X646" s="4">
        <v>-8.3493580000000005</v>
      </c>
      <c r="Y646" s="4">
        <v>-72.615302999999997</v>
      </c>
      <c r="Z646" t="s">
        <v>7</v>
      </c>
      <c r="AB646" s="22">
        <v>45154</v>
      </c>
      <c r="AC646" s="22">
        <v>45154</v>
      </c>
      <c r="AD646" s="168"/>
      <c r="AE646" s="36"/>
      <c r="AF646"/>
      <c r="AJ646" s="81">
        <v>38658</v>
      </c>
    </row>
    <row r="647" spans="1:36" ht="25.2" customHeight="1" x14ac:dyDescent="0.3">
      <c r="A647" s="5">
        <v>315</v>
      </c>
      <c r="B647" s="4" t="s">
        <v>2622</v>
      </c>
      <c r="C647" s="169">
        <v>17541</v>
      </c>
      <c r="D647" s="11" t="s">
        <v>106</v>
      </c>
      <c r="E647" s="99" t="str">
        <f ca="1">IFERROR(VLOOKUP(F647,'Banco de Dados'!AE:AF,2,FALSE),"")</f>
        <v/>
      </c>
      <c r="F647" s="4">
        <f ca="1">IFERROR(VLOOKUP(Q647,'Banco de Dados'!A:B,2,FALSE),"")</f>
        <v>212301969</v>
      </c>
      <c r="G647" s="4" t="s">
        <v>58</v>
      </c>
      <c r="H647" s="12" t="s">
        <v>59</v>
      </c>
      <c r="I647" s="113"/>
      <c r="J647" s="12">
        <v>45</v>
      </c>
      <c r="K647" s="111">
        <v>45240</v>
      </c>
      <c r="L647" s="12" t="s">
        <v>59</v>
      </c>
      <c r="M647" s="12" t="s">
        <v>59</v>
      </c>
      <c r="N647" s="4"/>
      <c r="O647" s="4" t="s">
        <v>2623</v>
      </c>
      <c r="P647" s="4" t="s">
        <v>61</v>
      </c>
      <c r="Q647" s="11">
        <v>70197112277</v>
      </c>
      <c r="R647" s="4" t="s">
        <v>2624</v>
      </c>
      <c r="S647" s="4">
        <v>17</v>
      </c>
      <c r="T647" s="4"/>
      <c r="U647" s="4" t="s">
        <v>2573</v>
      </c>
      <c r="V647" s="4" t="s">
        <v>2574</v>
      </c>
      <c r="W647" s="4" t="s">
        <v>2575</v>
      </c>
      <c r="X647" s="4">
        <v>-8.3594159999999995</v>
      </c>
      <c r="Y647" s="4">
        <v>-72.615949999999998</v>
      </c>
      <c r="AA647">
        <v>247256</v>
      </c>
      <c r="AB647" s="22">
        <v>45154</v>
      </c>
      <c r="AC647" s="22">
        <v>45154</v>
      </c>
      <c r="AD647" s="168" t="s">
        <v>66</v>
      </c>
      <c r="AE647" s="36">
        <v>45252</v>
      </c>
      <c r="AF647"/>
      <c r="AG647" s="12">
        <v>11</v>
      </c>
      <c r="AH647" s="12" t="s">
        <v>128</v>
      </c>
      <c r="AJ647" s="81">
        <v>37909</v>
      </c>
    </row>
    <row r="648" spans="1:36" ht="25.2" customHeight="1" x14ac:dyDescent="0.3">
      <c r="A648" s="5">
        <v>316</v>
      </c>
      <c r="B648" s="4" t="s">
        <v>2625</v>
      </c>
      <c r="C648" s="169">
        <v>16497</v>
      </c>
      <c r="D648" s="11" t="s">
        <v>2626</v>
      </c>
      <c r="E648" s="99" t="str">
        <f ca="1">IFERROR(VLOOKUP(F648,'Banco de Dados'!AE:AF,2,FALSE),"")</f>
        <v/>
      </c>
      <c r="F648" s="4">
        <f ca="1">IFERROR(VLOOKUP(Q648,'Banco de Dados'!A:B,2,FALSE),"")</f>
        <v>212301971</v>
      </c>
      <c r="G648" s="4" t="s">
        <v>410</v>
      </c>
      <c r="H648" s="12" t="s">
        <v>59</v>
      </c>
      <c r="I648" s="4"/>
      <c r="J648" s="12">
        <v>45</v>
      </c>
      <c r="K648" s="111">
        <v>45242</v>
      </c>
      <c r="L648" s="12" t="s">
        <v>59</v>
      </c>
      <c r="M648" s="12" t="s">
        <v>59</v>
      </c>
      <c r="N648" s="4"/>
      <c r="O648" s="4" t="s">
        <v>2627</v>
      </c>
      <c r="P648" s="4" t="s">
        <v>61</v>
      </c>
      <c r="Q648" s="11">
        <v>65214056249</v>
      </c>
      <c r="R648" s="4" t="s">
        <v>2628</v>
      </c>
      <c r="S648" s="4">
        <v>17</v>
      </c>
      <c r="T648" s="4"/>
      <c r="U648" s="4" t="s">
        <v>2573</v>
      </c>
      <c r="V648" s="4" t="s">
        <v>2574</v>
      </c>
      <c r="W648" s="4" t="s">
        <v>2629</v>
      </c>
      <c r="X648" s="4">
        <v>-8.4588839999999994</v>
      </c>
      <c r="Y648" s="4">
        <v>-72.519611999999995</v>
      </c>
      <c r="AA648">
        <v>247256</v>
      </c>
      <c r="AB648" s="22">
        <v>45154</v>
      </c>
      <c r="AC648" s="22">
        <v>45154</v>
      </c>
      <c r="AD648" s="168" t="s">
        <v>66</v>
      </c>
      <c r="AE648" s="36">
        <v>45252</v>
      </c>
      <c r="AF648"/>
      <c r="AG648" s="12">
        <v>11</v>
      </c>
      <c r="AH648" s="12" t="s">
        <v>128</v>
      </c>
      <c r="AJ648" s="81">
        <v>19947</v>
      </c>
    </row>
    <row r="649" spans="1:36" ht="25.2" customHeight="1" x14ac:dyDescent="0.3">
      <c r="A649" s="5">
        <v>317</v>
      </c>
      <c r="B649" s="4" t="s">
        <v>2630</v>
      </c>
      <c r="C649" s="169">
        <v>16526</v>
      </c>
      <c r="D649" s="11" t="s">
        <v>2631</v>
      </c>
      <c r="E649" s="99" t="str">
        <f ca="1">IFERROR(VLOOKUP(F649,'Banco de Dados'!AE:AF,2,FALSE),"")</f>
        <v/>
      </c>
      <c r="F649" s="4">
        <f ca="1">IFERROR(VLOOKUP(Q649,'Banco de Dados'!A:B,2,FALSE),"")</f>
        <v>212301974</v>
      </c>
      <c r="G649" s="4" t="s">
        <v>410</v>
      </c>
      <c r="H649" s="12" t="s">
        <v>59</v>
      </c>
      <c r="I649" s="4"/>
      <c r="J649" s="12">
        <v>45</v>
      </c>
      <c r="K649" s="111">
        <v>45245</v>
      </c>
      <c r="L649" s="12" t="s">
        <v>59</v>
      </c>
      <c r="M649" s="12" t="s">
        <v>59</v>
      </c>
      <c r="N649" s="4"/>
      <c r="O649" s="4" t="s">
        <v>2632</v>
      </c>
      <c r="P649" s="4" t="s">
        <v>61</v>
      </c>
      <c r="Q649" s="11">
        <v>41276361220</v>
      </c>
      <c r="R649" s="4" t="s">
        <v>2633</v>
      </c>
      <c r="S649" s="4">
        <v>17</v>
      </c>
      <c r="T649" s="4"/>
      <c r="U649" s="4" t="s">
        <v>2573</v>
      </c>
      <c r="V649" s="4" t="s">
        <v>2574</v>
      </c>
      <c r="W649" s="4" t="s">
        <v>2634</v>
      </c>
      <c r="X649" s="4">
        <v>-8.4539849999999994</v>
      </c>
      <c r="Y649" s="4">
        <v>-72.538449999999997</v>
      </c>
      <c r="AA649">
        <v>247256</v>
      </c>
      <c r="AB649" s="22">
        <v>45154</v>
      </c>
      <c r="AC649" s="22">
        <v>45154</v>
      </c>
      <c r="AD649" s="168" t="s">
        <v>66</v>
      </c>
      <c r="AE649" s="36">
        <v>45252</v>
      </c>
      <c r="AF649"/>
      <c r="AG649" s="12">
        <v>11</v>
      </c>
      <c r="AH649" s="12" t="s">
        <v>128</v>
      </c>
      <c r="AJ649" s="81">
        <v>16745</v>
      </c>
    </row>
    <row r="650" spans="1:36" ht="25.2" customHeight="1" x14ac:dyDescent="0.3">
      <c r="A650" s="5">
        <v>318</v>
      </c>
      <c r="B650" s="4" t="s">
        <v>2635</v>
      </c>
      <c r="C650" s="169">
        <v>16606</v>
      </c>
      <c r="D650" s="11" t="s">
        <v>2636</v>
      </c>
      <c r="E650" s="99" t="str">
        <f ca="1">IFERROR(VLOOKUP(F650,'Banco de Dados'!AE:AF,2,FALSE),"")</f>
        <v/>
      </c>
      <c r="F650" s="4">
        <f ca="1">IFERROR(VLOOKUP(Q650,'Banco de Dados'!A:B,2,FALSE),"")</f>
        <v>212302032</v>
      </c>
      <c r="G650" s="4" t="s">
        <v>410</v>
      </c>
      <c r="H650" s="12" t="s">
        <v>59</v>
      </c>
      <c r="I650" s="4"/>
      <c r="J650" s="12">
        <v>45</v>
      </c>
      <c r="K650" s="111">
        <v>45243</v>
      </c>
      <c r="L650" s="12" t="s">
        <v>59</v>
      </c>
      <c r="M650" s="12" t="s">
        <v>59</v>
      </c>
      <c r="N650" s="4"/>
      <c r="O650" s="4" t="s">
        <v>2637</v>
      </c>
      <c r="P650" s="4" t="s">
        <v>61</v>
      </c>
      <c r="Q650" s="11">
        <v>81280548215</v>
      </c>
      <c r="R650" s="4" t="s">
        <v>2638</v>
      </c>
      <c r="S650" s="4">
        <v>17</v>
      </c>
      <c r="T650" s="4"/>
      <c r="U650" s="4" t="s">
        <v>2573</v>
      </c>
      <c r="V650" s="4" t="s">
        <v>2574</v>
      </c>
      <c r="W650" s="4" t="s">
        <v>2634</v>
      </c>
      <c r="X650" s="4">
        <v>-8.4536429999999996</v>
      </c>
      <c r="Y650" s="4">
        <v>-72.538375000000002</v>
      </c>
      <c r="Z650" t="s">
        <v>7</v>
      </c>
      <c r="AA650">
        <v>247256</v>
      </c>
      <c r="AB650" s="22">
        <v>45154</v>
      </c>
      <c r="AC650" s="22">
        <v>45154</v>
      </c>
      <c r="AD650" s="168" t="s">
        <v>66</v>
      </c>
      <c r="AE650" s="36">
        <v>45271</v>
      </c>
      <c r="AF650"/>
      <c r="AG650" s="12">
        <v>12</v>
      </c>
      <c r="AH650" s="12" t="s">
        <v>122</v>
      </c>
      <c r="AJ650" s="81">
        <v>29798</v>
      </c>
    </row>
    <row r="651" spans="1:36" ht="25.2" customHeight="1" x14ac:dyDescent="0.3">
      <c r="A651" s="5">
        <v>319</v>
      </c>
      <c r="B651" s="4" t="s">
        <v>2639</v>
      </c>
      <c r="C651" s="169">
        <v>16607</v>
      </c>
      <c r="D651" s="11" t="s">
        <v>2640</v>
      </c>
      <c r="E651" s="99" t="str">
        <f>IFERROR(VLOOKUP(F651,'Banco de Dados'!AE:AF,2,FALSE),"")</f>
        <v/>
      </c>
      <c r="F651" s="4">
        <v>212302035</v>
      </c>
      <c r="G651" s="4" t="s">
        <v>410</v>
      </c>
      <c r="H651" s="12" t="s">
        <v>59</v>
      </c>
      <c r="I651" s="4"/>
      <c r="J651" s="12">
        <v>45</v>
      </c>
      <c r="K651" s="111">
        <v>45247</v>
      </c>
      <c r="L651" s="12" t="s">
        <v>365</v>
      </c>
      <c r="M651" s="12" t="s">
        <v>59</v>
      </c>
      <c r="N651" s="4" t="s">
        <v>2641</v>
      </c>
      <c r="O651" s="4" t="s">
        <v>2642</v>
      </c>
      <c r="P651" s="4" t="s">
        <v>61</v>
      </c>
      <c r="Q651" s="11">
        <v>65649419272</v>
      </c>
      <c r="R651" s="4" t="s">
        <v>2643</v>
      </c>
      <c r="S651" s="4">
        <v>17</v>
      </c>
      <c r="T651" s="4"/>
      <c r="U651" s="4" t="s">
        <v>2573</v>
      </c>
      <c r="V651" s="4" t="s">
        <v>2574</v>
      </c>
      <c r="W651" s="4" t="s">
        <v>2629</v>
      </c>
      <c r="X651" s="4">
        <v>-8.4589580000000009</v>
      </c>
      <c r="Y651" s="4">
        <v>-72.525463000000002</v>
      </c>
      <c r="AA651">
        <v>247256</v>
      </c>
      <c r="AB651" s="22">
        <v>45154</v>
      </c>
      <c r="AC651" s="22">
        <v>45154</v>
      </c>
      <c r="AD651" s="168" t="s">
        <v>66</v>
      </c>
      <c r="AE651" s="36">
        <v>45252</v>
      </c>
      <c r="AF651"/>
      <c r="AG651" s="12">
        <v>11</v>
      </c>
      <c r="AH651" s="12" t="s">
        <v>128</v>
      </c>
      <c r="AJ651" s="81">
        <v>28704</v>
      </c>
    </row>
    <row r="652" spans="1:36" ht="25.2" customHeight="1" x14ac:dyDescent="0.3">
      <c r="A652" s="5">
        <v>32</v>
      </c>
      <c r="B652" s="4" t="s">
        <v>2644</v>
      </c>
      <c r="C652" s="169">
        <v>16645</v>
      </c>
      <c r="D652" s="11" t="s">
        <v>2645</v>
      </c>
      <c r="E652" s="99">
        <f>IFERROR(VLOOKUP(F652,'Banco de Dados'!AE:AF,2,FALSE),"")</f>
        <v>713635</v>
      </c>
      <c r="F652" s="4">
        <f>IFERROR(VLOOKUP(Q652,'Banco de Dados'!A:B,2,FALSE),"")</f>
        <v>212300916</v>
      </c>
      <c r="G652" s="4" t="s">
        <v>58</v>
      </c>
      <c r="H652" s="12" t="s">
        <v>59</v>
      </c>
      <c r="I652" s="4"/>
      <c r="J652" s="11">
        <v>80</v>
      </c>
      <c r="K652" s="111">
        <v>45174</v>
      </c>
      <c r="L652" s="12" t="s">
        <v>59</v>
      </c>
      <c r="M652" s="12" t="s">
        <v>59</v>
      </c>
      <c r="N652" s="4"/>
      <c r="O652" s="4" t="s">
        <v>2646</v>
      </c>
      <c r="P652" s="4" t="s">
        <v>61</v>
      </c>
      <c r="Q652" s="11">
        <v>9143840230</v>
      </c>
      <c r="R652" s="4" t="s">
        <v>2647</v>
      </c>
      <c r="S652" s="4">
        <v>16</v>
      </c>
      <c r="T652" s="4"/>
      <c r="U652" s="4" t="s">
        <v>63</v>
      </c>
      <c r="V652" s="4" t="s">
        <v>64</v>
      </c>
      <c r="W652" s="4" t="s">
        <v>65</v>
      </c>
      <c r="X652" s="4">
        <v>-8.091602</v>
      </c>
      <c r="Y652" s="4">
        <v>-72.605807999999996</v>
      </c>
      <c r="Z652" s="4">
        <v>2216166</v>
      </c>
      <c r="AA652" s="123">
        <v>239823</v>
      </c>
      <c r="AB652" s="22">
        <v>45154</v>
      </c>
      <c r="AC652" s="22">
        <v>45154</v>
      </c>
      <c r="AD652" s="168" t="s">
        <v>66</v>
      </c>
      <c r="AE652" s="36">
        <v>45175</v>
      </c>
      <c r="AF652" s="22">
        <v>45182</v>
      </c>
      <c r="AG652" s="12">
        <v>9</v>
      </c>
      <c r="AH652" s="12" t="s">
        <v>67</v>
      </c>
      <c r="AI652" t="s">
        <v>68</v>
      </c>
      <c r="AJ652" s="81">
        <v>15940</v>
      </c>
    </row>
    <row r="653" spans="1:36" ht="25.2" customHeight="1" x14ac:dyDescent="0.3">
      <c r="A653" s="5">
        <v>320</v>
      </c>
      <c r="B653" s="4" t="s">
        <v>2648</v>
      </c>
      <c r="C653" s="169">
        <v>16622</v>
      </c>
      <c r="D653" s="11" t="s">
        <v>2649</v>
      </c>
      <c r="E653" s="99" t="str">
        <f ca="1">IFERROR(VLOOKUP(F653,'Banco de Dados'!AE:AF,2,FALSE),"")</f>
        <v/>
      </c>
      <c r="F653" s="4">
        <f ca="1">IFERROR(VLOOKUP(Q653,'Banco de Dados'!A:B,2,FALSE),"")</f>
        <v>212301976</v>
      </c>
      <c r="G653" s="4" t="s">
        <v>410</v>
      </c>
      <c r="H653" s="12" t="s">
        <v>59</v>
      </c>
      <c r="I653" s="4"/>
      <c r="J653" s="12">
        <v>45</v>
      </c>
      <c r="K653" s="111">
        <v>45245</v>
      </c>
      <c r="L653" s="12" t="s">
        <v>59</v>
      </c>
      <c r="M653" s="12" t="s">
        <v>59</v>
      </c>
      <c r="N653" s="4"/>
      <c r="O653" s="4" t="s">
        <v>2650</v>
      </c>
      <c r="P653" s="4" t="s">
        <v>61</v>
      </c>
      <c r="Q653" s="11">
        <v>77374681291</v>
      </c>
      <c r="R653" s="4" t="s">
        <v>2651</v>
      </c>
      <c r="S653" s="4">
        <v>17</v>
      </c>
      <c r="T653" s="4"/>
      <c r="U653" s="4" t="s">
        <v>2573</v>
      </c>
      <c r="V653" s="4" t="s">
        <v>2574</v>
      </c>
      <c r="W653" s="4" t="s">
        <v>2634</v>
      </c>
      <c r="X653" s="4">
        <v>-8.4601260000000007</v>
      </c>
      <c r="Y653" s="4">
        <v>-72.540155999999996</v>
      </c>
      <c r="AA653">
        <v>247256</v>
      </c>
      <c r="AB653" s="22">
        <v>45154</v>
      </c>
      <c r="AC653" s="22">
        <v>45154</v>
      </c>
      <c r="AD653" s="168" t="s">
        <v>66</v>
      </c>
      <c r="AE653" s="36">
        <v>45252</v>
      </c>
      <c r="AF653"/>
      <c r="AG653" s="12">
        <v>11</v>
      </c>
      <c r="AH653" s="12" t="s">
        <v>128</v>
      </c>
      <c r="AJ653" s="81">
        <v>18662</v>
      </c>
    </row>
    <row r="654" spans="1:36" ht="25.2" customHeight="1" x14ac:dyDescent="0.3">
      <c r="A654" s="5">
        <v>321</v>
      </c>
      <c r="B654" s="4" t="s">
        <v>2652</v>
      </c>
      <c r="C654" s="169">
        <v>16628</v>
      </c>
      <c r="D654" s="11" t="s">
        <v>2653</v>
      </c>
      <c r="E654" s="99" t="str">
        <f ca="1">IFERROR(VLOOKUP(F654,'Banco de Dados'!AE:AF,2,FALSE),"")</f>
        <v/>
      </c>
      <c r="F654" s="4">
        <f ca="1">IFERROR(VLOOKUP(Q654,'Banco de Dados'!A:B,2,FALSE),"")</f>
        <v>212301978</v>
      </c>
      <c r="G654" s="4" t="s">
        <v>410</v>
      </c>
      <c r="H654" s="12" t="s">
        <v>59</v>
      </c>
      <c r="I654" s="4"/>
      <c r="J654" s="12">
        <v>45</v>
      </c>
      <c r="K654" s="111">
        <v>45245</v>
      </c>
      <c r="L654" s="12" t="s">
        <v>59</v>
      </c>
      <c r="M654" s="12" t="s">
        <v>59</v>
      </c>
      <c r="N654" s="4"/>
      <c r="O654" s="4" t="s">
        <v>2654</v>
      </c>
      <c r="P654" s="4" t="s">
        <v>61</v>
      </c>
      <c r="Q654" s="11">
        <v>85580945272</v>
      </c>
      <c r="R654" s="4" t="s">
        <v>2655</v>
      </c>
      <c r="S654" s="4">
        <v>17</v>
      </c>
      <c r="T654" s="4"/>
      <c r="U654" s="4" t="s">
        <v>2573</v>
      </c>
      <c r="V654" s="4" t="s">
        <v>2574</v>
      </c>
      <c r="W654" s="4" t="s">
        <v>2634</v>
      </c>
      <c r="X654" s="4">
        <v>-8.4608609999999995</v>
      </c>
      <c r="Y654" s="4">
        <v>-72.538567999999998</v>
      </c>
      <c r="AA654">
        <v>247256</v>
      </c>
      <c r="AB654" s="22">
        <v>45154</v>
      </c>
      <c r="AC654" s="22">
        <v>45154</v>
      </c>
      <c r="AD654" s="168" t="s">
        <v>66</v>
      </c>
      <c r="AE654" s="36">
        <v>45252</v>
      </c>
      <c r="AF654"/>
      <c r="AG654" s="12">
        <v>11</v>
      </c>
      <c r="AH654" s="12" t="s">
        <v>128</v>
      </c>
      <c r="AJ654" s="81">
        <v>30732</v>
      </c>
    </row>
    <row r="655" spans="1:36" ht="25.2" customHeight="1" x14ac:dyDescent="0.3">
      <c r="A655" s="5">
        <v>322</v>
      </c>
      <c r="B655" s="4" t="s">
        <v>2656</v>
      </c>
      <c r="C655" s="169">
        <v>16544</v>
      </c>
      <c r="D655" s="11" t="s">
        <v>2657</v>
      </c>
      <c r="E655" s="99" t="str">
        <f>IFERROR(VLOOKUP(F655,'Banco de Dados'!AE:AF,2,FALSE),"")</f>
        <v/>
      </c>
      <c r="F655" s="4">
        <v>212302037</v>
      </c>
      <c r="G655" s="4" t="s">
        <v>410</v>
      </c>
      <c r="H655" s="12" t="s">
        <v>59</v>
      </c>
      <c r="I655" s="4"/>
      <c r="J655" s="12">
        <v>45</v>
      </c>
      <c r="K655" s="111">
        <v>45246</v>
      </c>
      <c r="L655" s="12" t="s">
        <v>59</v>
      </c>
      <c r="M655" s="12" t="s">
        <v>59</v>
      </c>
      <c r="N655" s="4" t="s">
        <v>2658</v>
      </c>
      <c r="O655" s="4" t="s">
        <v>2659</v>
      </c>
      <c r="P655" s="4" t="s">
        <v>61</v>
      </c>
      <c r="Q655" s="11">
        <v>90203070291</v>
      </c>
      <c r="R655" s="4" t="s">
        <v>2660</v>
      </c>
      <c r="S655" s="4">
        <v>17</v>
      </c>
      <c r="T655" s="4"/>
      <c r="U655" s="4" t="s">
        <v>2573</v>
      </c>
      <c r="V655" s="4" t="s">
        <v>2574</v>
      </c>
      <c r="W655" s="4" t="s">
        <v>2661</v>
      </c>
      <c r="X655" s="4">
        <v>-8.4847979999999996</v>
      </c>
      <c r="Y655" s="4">
        <v>-72.495240999999993</v>
      </c>
      <c r="AA655">
        <v>247256</v>
      </c>
      <c r="AB655" s="22">
        <v>45154</v>
      </c>
      <c r="AC655" s="22">
        <v>45154</v>
      </c>
      <c r="AD655" s="168" t="s">
        <v>66</v>
      </c>
      <c r="AE655" s="36">
        <v>45252</v>
      </c>
      <c r="AF655"/>
      <c r="AG655" s="12">
        <v>11</v>
      </c>
      <c r="AH655" s="12" t="s">
        <v>128</v>
      </c>
      <c r="AJ655" s="81">
        <v>31829</v>
      </c>
    </row>
    <row r="656" spans="1:36" ht="25.2" customHeight="1" x14ac:dyDescent="0.3">
      <c r="A656" s="5">
        <v>323</v>
      </c>
      <c r="B656" s="4" t="s">
        <v>2662</v>
      </c>
      <c r="C656" s="169">
        <v>16538</v>
      </c>
      <c r="D656" s="11" t="s">
        <v>2663</v>
      </c>
      <c r="E656" s="99" t="str">
        <f ca="1">IFERROR(VLOOKUP(F656,'Banco de Dados'!AE:AF,2,FALSE),"")</f>
        <v/>
      </c>
      <c r="F656" s="4">
        <f ca="1">IFERROR(VLOOKUP(Q656,'Banco de Dados'!A:B,2,FALSE),"")</f>
        <v>212301981</v>
      </c>
      <c r="G656" s="4" t="s">
        <v>410</v>
      </c>
      <c r="H656" s="12" t="s">
        <v>59</v>
      </c>
      <c r="I656" s="4"/>
      <c r="J656" s="12">
        <v>45</v>
      </c>
      <c r="K656" s="111">
        <v>45248</v>
      </c>
      <c r="L656" s="12" t="s">
        <v>59</v>
      </c>
      <c r="M656" s="12" t="s">
        <v>59</v>
      </c>
      <c r="N656" s="4"/>
      <c r="O656" s="4" t="s">
        <v>2664</v>
      </c>
      <c r="P656" s="4" t="s">
        <v>61</v>
      </c>
      <c r="Q656" s="11">
        <v>77374770200</v>
      </c>
      <c r="R656" s="4" t="s">
        <v>2665</v>
      </c>
      <c r="S656" s="4">
        <v>17</v>
      </c>
      <c r="T656" s="4"/>
      <c r="U656" s="4" t="s">
        <v>2573</v>
      </c>
      <c r="V656" s="4" t="s">
        <v>2574</v>
      </c>
      <c r="W656" s="4" t="s">
        <v>2666</v>
      </c>
      <c r="X656" s="4">
        <v>-8.4942049999999991</v>
      </c>
      <c r="Y656" s="4">
        <v>-72.469427999999994</v>
      </c>
      <c r="AA656">
        <v>247256</v>
      </c>
      <c r="AB656" s="22">
        <v>45154</v>
      </c>
      <c r="AC656" s="22">
        <v>45154</v>
      </c>
      <c r="AD656" s="168" t="s">
        <v>66</v>
      </c>
      <c r="AE656" s="36">
        <v>45252</v>
      </c>
      <c r="AF656"/>
      <c r="AG656" s="12">
        <v>11</v>
      </c>
      <c r="AH656" s="12" t="s">
        <v>128</v>
      </c>
      <c r="AJ656" s="81">
        <v>28639</v>
      </c>
    </row>
    <row r="657" spans="1:36" ht="25.2" customHeight="1" x14ac:dyDescent="0.3">
      <c r="A657" s="5">
        <v>324</v>
      </c>
      <c r="B657" s="4" t="s">
        <v>2667</v>
      </c>
      <c r="C657" s="169">
        <v>16601</v>
      </c>
      <c r="D657" s="11" t="s">
        <v>2668</v>
      </c>
      <c r="E657" s="99" t="str">
        <f ca="1">IFERROR(VLOOKUP(F657,'Banco de Dados'!AE:AF,2,FALSE),"")</f>
        <v/>
      </c>
      <c r="F657" s="4">
        <f ca="1">IFERROR(VLOOKUP(Q657,'Banco de Dados'!A:B,2,FALSE),"")</f>
        <v>212301970</v>
      </c>
      <c r="G657" s="4" t="s">
        <v>410</v>
      </c>
      <c r="H657" s="12" t="s">
        <v>59</v>
      </c>
      <c r="I657" s="4"/>
      <c r="J657" s="12">
        <v>45</v>
      </c>
      <c r="K657" s="111">
        <v>45246</v>
      </c>
      <c r="L657" s="12" t="s">
        <v>59</v>
      </c>
      <c r="M657" s="12" t="s">
        <v>59</v>
      </c>
      <c r="N657" s="4"/>
      <c r="O657" s="4" t="s">
        <v>2669</v>
      </c>
      <c r="P657" s="4" t="s">
        <v>61</v>
      </c>
      <c r="Q657" s="11">
        <v>65199812220</v>
      </c>
      <c r="R657" s="4" t="s">
        <v>2670</v>
      </c>
      <c r="S657" s="4">
        <v>17</v>
      </c>
      <c r="T657" s="4"/>
      <c r="U657" s="4" t="s">
        <v>2573</v>
      </c>
      <c r="V657" s="4" t="s">
        <v>2574</v>
      </c>
      <c r="W657" s="4" t="s">
        <v>2671</v>
      </c>
      <c r="X657" s="4">
        <v>-8.2934110000000008</v>
      </c>
      <c r="Y657" s="4">
        <v>-72.668785</v>
      </c>
      <c r="AA657">
        <v>247256</v>
      </c>
      <c r="AB657" s="22">
        <v>45154</v>
      </c>
      <c r="AC657" s="22">
        <v>45154</v>
      </c>
      <c r="AD657" s="168" t="s">
        <v>66</v>
      </c>
      <c r="AE657" s="36">
        <v>45252</v>
      </c>
      <c r="AF657"/>
      <c r="AG657" s="12">
        <v>11</v>
      </c>
      <c r="AH657" s="12" t="s">
        <v>128</v>
      </c>
      <c r="AJ657" s="81">
        <v>23435</v>
      </c>
    </row>
    <row r="658" spans="1:36" ht="25.2" customHeight="1" x14ac:dyDescent="0.3">
      <c r="A658" s="5">
        <v>325</v>
      </c>
      <c r="B658" s="4" t="s">
        <v>2672</v>
      </c>
      <c r="C658" s="169">
        <v>16366</v>
      </c>
      <c r="D658" s="11" t="s">
        <v>2673</v>
      </c>
      <c r="E658" s="99" t="str">
        <f ca="1">IFERROR(VLOOKUP(F658,'Banco de Dados'!AE:AF,2,FALSE),"")</f>
        <v/>
      </c>
      <c r="F658" s="4">
        <f ca="1">IFERROR(VLOOKUP(Q658,'Banco de Dados'!A:B,2,FALSE),"")</f>
        <v>212301972</v>
      </c>
      <c r="G658" s="4" t="s">
        <v>410</v>
      </c>
      <c r="H658" s="12" t="s">
        <v>59</v>
      </c>
      <c r="I658" s="4"/>
      <c r="J658" s="12">
        <v>45</v>
      </c>
      <c r="K658" s="111">
        <v>45243</v>
      </c>
      <c r="L658" s="12" t="s">
        <v>59</v>
      </c>
      <c r="M658" s="12" t="s">
        <v>59</v>
      </c>
      <c r="N658" s="4"/>
      <c r="O658" s="4" t="s">
        <v>2674</v>
      </c>
      <c r="P658" s="4" t="s">
        <v>61</v>
      </c>
      <c r="Q658" s="11">
        <v>95769463287</v>
      </c>
      <c r="R658" s="4" t="s">
        <v>2675</v>
      </c>
      <c r="S658" s="4">
        <v>17</v>
      </c>
      <c r="T658" s="4"/>
      <c r="U658" s="4" t="s">
        <v>2573</v>
      </c>
      <c r="V658" s="4" t="s">
        <v>2574</v>
      </c>
      <c r="W658" s="4" t="s">
        <v>2634</v>
      </c>
      <c r="X658" s="4">
        <v>-8.4509980000000002</v>
      </c>
      <c r="Y658" s="4">
        <v>-72.537030999999999</v>
      </c>
      <c r="AA658">
        <v>247256</v>
      </c>
      <c r="AB658" s="22">
        <v>45154</v>
      </c>
      <c r="AC658" s="22">
        <v>45154</v>
      </c>
      <c r="AD658" s="168" t="s">
        <v>66</v>
      </c>
      <c r="AE658" s="36">
        <v>45252</v>
      </c>
      <c r="AF658"/>
      <c r="AG658" s="12">
        <v>11</v>
      </c>
      <c r="AH658" s="12" t="s">
        <v>128</v>
      </c>
      <c r="AJ658" s="81">
        <v>32027</v>
      </c>
    </row>
    <row r="659" spans="1:36" ht="25.2" customHeight="1" x14ac:dyDescent="0.3">
      <c r="A659" s="5">
        <v>326</v>
      </c>
      <c r="B659" s="4" t="s">
        <v>2676</v>
      </c>
      <c r="C659" s="169">
        <v>16372</v>
      </c>
      <c r="D659" s="11" t="s">
        <v>2677</v>
      </c>
      <c r="E659" s="99" t="str">
        <f ca="1">IFERROR(VLOOKUP(F659,'Banco de Dados'!AE:AF,2,FALSE),"")</f>
        <v/>
      </c>
      <c r="F659" s="4">
        <f ca="1">IFERROR(VLOOKUP(Q659,'Banco de Dados'!A:B,2,FALSE),"")</f>
        <v>212301973</v>
      </c>
      <c r="G659" s="4" t="s">
        <v>410</v>
      </c>
      <c r="H659" s="12" t="s">
        <v>59</v>
      </c>
      <c r="I659" s="4"/>
      <c r="J659" s="12">
        <v>45</v>
      </c>
      <c r="K659" s="111">
        <v>45241</v>
      </c>
      <c r="L659" s="12" t="s">
        <v>59</v>
      </c>
      <c r="M659" s="12" t="s">
        <v>59</v>
      </c>
      <c r="N659" s="4"/>
      <c r="O659" s="4" t="s">
        <v>2678</v>
      </c>
      <c r="P659" s="4" t="s">
        <v>61</v>
      </c>
      <c r="Q659" s="11">
        <v>67286488287</v>
      </c>
      <c r="R659" s="4" t="s">
        <v>2679</v>
      </c>
      <c r="S659" s="4">
        <v>17</v>
      </c>
      <c r="T659" s="4"/>
      <c r="U659" s="4" t="s">
        <v>2573</v>
      </c>
      <c r="V659" s="4" t="s">
        <v>2574</v>
      </c>
      <c r="W659" s="4" t="s">
        <v>2680</v>
      </c>
      <c r="X659" s="4">
        <v>-8.3830449999999992</v>
      </c>
      <c r="Y659" s="4">
        <v>-72.610606000000004</v>
      </c>
      <c r="AA659">
        <v>247256</v>
      </c>
      <c r="AB659" s="22">
        <v>45154</v>
      </c>
      <c r="AC659" s="22">
        <v>45154</v>
      </c>
      <c r="AD659" s="168" t="s">
        <v>66</v>
      </c>
      <c r="AE659" s="36">
        <v>45252</v>
      </c>
      <c r="AF659"/>
      <c r="AG659" s="12">
        <v>11</v>
      </c>
      <c r="AH659" s="12" t="s">
        <v>128</v>
      </c>
      <c r="AJ659" s="81">
        <v>30029</v>
      </c>
    </row>
    <row r="660" spans="1:36" ht="25.2" customHeight="1" x14ac:dyDescent="0.3">
      <c r="A660" s="5">
        <v>327</v>
      </c>
      <c r="B660" s="4" t="s">
        <v>2681</v>
      </c>
      <c r="C660" s="169">
        <v>16470</v>
      </c>
      <c r="D660" s="11" t="s">
        <v>2682</v>
      </c>
      <c r="E660" s="99" t="str">
        <f>IFERROR(VLOOKUP(F660,'Banco de Dados'!AE:AF,2,FALSE),"")</f>
        <v/>
      </c>
      <c r="F660" s="4"/>
      <c r="G660" s="4" t="s">
        <v>58</v>
      </c>
      <c r="H660" s="12" t="s">
        <v>59</v>
      </c>
      <c r="I660" s="113"/>
      <c r="J660" s="12">
        <v>45</v>
      </c>
      <c r="K660" s="111">
        <v>45305</v>
      </c>
      <c r="M660" s="12"/>
      <c r="N660" s="4"/>
      <c r="O660" s="4" t="s">
        <v>2683</v>
      </c>
      <c r="P660" s="4" t="s">
        <v>61</v>
      </c>
      <c r="Q660" s="11">
        <v>70436769247</v>
      </c>
      <c r="R660" s="4" t="s">
        <v>2684</v>
      </c>
      <c r="S660" s="4">
        <v>17</v>
      </c>
      <c r="T660" s="4"/>
      <c r="U660" s="4" t="s">
        <v>2573</v>
      </c>
      <c r="V660" s="4" t="s">
        <v>2574</v>
      </c>
      <c r="W660" s="4" t="s">
        <v>2680</v>
      </c>
      <c r="X660" s="4">
        <v>-8.3811149999999994</v>
      </c>
      <c r="Y660" s="4">
        <v>-72.608009999999993</v>
      </c>
      <c r="Z660" t="s">
        <v>7</v>
      </c>
      <c r="AB660" s="22">
        <v>45154</v>
      </c>
      <c r="AC660" s="22">
        <v>45154</v>
      </c>
      <c r="AD660" s="168" t="s">
        <v>66</v>
      </c>
      <c r="AE660" s="36">
        <v>45307</v>
      </c>
      <c r="AF660"/>
      <c r="AJ660" s="81">
        <v>37023</v>
      </c>
    </row>
    <row r="661" spans="1:36" ht="25.2" customHeight="1" x14ac:dyDescent="0.3">
      <c r="A661" s="5">
        <v>328</v>
      </c>
      <c r="B661" s="4" t="s">
        <v>2685</v>
      </c>
      <c r="C661" s="169">
        <v>16474</v>
      </c>
      <c r="D661" s="11" t="s">
        <v>2686</v>
      </c>
      <c r="E661" s="99" t="str">
        <f ca="1">IFERROR(VLOOKUP(F661,'Banco de Dados'!AE:AF,2,FALSE),"")</f>
        <v/>
      </c>
      <c r="F661" s="4">
        <f ca="1">IFERROR(VLOOKUP(Q661,'Banco de Dados'!A:B,2,FALSE),"")</f>
        <v>212301975</v>
      </c>
      <c r="G661" s="4" t="s">
        <v>410</v>
      </c>
      <c r="H661" s="12" t="s">
        <v>59</v>
      </c>
      <c r="I661" s="4"/>
      <c r="J661" s="12">
        <v>45</v>
      </c>
      <c r="K661" s="111">
        <v>45242</v>
      </c>
      <c r="L661" s="12" t="s">
        <v>59</v>
      </c>
      <c r="M661" s="12" t="s">
        <v>59</v>
      </c>
      <c r="N661" s="4"/>
      <c r="O661" s="4" t="s">
        <v>2687</v>
      </c>
      <c r="P661" s="4" t="s">
        <v>61</v>
      </c>
      <c r="Q661" s="11">
        <v>39115186253</v>
      </c>
      <c r="R661" s="4" t="s">
        <v>2688</v>
      </c>
      <c r="S661" s="4">
        <v>17</v>
      </c>
      <c r="T661" s="4"/>
      <c r="U661" s="4" t="s">
        <v>2573</v>
      </c>
      <c r="V661" s="4" t="s">
        <v>2574</v>
      </c>
      <c r="W661" s="4" t="s">
        <v>2629</v>
      </c>
      <c r="X661" s="4">
        <v>-8.4586649999999999</v>
      </c>
      <c r="Y661" s="4">
        <v>-72.519464999999997</v>
      </c>
      <c r="AA661">
        <v>247256</v>
      </c>
      <c r="AB661" s="22">
        <v>45154</v>
      </c>
      <c r="AC661" s="22">
        <v>45154</v>
      </c>
      <c r="AD661" s="168" t="s">
        <v>66</v>
      </c>
      <c r="AE661" s="36">
        <v>45252</v>
      </c>
      <c r="AF661"/>
      <c r="AG661" s="12">
        <v>11</v>
      </c>
      <c r="AH661" s="12" t="s">
        <v>128</v>
      </c>
      <c r="AJ661" s="81">
        <v>25415</v>
      </c>
    </row>
    <row r="662" spans="1:36" ht="25.2" customHeight="1" x14ac:dyDescent="0.3">
      <c r="A662" s="5">
        <v>329</v>
      </c>
      <c r="B662" s="4" t="s">
        <v>2689</v>
      </c>
      <c r="C662" s="169">
        <v>16477</v>
      </c>
      <c r="D662" s="11" t="s">
        <v>2690</v>
      </c>
      <c r="E662" s="99" t="str">
        <f ca="1">IFERROR(VLOOKUP(F662,'Banco de Dados'!AE:AF,2,FALSE),"")</f>
        <v/>
      </c>
      <c r="F662" s="4">
        <f ca="1">IFERROR(VLOOKUP(Q662,'Banco de Dados'!A:B,2,FALSE),"")</f>
        <v>212301977</v>
      </c>
      <c r="G662" s="4" t="s">
        <v>58</v>
      </c>
      <c r="H662" s="12" t="s">
        <v>59</v>
      </c>
      <c r="I662" s="113"/>
      <c r="J662" s="12">
        <v>45</v>
      </c>
      <c r="K662" s="111">
        <v>45242</v>
      </c>
      <c r="L662" s="12" t="s">
        <v>59</v>
      </c>
      <c r="M662" s="12" t="s">
        <v>59</v>
      </c>
      <c r="N662" s="4"/>
      <c r="O662" s="4" t="s">
        <v>2691</v>
      </c>
      <c r="P662" s="4" t="s">
        <v>61</v>
      </c>
      <c r="Q662" s="11">
        <v>2145323210</v>
      </c>
      <c r="R662" s="4" t="s">
        <v>2692</v>
      </c>
      <c r="S662" s="4">
        <v>17</v>
      </c>
      <c r="T662" s="4"/>
      <c r="U662" s="4" t="s">
        <v>2573</v>
      </c>
      <c r="V662" s="4" t="s">
        <v>2574</v>
      </c>
      <c r="W662" s="4" t="s">
        <v>2693</v>
      </c>
      <c r="X662" s="4">
        <v>-8.4027659999999997</v>
      </c>
      <c r="Y662" s="4">
        <v>-72.583744999999993</v>
      </c>
      <c r="AA662">
        <v>247256</v>
      </c>
      <c r="AB662" s="22">
        <v>45154</v>
      </c>
      <c r="AC662" s="22">
        <v>45154</v>
      </c>
      <c r="AD662" s="168" t="s">
        <v>66</v>
      </c>
      <c r="AE662" s="36">
        <v>45252</v>
      </c>
      <c r="AF662"/>
      <c r="AG662" s="12">
        <v>11</v>
      </c>
      <c r="AH662" s="12" t="s">
        <v>128</v>
      </c>
      <c r="AJ662" s="81">
        <v>34249</v>
      </c>
    </row>
    <row r="663" spans="1:36" ht="25.2" customHeight="1" x14ac:dyDescent="0.3">
      <c r="A663" s="5">
        <v>33</v>
      </c>
      <c r="B663" s="4" t="s">
        <v>2694</v>
      </c>
      <c r="C663" s="169">
        <v>16736</v>
      </c>
      <c r="D663" s="11" t="s">
        <v>2695</v>
      </c>
      <c r="E663" s="99">
        <f>IFERROR(VLOOKUP(F663,'Banco de Dados'!AE:AF,2,FALSE),"")</f>
        <v>714174</v>
      </c>
      <c r="F663" s="4">
        <f>IFERROR(VLOOKUP(Q663,'Banco de Dados'!A:B,2,FALSE),"")</f>
        <v>212300980</v>
      </c>
      <c r="G663" s="4" t="s">
        <v>58</v>
      </c>
      <c r="H663" s="12" t="s">
        <v>59</v>
      </c>
      <c r="I663" s="4"/>
      <c r="J663" s="11">
        <v>80</v>
      </c>
      <c r="K663" s="111">
        <v>45175</v>
      </c>
      <c r="L663" s="12" t="s">
        <v>59</v>
      </c>
      <c r="M663" s="12" t="s">
        <v>59</v>
      </c>
      <c r="N663" s="4"/>
      <c r="O663" s="4" t="s">
        <v>2696</v>
      </c>
      <c r="P663" s="4" t="s">
        <v>61</v>
      </c>
      <c r="Q663" s="11">
        <v>58429166220</v>
      </c>
      <c r="R663" s="4" t="s">
        <v>2697</v>
      </c>
      <c r="S663" s="4">
        <v>16</v>
      </c>
      <c r="T663" s="4"/>
      <c r="U663" s="4" t="s">
        <v>63</v>
      </c>
      <c r="V663" s="4" t="s">
        <v>64</v>
      </c>
      <c r="W663" s="4" t="s">
        <v>65</v>
      </c>
      <c r="X663" s="4">
        <v>-8.1068020000000001</v>
      </c>
      <c r="Y663" s="4">
        <v>-72.596585000000005</v>
      </c>
      <c r="Z663" s="4">
        <v>2216167</v>
      </c>
      <c r="AA663" s="123">
        <v>239823</v>
      </c>
      <c r="AB663" s="22">
        <v>45154</v>
      </c>
      <c r="AC663" s="22">
        <v>45154</v>
      </c>
      <c r="AD663" s="168" t="s">
        <v>66</v>
      </c>
      <c r="AE663" s="36">
        <v>45188</v>
      </c>
      <c r="AF663" s="22">
        <v>45191</v>
      </c>
      <c r="AG663" s="17">
        <v>9</v>
      </c>
      <c r="AH663" s="12" t="s">
        <v>67</v>
      </c>
      <c r="AI663" t="s">
        <v>68</v>
      </c>
      <c r="AJ663" s="81">
        <v>26897</v>
      </c>
    </row>
    <row r="664" spans="1:36" ht="25.2" customHeight="1" x14ac:dyDescent="0.3">
      <c r="A664" s="5">
        <v>330</v>
      </c>
      <c r="B664" s="4" t="s">
        <v>2698</v>
      </c>
      <c r="C664" s="169">
        <v>16495</v>
      </c>
      <c r="D664" s="11" t="s">
        <v>2699</v>
      </c>
      <c r="E664" s="99" t="str">
        <f>IFERROR(VLOOKUP(F664,'Banco de Dados'!AE:AF,2,FALSE),"")</f>
        <v/>
      </c>
      <c r="F664" s="4"/>
      <c r="G664" s="4" t="s">
        <v>410</v>
      </c>
      <c r="H664" s="12" t="s">
        <v>59</v>
      </c>
      <c r="I664" s="4"/>
      <c r="J664" s="12">
        <v>45</v>
      </c>
      <c r="K664" s="111">
        <v>45242</v>
      </c>
      <c r="L664" s="12" t="s">
        <v>59</v>
      </c>
      <c r="M664" s="12"/>
      <c r="N664" s="4"/>
      <c r="O664" s="4" t="s">
        <v>2700</v>
      </c>
      <c r="P664" s="4" t="s">
        <v>61</v>
      </c>
      <c r="Q664" s="11">
        <v>67245978204</v>
      </c>
      <c r="R664" s="4" t="s">
        <v>2701</v>
      </c>
      <c r="S664" s="4">
        <v>17</v>
      </c>
      <c r="T664" s="4"/>
      <c r="U664" s="4" t="s">
        <v>2573</v>
      </c>
      <c r="V664" s="4" t="s">
        <v>2574</v>
      </c>
      <c r="W664" s="4" t="s">
        <v>2693</v>
      </c>
      <c r="X664" s="4">
        <v>-8.4125200000000007</v>
      </c>
      <c r="Y664" s="4">
        <v>-72.572871000000006</v>
      </c>
      <c r="AB664" s="22">
        <v>45154</v>
      </c>
      <c r="AC664" s="22">
        <v>45154</v>
      </c>
      <c r="AD664" s="168" t="s">
        <v>66</v>
      </c>
      <c r="AE664" s="36">
        <v>45252</v>
      </c>
      <c r="AF664"/>
      <c r="AG664" s="12">
        <v>11</v>
      </c>
      <c r="AH664" s="12" t="s">
        <v>128</v>
      </c>
      <c r="AJ664" s="81">
        <v>19313</v>
      </c>
    </row>
    <row r="665" spans="1:36" ht="25.2" customHeight="1" x14ac:dyDescent="0.3">
      <c r="A665" s="5">
        <v>331</v>
      </c>
      <c r="B665" s="4" t="s">
        <v>2702</v>
      </c>
      <c r="C665" s="169">
        <v>17561</v>
      </c>
      <c r="D665" s="11" t="s">
        <v>106</v>
      </c>
      <c r="E665" s="99" t="str">
        <f>IFERROR(VLOOKUP(F665,'Banco de Dados'!AE:AF,2,FALSE),"")</f>
        <v/>
      </c>
      <c r="F665" s="4">
        <v>212302038</v>
      </c>
      <c r="G665" s="4" t="s">
        <v>410</v>
      </c>
      <c r="H665" s="12" t="s">
        <v>59</v>
      </c>
      <c r="I665" s="4"/>
      <c r="J665" s="12">
        <v>45</v>
      </c>
      <c r="K665" s="111">
        <v>45247</v>
      </c>
      <c r="L665" s="12" t="s">
        <v>59</v>
      </c>
      <c r="M665" s="12" t="s">
        <v>59</v>
      </c>
      <c r="N665" s="4" t="s">
        <v>2703</v>
      </c>
      <c r="O665" s="4" t="s">
        <v>2704</v>
      </c>
      <c r="P665" s="4" t="s">
        <v>61</v>
      </c>
      <c r="Q665" s="11">
        <v>61540471268</v>
      </c>
      <c r="R665" s="4" t="s">
        <v>2705</v>
      </c>
      <c r="S665" s="4">
        <v>17</v>
      </c>
      <c r="T665" s="4"/>
      <c r="U665" s="4" t="s">
        <v>2573</v>
      </c>
      <c r="V665" s="4" t="s">
        <v>2574</v>
      </c>
      <c r="W665" s="4" t="s">
        <v>2634</v>
      </c>
      <c r="X665" s="4">
        <v>-8.4508700000000001</v>
      </c>
      <c r="Y665" s="4">
        <v>-72.537312999999997</v>
      </c>
      <c r="AA665">
        <v>247256</v>
      </c>
      <c r="AB665" s="22">
        <v>45154</v>
      </c>
      <c r="AC665" s="22">
        <v>45154</v>
      </c>
      <c r="AD665" s="168" t="s">
        <v>66</v>
      </c>
      <c r="AE665" s="36">
        <v>45252</v>
      </c>
      <c r="AF665"/>
      <c r="AG665" s="12">
        <v>11</v>
      </c>
      <c r="AH665" s="12" t="s">
        <v>128</v>
      </c>
      <c r="AJ665" s="81">
        <v>23894</v>
      </c>
    </row>
    <row r="666" spans="1:36" ht="25.2" customHeight="1" x14ac:dyDescent="0.3">
      <c r="A666" s="5">
        <v>332</v>
      </c>
      <c r="B666" s="4" t="s">
        <v>2706</v>
      </c>
      <c r="C666" s="169">
        <v>17563</v>
      </c>
      <c r="D666" s="11" t="s">
        <v>106</v>
      </c>
      <c r="E666" s="99" t="str">
        <f>IFERROR(VLOOKUP(F666,'Banco de Dados'!AE:AF,2,FALSE),"")</f>
        <v/>
      </c>
      <c r="F666" s="4"/>
      <c r="G666" s="4" t="s">
        <v>58</v>
      </c>
      <c r="H666" s="12" t="s">
        <v>59</v>
      </c>
      <c r="I666" s="113"/>
      <c r="J666" s="12">
        <v>45</v>
      </c>
      <c r="K666" s="111"/>
      <c r="M666" s="12"/>
      <c r="N666" s="4"/>
      <c r="O666" s="4" t="s">
        <v>2707</v>
      </c>
      <c r="P666" s="4" t="s">
        <v>61</v>
      </c>
      <c r="Q666" s="11">
        <v>4873808275</v>
      </c>
      <c r="R666" s="4" t="s">
        <v>2708</v>
      </c>
      <c r="S666" s="4">
        <v>17</v>
      </c>
      <c r="T666" s="4"/>
      <c r="U666" s="4" t="s">
        <v>2573</v>
      </c>
      <c r="V666" s="4" t="s">
        <v>2574</v>
      </c>
      <c r="W666" s="4" t="s">
        <v>2634</v>
      </c>
      <c r="X666" s="4">
        <v>-8.4477700000000002</v>
      </c>
      <c r="Y666" s="4">
        <v>-72.532931000000005</v>
      </c>
      <c r="Z666" t="s">
        <v>7</v>
      </c>
      <c r="AB666" s="22">
        <v>45154</v>
      </c>
      <c r="AC666" s="22">
        <v>45154</v>
      </c>
      <c r="AD666" s="168"/>
      <c r="AE666" s="36"/>
      <c r="AF666"/>
      <c r="AJ666" s="81">
        <v>35670</v>
      </c>
    </row>
    <row r="667" spans="1:36" ht="25.2" customHeight="1" x14ac:dyDescent="0.3">
      <c r="A667" s="5">
        <v>333</v>
      </c>
      <c r="B667" s="4" t="s">
        <v>2709</v>
      </c>
      <c r="C667" s="169">
        <v>17545</v>
      </c>
      <c r="D667" s="11" t="s">
        <v>106</v>
      </c>
      <c r="E667" s="99" t="str">
        <f>IFERROR(VLOOKUP(F667,'Banco de Dados'!AE:AF,2,FALSE),"")</f>
        <v/>
      </c>
      <c r="F667" s="4">
        <v>212302039</v>
      </c>
      <c r="G667" s="4" t="s">
        <v>58</v>
      </c>
      <c r="H667" s="12" t="s">
        <v>59</v>
      </c>
      <c r="I667" s="113"/>
      <c r="J667" s="12">
        <v>45</v>
      </c>
      <c r="K667" s="111">
        <v>45255</v>
      </c>
      <c r="L667" s="12" t="s">
        <v>59</v>
      </c>
      <c r="M667" s="12" t="s">
        <v>59</v>
      </c>
      <c r="N667" s="4"/>
      <c r="O667" s="4" t="s">
        <v>2710</v>
      </c>
      <c r="P667" s="4" t="s">
        <v>61</v>
      </c>
      <c r="Q667" s="11">
        <v>74299441249</v>
      </c>
      <c r="R667" s="4" t="s">
        <v>2711</v>
      </c>
      <c r="S667" s="4">
        <v>17</v>
      </c>
      <c r="T667" s="4"/>
      <c r="U667" s="4" t="s">
        <v>2573</v>
      </c>
      <c r="V667" s="4" t="s">
        <v>2574</v>
      </c>
      <c r="W667" s="4" t="s">
        <v>2680</v>
      </c>
      <c r="X667" s="4">
        <v>-8.3811579999999992</v>
      </c>
      <c r="Y667" s="4">
        <v>-72.603972999999996</v>
      </c>
      <c r="Z667" t="s">
        <v>7</v>
      </c>
      <c r="AA667">
        <v>247256</v>
      </c>
      <c r="AB667" s="22">
        <v>45154</v>
      </c>
      <c r="AC667" s="22">
        <v>45154</v>
      </c>
      <c r="AD667" s="168" t="s">
        <v>66</v>
      </c>
      <c r="AE667" s="36">
        <v>45265</v>
      </c>
      <c r="AF667"/>
      <c r="AG667" s="12">
        <v>12</v>
      </c>
      <c r="AH667" s="12" t="s">
        <v>128</v>
      </c>
      <c r="AJ667" s="81">
        <v>30891</v>
      </c>
    </row>
    <row r="668" spans="1:36" ht="25.2" customHeight="1" x14ac:dyDescent="0.3">
      <c r="A668" s="5">
        <v>334</v>
      </c>
      <c r="B668" s="4" t="s">
        <v>2712</v>
      </c>
      <c r="C668" s="169">
        <v>16875</v>
      </c>
      <c r="D668" s="11" t="s">
        <v>2713</v>
      </c>
      <c r="E668" s="99">
        <f>IFERROR(VLOOKUP(F668,'Banco de Dados'!AE:AF,2,FALSE),"")</f>
        <v>714478</v>
      </c>
      <c r="F668" s="4">
        <f>IFERROR(VLOOKUP(Q668,'Banco de Dados'!A:B,2,FALSE),"")</f>
        <v>212301089</v>
      </c>
      <c r="G668" s="4" t="s">
        <v>410</v>
      </c>
      <c r="H668" s="12" t="s">
        <v>59</v>
      </c>
      <c r="I668" s="4"/>
      <c r="J668" s="11">
        <v>80</v>
      </c>
      <c r="K668" s="111">
        <v>45184</v>
      </c>
      <c r="L668" s="12" t="s">
        <v>59</v>
      </c>
      <c r="M668" s="12" t="s">
        <v>59</v>
      </c>
      <c r="N668" s="4"/>
      <c r="O668" s="4" t="s">
        <v>2714</v>
      </c>
      <c r="P668" s="4" t="s">
        <v>1878</v>
      </c>
      <c r="Q668" s="11">
        <v>33957975204</v>
      </c>
      <c r="R668" s="4" t="s">
        <v>2715</v>
      </c>
      <c r="S668" s="4">
        <v>14</v>
      </c>
      <c r="T668" s="4"/>
      <c r="U668" s="4" t="s">
        <v>413</v>
      </c>
      <c r="V668" s="4" t="s">
        <v>1906</v>
      </c>
      <c r="W668" s="4" t="s">
        <v>1907</v>
      </c>
      <c r="X668" s="4">
        <v>-7.4713029999999998</v>
      </c>
      <c r="Y668" s="4">
        <v>-73.284390000000002</v>
      </c>
      <c r="Z668">
        <v>2216279</v>
      </c>
      <c r="AA668" s="123">
        <v>239821</v>
      </c>
      <c r="AB668" s="22">
        <v>45154</v>
      </c>
      <c r="AC668" s="22">
        <v>45154</v>
      </c>
      <c r="AD668" s="168" t="s">
        <v>66</v>
      </c>
      <c r="AE668" s="36">
        <v>45194</v>
      </c>
      <c r="AF668" s="36">
        <v>45195</v>
      </c>
      <c r="AG668" s="12">
        <v>9</v>
      </c>
      <c r="AH668" s="12" t="s">
        <v>67</v>
      </c>
      <c r="AI668" t="s">
        <v>68</v>
      </c>
      <c r="AJ668" s="81">
        <v>25932</v>
      </c>
    </row>
    <row r="669" spans="1:36" ht="25.2" customHeight="1" x14ac:dyDescent="0.3">
      <c r="A669" s="5">
        <v>335</v>
      </c>
      <c r="B669" s="4" t="s">
        <v>2716</v>
      </c>
      <c r="C669" s="169">
        <v>17370</v>
      </c>
      <c r="D669" s="11">
        <v>1071249207</v>
      </c>
      <c r="E669" s="99" t="str">
        <f>IFERROR(VLOOKUP(F669,'Banco de Dados'!AE:AF,2,FALSE),"")</f>
        <v/>
      </c>
      <c r="F669" s="4"/>
      <c r="G669" s="4" t="s">
        <v>58</v>
      </c>
      <c r="H669" s="12" t="s">
        <v>59</v>
      </c>
      <c r="I669" s="113"/>
      <c r="J669" s="11">
        <v>45</v>
      </c>
      <c r="K669" s="111"/>
      <c r="M669" s="12"/>
      <c r="N669" s="4"/>
      <c r="O669" s="4" t="s">
        <v>2717</v>
      </c>
      <c r="P669" s="4" t="s">
        <v>1878</v>
      </c>
      <c r="Q669" s="11">
        <v>1071249207</v>
      </c>
      <c r="R669" s="4" t="s">
        <v>2718</v>
      </c>
      <c r="S669" s="4">
        <v>14</v>
      </c>
      <c r="T669" s="4"/>
      <c r="U669" s="4" t="s">
        <v>413</v>
      </c>
      <c r="V669" s="4" t="s">
        <v>1906</v>
      </c>
      <c r="W669" s="4" t="s">
        <v>1928</v>
      </c>
      <c r="X669" s="4">
        <v>-7.7100080000000002</v>
      </c>
      <c r="Y669" s="4">
        <v>-73.330805999999995</v>
      </c>
      <c r="Z669" t="s">
        <v>7</v>
      </c>
      <c r="AB669" s="22">
        <v>45154</v>
      </c>
      <c r="AC669" s="22">
        <v>45154</v>
      </c>
      <c r="AD669" s="168"/>
      <c r="AE669" s="36"/>
      <c r="AF669"/>
      <c r="AJ669" s="81">
        <v>33530</v>
      </c>
    </row>
    <row r="670" spans="1:36" ht="25.2" customHeight="1" x14ac:dyDescent="0.3">
      <c r="A670" s="5">
        <v>336</v>
      </c>
      <c r="B670" s="4" t="s">
        <v>2719</v>
      </c>
      <c r="C670" s="169">
        <v>16646</v>
      </c>
      <c r="D670" s="11" t="s">
        <v>2720</v>
      </c>
      <c r="E670" s="99">
        <f>IFERROR(VLOOKUP(F670,'Banco de Dados'!AE:AF,2,FALSE),"")</f>
        <v>714480</v>
      </c>
      <c r="F670" s="4">
        <f>IFERROR(VLOOKUP(Q670,'Banco de Dados'!A:B,2,FALSE),"")</f>
        <v>212301090</v>
      </c>
      <c r="G670" s="4" t="s">
        <v>58</v>
      </c>
      <c r="H670" s="12" t="s">
        <v>59</v>
      </c>
      <c r="I670" s="113"/>
      <c r="J670" s="11">
        <v>80</v>
      </c>
      <c r="K670" s="111">
        <v>45177</v>
      </c>
      <c r="L670" s="12" t="s">
        <v>59</v>
      </c>
      <c r="M670" s="12" t="s">
        <v>59</v>
      </c>
      <c r="N670" s="4"/>
      <c r="O670" s="4" t="s">
        <v>2721</v>
      </c>
      <c r="P670" s="4" t="s">
        <v>1878</v>
      </c>
      <c r="Q670" s="11">
        <v>83998764291</v>
      </c>
      <c r="R670" s="4" t="s">
        <v>2722</v>
      </c>
      <c r="S670" s="4">
        <v>16</v>
      </c>
      <c r="T670" s="4"/>
      <c r="U670" s="4" t="s">
        <v>63</v>
      </c>
      <c r="V670" s="4" t="s">
        <v>64</v>
      </c>
      <c r="W670" s="4" t="s">
        <v>2723</v>
      </c>
      <c r="X670" s="4">
        <v>-8.0291599999999992</v>
      </c>
      <c r="Y670" s="4">
        <v>-72.715800000000002</v>
      </c>
      <c r="Z670">
        <v>2216280</v>
      </c>
      <c r="AA670" s="123">
        <v>239823</v>
      </c>
      <c r="AB670" s="22">
        <v>45154</v>
      </c>
      <c r="AC670" s="22">
        <v>45154</v>
      </c>
      <c r="AD670" s="168" t="s">
        <v>66</v>
      </c>
      <c r="AE670" s="36">
        <v>45188</v>
      </c>
      <c r="AF670" s="22">
        <v>45191</v>
      </c>
      <c r="AG670" s="17">
        <v>9</v>
      </c>
      <c r="AH670" s="12" t="s">
        <v>67</v>
      </c>
      <c r="AI670" t="s">
        <v>68</v>
      </c>
      <c r="AJ670" s="81">
        <v>30806</v>
      </c>
    </row>
    <row r="671" spans="1:36" ht="25.2" customHeight="1" x14ac:dyDescent="0.3">
      <c r="A671" s="5">
        <v>337</v>
      </c>
      <c r="B671" s="4" t="s">
        <v>2724</v>
      </c>
      <c r="C671" s="169">
        <v>16649</v>
      </c>
      <c r="D671" s="11" t="s">
        <v>2725</v>
      </c>
      <c r="E671" s="99">
        <f>IFERROR(VLOOKUP(F671,'Banco de Dados'!AE:AF,2,FALSE),"")</f>
        <v>714481</v>
      </c>
      <c r="F671" s="4">
        <f>IFERROR(VLOOKUP(Q671,'Banco de Dados'!A:B,2,FALSE),"")</f>
        <v>212301091</v>
      </c>
      <c r="G671" s="4" t="s">
        <v>58</v>
      </c>
      <c r="H671" s="12" t="s">
        <v>59</v>
      </c>
      <c r="I671" s="113"/>
      <c r="J671" s="11">
        <v>80</v>
      </c>
      <c r="K671" s="111">
        <v>45177</v>
      </c>
      <c r="L671" s="12" t="s">
        <v>59</v>
      </c>
      <c r="M671" s="12" t="s">
        <v>59</v>
      </c>
      <c r="N671" s="4"/>
      <c r="O671" s="4" t="s">
        <v>2726</v>
      </c>
      <c r="P671" s="4" t="s">
        <v>1878</v>
      </c>
      <c r="Q671" s="11">
        <v>67298699253</v>
      </c>
      <c r="R671" s="4" t="s">
        <v>2727</v>
      </c>
      <c r="S671" s="4">
        <v>16</v>
      </c>
      <c r="T671" s="4"/>
      <c r="U671" s="4" t="s">
        <v>63</v>
      </c>
      <c r="V671" s="4" t="s">
        <v>64</v>
      </c>
      <c r="W671" s="4" t="s">
        <v>805</v>
      </c>
      <c r="X671" s="4">
        <v>-8.0241299999999995</v>
      </c>
      <c r="Y671" s="4">
        <v>-72.717500000000001</v>
      </c>
      <c r="Z671">
        <v>2216281</v>
      </c>
      <c r="AA671" s="123">
        <v>239823</v>
      </c>
      <c r="AB671" s="22">
        <v>45154</v>
      </c>
      <c r="AC671" s="22">
        <v>45154</v>
      </c>
      <c r="AD671" s="168" t="s">
        <v>66</v>
      </c>
      <c r="AE671" s="36">
        <v>45188</v>
      </c>
      <c r="AF671" s="22">
        <v>45191</v>
      </c>
      <c r="AG671" s="17">
        <v>9</v>
      </c>
      <c r="AH671" s="12" t="s">
        <v>67</v>
      </c>
      <c r="AI671" t="s">
        <v>68</v>
      </c>
      <c r="AJ671" s="81">
        <v>29190</v>
      </c>
    </row>
    <row r="672" spans="1:36" ht="25.2" customHeight="1" x14ac:dyDescent="0.3">
      <c r="A672" s="5">
        <v>338</v>
      </c>
      <c r="B672" s="4" t="s">
        <v>2728</v>
      </c>
      <c r="C672" s="169">
        <v>16708</v>
      </c>
      <c r="D672" s="11" t="s">
        <v>2729</v>
      </c>
      <c r="E672" s="99">
        <f>IFERROR(VLOOKUP(F672,'Banco de Dados'!AE:AF,2,FALSE),"")</f>
        <v>713894</v>
      </c>
      <c r="F672" s="4">
        <f>IFERROR(VLOOKUP(Q672,'Banco de Dados'!A:B,2,FALSE),"")</f>
        <v>212300937</v>
      </c>
      <c r="G672" s="4" t="s">
        <v>58</v>
      </c>
      <c r="H672" s="12" t="s">
        <v>59</v>
      </c>
      <c r="I672" s="113"/>
      <c r="J672" s="11">
        <v>80</v>
      </c>
      <c r="K672" s="111">
        <v>45168</v>
      </c>
      <c r="L672" s="12" t="s">
        <v>59</v>
      </c>
      <c r="M672" s="12" t="s">
        <v>59</v>
      </c>
      <c r="N672" s="4"/>
      <c r="O672" s="4" t="s">
        <v>2730</v>
      </c>
      <c r="P672" s="4" t="s">
        <v>1878</v>
      </c>
      <c r="Q672" s="11">
        <v>2187420299</v>
      </c>
      <c r="R672" s="4" t="s">
        <v>2731</v>
      </c>
      <c r="S672" s="4">
        <v>16</v>
      </c>
      <c r="T672" s="4"/>
      <c r="U672" s="4" t="s">
        <v>63</v>
      </c>
      <c r="V672" s="4" t="s">
        <v>64</v>
      </c>
      <c r="W672" s="4" t="s">
        <v>2723</v>
      </c>
      <c r="X672" s="4">
        <v>-8.0031099999999995</v>
      </c>
      <c r="Y672" s="4">
        <v>-72.724800000000002</v>
      </c>
      <c r="Z672">
        <v>2216282</v>
      </c>
      <c r="AA672" s="123">
        <v>239823</v>
      </c>
      <c r="AB672" s="22">
        <v>45154</v>
      </c>
      <c r="AC672" s="22">
        <v>45154</v>
      </c>
      <c r="AD672" s="168" t="s">
        <v>66</v>
      </c>
      <c r="AE672" s="36">
        <v>45175</v>
      </c>
      <c r="AF672" s="22">
        <v>45183</v>
      </c>
      <c r="AG672" s="12">
        <v>9</v>
      </c>
      <c r="AH672" s="12" t="s">
        <v>67</v>
      </c>
      <c r="AI672" t="s">
        <v>68</v>
      </c>
      <c r="AJ672" s="81">
        <v>34420</v>
      </c>
    </row>
    <row r="673" spans="1:36" ht="25.2" customHeight="1" x14ac:dyDescent="0.3">
      <c r="A673" s="5">
        <v>339</v>
      </c>
      <c r="B673" s="4" t="s">
        <v>2732</v>
      </c>
      <c r="C673" s="169">
        <v>16719</v>
      </c>
      <c r="D673" s="11" t="s">
        <v>2733</v>
      </c>
      <c r="E673" s="99">
        <f>IFERROR(VLOOKUP(F673,'Banco de Dados'!AE:AF,2,FALSE),"")</f>
        <v>713900</v>
      </c>
      <c r="F673" s="4">
        <f>IFERROR(VLOOKUP(Q673,'Banco de Dados'!A:B,2,FALSE),"")</f>
        <v>212300939</v>
      </c>
      <c r="G673" s="4" t="s">
        <v>58</v>
      </c>
      <c r="H673" s="12" t="s">
        <v>59</v>
      </c>
      <c r="I673" s="113"/>
      <c r="J673" s="11">
        <v>80</v>
      </c>
      <c r="K673" s="111">
        <v>45168</v>
      </c>
      <c r="L673" s="12" t="s">
        <v>59</v>
      </c>
      <c r="M673" s="12" t="s">
        <v>59</v>
      </c>
      <c r="N673" s="4"/>
      <c r="O673" s="4" t="s">
        <v>2734</v>
      </c>
      <c r="P673" s="4" t="s">
        <v>1878</v>
      </c>
      <c r="Q673" s="11">
        <v>88089495249</v>
      </c>
      <c r="R673" s="4" t="s">
        <v>2735</v>
      </c>
      <c r="S673" s="4">
        <v>16</v>
      </c>
      <c r="T673" s="4"/>
      <c r="U673" s="4" t="s">
        <v>63</v>
      </c>
      <c r="V673" s="4" t="s">
        <v>64</v>
      </c>
      <c r="W673" s="4" t="s">
        <v>2723</v>
      </c>
      <c r="X673" s="4">
        <v>-8.0045800000000007</v>
      </c>
      <c r="Y673" s="4">
        <v>-72.727500000000006</v>
      </c>
      <c r="Z673">
        <v>2216283</v>
      </c>
      <c r="AA673" s="123">
        <v>239823</v>
      </c>
      <c r="AB673" s="22">
        <v>45154</v>
      </c>
      <c r="AC673" s="22">
        <v>45154</v>
      </c>
      <c r="AD673" s="168" t="s">
        <v>66</v>
      </c>
      <c r="AE673" s="36">
        <v>45175</v>
      </c>
      <c r="AF673" s="22">
        <v>45183</v>
      </c>
      <c r="AG673" s="12">
        <v>9</v>
      </c>
      <c r="AH673" s="12" t="s">
        <v>67</v>
      </c>
      <c r="AI673" t="s">
        <v>68</v>
      </c>
      <c r="AJ673" s="81">
        <v>24831</v>
      </c>
    </row>
    <row r="674" spans="1:36" ht="25.2" customHeight="1" x14ac:dyDescent="0.3">
      <c r="A674" s="5">
        <v>34</v>
      </c>
      <c r="B674" s="4" t="s">
        <v>2736</v>
      </c>
      <c r="C674" s="169">
        <v>16737</v>
      </c>
      <c r="D674" s="11" t="s">
        <v>2737</v>
      </c>
      <c r="E674" s="99">
        <f>IFERROR(VLOOKUP(F674,'Banco de Dados'!AE:AF,2,FALSE),"")</f>
        <v>713643</v>
      </c>
      <c r="F674" s="4">
        <f>IFERROR(VLOOKUP(Q674,'Banco de Dados'!A:B,2,FALSE),"")</f>
        <v>212300918</v>
      </c>
      <c r="G674" s="4" t="s">
        <v>58</v>
      </c>
      <c r="H674" s="12" t="s">
        <v>59</v>
      </c>
      <c r="I674" s="4"/>
      <c r="J674" s="11">
        <v>80</v>
      </c>
      <c r="K674" s="111">
        <v>45173</v>
      </c>
      <c r="L674" s="12" t="s">
        <v>59</v>
      </c>
      <c r="M674" s="12" t="s">
        <v>59</v>
      </c>
      <c r="N674" s="4"/>
      <c r="O674" s="4" t="s">
        <v>2738</v>
      </c>
      <c r="P674" s="4" t="s">
        <v>61</v>
      </c>
      <c r="Q674" s="11">
        <v>556400283</v>
      </c>
      <c r="R674" s="4" t="s">
        <v>2739</v>
      </c>
      <c r="S674" s="4">
        <v>16</v>
      </c>
      <c r="T674" s="4"/>
      <c r="U674" s="4" t="s">
        <v>63</v>
      </c>
      <c r="V674" s="4" t="s">
        <v>64</v>
      </c>
      <c r="W674" s="4" t="s">
        <v>65</v>
      </c>
      <c r="X674" s="4">
        <v>-8.0849449999999994</v>
      </c>
      <c r="Y674" s="4">
        <v>-72.610709999999997</v>
      </c>
      <c r="Z674" s="4">
        <v>2216168</v>
      </c>
      <c r="AA674" s="123">
        <v>239823</v>
      </c>
      <c r="AB674" s="22">
        <v>45154</v>
      </c>
      <c r="AC674" s="22">
        <v>45154</v>
      </c>
      <c r="AD674" s="168" t="s">
        <v>66</v>
      </c>
      <c r="AE674" s="36">
        <v>45175</v>
      </c>
      <c r="AF674" s="22">
        <v>45182</v>
      </c>
      <c r="AG674" s="12">
        <v>9</v>
      </c>
      <c r="AH674" s="12" t="s">
        <v>67</v>
      </c>
      <c r="AI674" t="s">
        <v>68</v>
      </c>
      <c r="AJ674" s="81">
        <v>30629</v>
      </c>
    </row>
    <row r="675" spans="1:36" ht="25.2" customHeight="1" x14ac:dyDescent="0.3">
      <c r="A675" s="5">
        <v>340</v>
      </c>
      <c r="B675" s="4" t="s">
        <v>2740</v>
      </c>
      <c r="C675" s="169">
        <v>16722</v>
      </c>
      <c r="D675" s="11" t="s">
        <v>2741</v>
      </c>
      <c r="E675" s="99" t="str">
        <f>IFERROR(VLOOKUP(F675,'Banco de Dados'!AE:AF,2,FALSE),"")</f>
        <v/>
      </c>
      <c r="F675" s="4"/>
      <c r="G675" s="4" t="s">
        <v>58</v>
      </c>
      <c r="H675" s="12" t="s">
        <v>59</v>
      </c>
      <c r="I675" s="113"/>
      <c r="J675" s="11">
        <v>80</v>
      </c>
      <c r="K675" s="111"/>
      <c r="M675" s="12"/>
      <c r="N675" s="4"/>
      <c r="O675" s="4" t="s">
        <v>2742</v>
      </c>
      <c r="P675" s="4" t="s">
        <v>1878</v>
      </c>
      <c r="Q675" s="11">
        <v>99545500204</v>
      </c>
      <c r="R675" s="4">
        <v>11611170</v>
      </c>
      <c r="S675" s="4">
        <v>16</v>
      </c>
      <c r="T675" s="4"/>
      <c r="U675" s="4" t="s">
        <v>63</v>
      </c>
      <c r="V675" s="4" t="s">
        <v>64</v>
      </c>
      <c r="W675" s="4" t="s">
        <v>805</v>
      </c>
      <c r="X675" s="4">
        <v>-8.0213400000000004</v>
      </c>
      <c r="Y675" s="4">
        <v>-72.716399999999993</v>
      </c>
      <c r="Z675" t="s">
        <v>7</v>
      </c>
      <c r="AB675" s="22">
        <v>45154</v>
      </c>
      <c r="AC675" s="22">
        <v>45154</v>
      </c>
      <c r="AD675" s="168" t="s">
        <v>66</v>
      </c>
      <c r="AE675" s="36"/>
      <c r="AF675"/>
      <c r="AJ675" s="81">
        <v>35514</v>
      </c>
    </row>
    <row r="676" spans="1:36" ht="25.2" customHeight="1" x14ac:dyDescent="0.3">
      <c r="A676" s="5">
        <v>341</v>
      </c>
      <c r="B676" s="4" t="s">
        <v>2743</v>
      </c>
      <c r="C676" s="169">
        <v>16731</v>
      </c>
      <c r="D676" s="11" t="s">
        <v>2744</v>
      </c>
      <c r="E676" s="99">
        <f ca="1">IFERROR(VLOOKUP(F676,'Banco de Dados'!AE:AF,2,FALSE),"")</f>
        <v>716312</v>
      </c>
      <c r="F676" s="4">
        <f ca="1">IFERROR(VLOOKUP(Q676,'Banco de Dados'!A:B,2,FALSE),"")</f>
        <v>212301437</v>
      </c>
      <c r="G676" s="4" t="s">
        <v>58</v>
      </c>
      <c r="H676" s="12" t="s">
        <v>59</v>
      </c>
      <c r="I676" s="113"/>
      <c r="J676" s="11">
        <v>80</v>
      </c>
      <c r="K676" s="111">
        <v>45199</v>
      </c>
      <c r="L676" s="12" t="s">
        <v>59</v>
      </c>
      <c r="M676" s="12" t="s">
        <v>59</v>
      </c>
      <c r="N676" s="4"/>
      <c r="O676" s="4" t="s">
        <v>2745</v>
      </c>
      <c r="P676" s="4" t="s">
        <v>1878</v>
      </c>
      <c r="Q676" s="11">
        <v>23316918272</v>
      </c>
      <c r="R676" s="4" t="s">
        <v>2746</v>
      </c>
      <c r="S676" s="4">
        <v>16</v>
      </c>
      <c r="T676" s="4"/>
      <c r="U676" s="4" t="s">
        <v>63</v>
      </c>
      <c r="V676" s="4" t="s">
        <v>64</v>
      </c>
      <c r="W676" s="4" t="s">
        <v>2723</v>
      </c>
      <c r="X676" s="4">
        <v>-8.0220800000000008</v>
      </c>
      <c r="Y676" s="4">
        <v>-72.716099999999997</v>
      </c>
      <c r="Z676">
        <v>2236640</v>
      </c>
      <c r="AA676" s="123">
        <v>243465</v>
      </c>
      <c r="AB676" s="22">
        <v>45154</v>
      </c>
      <c r="AC676" s="22">
        <v>45154</v>
      </c>
      <c r="AD676" s="168" t="s">
        <v>66</v>
      </c>
      <c r="AE676" s="36">
        <v>45208</v>
      </c>
      <c r="AF676"/>
      <c r="AG676" s="12">
        <v>10</v>
      </c>
      <c r="AH676" s="12" t="s">
        <v>224</v>
      </c>
      <c r="AI676" t="s">
        <v>225</v>
      </c>
      <c r="AJ676" s="81">
        <v>25172</v>
      </c>
    </row>
    <row r="677" spans="1:36" ht="25.2" customHeight="1" x14ac:dyDescent="0.3">
      <c r="A677" s="5">
        <v>342</v>
      </c>
      <c r="B677" s="4" t="s">
        <v>2747</v>
      </c>
      <c r="C677" s="169">
        <v>16732</v>
      </c>
      <c r="D677" s="11" t="s">
        <v>2748</v>
      </c>
      <c r="E677" s="99">
        <f ca="1">IFERROR(VLOOKUP(F677,'Banco de Dados'!AE:AF,2,FALSE),"")</f>
        <v>714708</v>
      </c>
      <c r="F677" s="4">
        <f ca="1">IFERROR(VLOOKUP(Q677,'Banco de Dados'!A:B,2,FALSE),"")</f>
        <v>212300940</v>
      </c>
      <c r="G677" s="4" t="s">
        <v>58</v>
      </c>
      <c r="H677" s="12" t="s">
        <v>59</v>
      </c>
      <c r="I677" s="113"/>
      <c r="J677" s="11">
        <v>80</v>
      </c>
      <c r="K677" s="111">
        <v>45168</v>
      </c>
      <c r="L677" s="12" t="s">
        <v>59</v>
      </c>
      <c r="M677" s="12" t="s">
        <v>59</v>
      </c>
      <c r="N677" s="4"/>
      <c r="O677" s="4" t="s">
        <v>2749</v>
      </c>
      <c r="P677" s="4" t="s">
        <v>1878</v>
      </c>
      <c r="Q677" s="11">
        <v>81525907204</v>
      </c>
      <c r="R677" s="4" t="s">
        <v>2750</v>
      </c>
      <c r="S677" s="4">
        <v>16</v>
      </c>
      <c r="T677" s="4"/>
      <c r="U677" s="4" t="s">
        <v>63</v>
      </c>
      <c r="V677" s="4" t="s">
        <v>64</v>
      </c>
      <c r="W677" s="4" t="s">
        <v>2723</v>
      </c>
      <c r="X677" s="4">
        <v>-8.0079200000000004</v>
      </c>
      <c r="Y677" s="4">
        <v>-72.724000000000004</v>
      </c>
      <c r="Z677">
        <v>2216284</v>
      </c>
      <c r="AA677" s="123">
        <v>239823</v>
      </c>
      <c r="AB677" s="22">
        <v>45154</v>
      </c>
      <c r="AC677" s="22">
        <v>45154</v>
      </c>
      <c r="AD677" s="168" t="s">
        <v>66</v>
      </c>
      <c r="AE677" s="36">
        <v>45175</v>
      </c>
      <c r="AF677" s="22">
        <v>45183</v>
      </c>
      <c r="AG677" s="12">
        <v>9</v>
      </c>
      <c r="AH677" s="12" t="s">
        <v>67</v>
      </c>
      <c r="AI677" t="s">
        <v>68</v>
      </c>
      <c r="AJ677" s="81">
        <v>30367</v>
      </c>
    </row>
    <row r="678" spans="1:36" ht="25.2" customHeight="1" x14ac:dyDescent="0.3">
      <c r="A678" s="5">
        <v>343</v>
      </c>
      <c r="B678" s="4" t="s">
        <v>2751</v>
      </c>
      <c r="C678" s="169">
        <v>16738</v>
      </c>
      <c r="D678" s="11" t="s">
        <v>2752</v>
      </c>
      <c r="E678" s="99">
        <f>IFERROR(VLOOKUP(F678,'Banco de Dados'!AE:AF,2,FALSE),"")</f>
        <v>714483</v>
      </c>
      <c r="F678" s="4">
        <f>IFERROR(VLOOKUP(Q678,'Banco de Dados'!A:B,2,FALSE),"")</f>
        <v>212301092</v>
      </c>
      <c r="G678" s="4" t="s">
        <v>58</v>
      </c>
      <c r="H678" s="12" t="s">
        <v>59</v>
      </c>
      <c r="I678" s="113"/>
      <c r="J678" s="11">
        <v>80</v>
      </c>
      <c r="K678" s="111">
        <v>45177</v>
      </c>
      <c r="L678" s="12" t="s">
        <v>59</v>
      </c>
      <c r="M678" s="12" t="s">
        <v>59</v>
      </c>
      <c r="N678" s="4"/>
      <c r="O678" s="4" t="s">
        <v>2753</v>
      </c>
      <c r="P678" s="4" t="s">
        <v>1878</v>
      </c>
      <c r="Q678" s="11">
        <v>71291326200</v>
      </c>
      <c r="R678" s="4" t="s">
        <v>2754</v>
      </c>
      <c r="S678" s="4">
        <v>16</v>
      </c>
      <c r="T678" s="4"/>
      <c r="U678" s="4" t="s">
        <v>63</v>
      </c>
      <c r="V678" s="4" t="s">
        <v>64</v>
      </c>
      <c r="W678" s="4" t="s">
        <v>2723</v>
      </c>
      <c r="X678" s="4">
        <v>-8.0234400000000008</v>
      </c>
      <c r="Y678" s="4">
        <v>-72.718100000000007</v>
      </c>
      <c r="Z678">
        <v>2216285</v>
      </c>
      <c r="AA678" s="123">
        <v>239823</v>
      </c>
      <c r="AB678" s="22">
        <v>45154</v>
      </c>
      <c r="AC678" s="22">
        <v>45154</v>
      </c>
      <c r="AD678" s="168" t="s">
        <v>66</v>
      </c>
      <c r="AE678" s="36">
        <v>45188</v>
      </c>
      <c r="AF678" s="22">
        <v>45191</v>
      </c>
      <c r="AG678" s="17">
        <v>9</v>
      </c>
      <c r="AH678" s="12" t="s">
        <v>67</v>
      </c>
      <c r="AI678" t="s">
        <v>68</v>
      </c>
      <c r="AJ678" s="81">
        <v>30441</v>
      </c>
    </row>
    <row r="679" spans="1:36" ht="25.2" customHeight="1" x14ac:dyDescent="0.3">
      <c r="A679" s="5">
        <v>344</v>
      </c>
      <c r="B679" s="4" t="s">
        <v>2755</v>
      </c>
      <c r="C679" s="169">
        <v>16742</v>
      </c>
      <c r="D679" s="11" t="s">
        <v>2756</v>
      </c>
      <c r="E679" s="99">
        <f>IFERROR(VLOOKUP(F679,'Banco de Dados'!AE:AF,2,FALSE),"")</f>
        <v>713949</v>
      </c>
      <c r="F679" s="4">
        <f>IFERROR(VLOOKUP(Q679,'Banco de Dados'!A:B,2,FALSE),"")</f>
        <v>212300942</v>
      </c>
      <c r="G679" s="4" t="s">
        <v>58</v>
      </c>
      <c r="H679" s="12" t="s">
        <v>59</v>
      </c>
      <c r="I679" s="113"/>
      <c r="J679" s="11">
        <v>80</v>
      </c>
      <c r="K679" s="111">
        <v>45168</v>
      </c>
      <c r="L679" s="12" t="s">
        <v>59</v>
      </c>
      <c r="M679" s="12" t="s">
        <v>59</v>
      </c>
      <c r="N679" s="4"/>
      <c r="O679" s="4" t="s">
        <v>2757</v>
      </c>
      <c r="P679" s="4" t="s">
        <v>1878</v>
      </c>
      <c r="Q679" s="11">
        <v>62871269220</v>
      </c>
      <c r="R679" s="4" t="s">
        <v>2758</v>
      </c>
      <c r="S679" s="4">
        <v>16</v>
      </c>
      <c r="T679" s="4"/>
      <c r="U679" s="4" t="s">
        <v>63</v>
      </c>
      <c r="V679" s="4" t="s">
        <v>64</v>
      </c>
      <c r="W679" s="4" t="s">
        <v>2723</v>
      </c>
      <c r="X679" s="4">
        <v>-8.0129400000000004</v>
      </c>
      <c r="Y679" s="4">
        <v>-72.724400000000003</v>
      </c>
      <c r="Z679">
        <v>2216286</v>
      </c>
      <c r="AA679" s="123">
        <v>239823</v>
      </c>
      <c r="AB679" s="22">
        <v>45154</v>
      </c>
      <c r="AC679" s="22">
        <v>45154</v>
      </c>
      <c r="AD679" s="168" t="s">
        <v>66</v>
      </c>
      <c r="AE679" s="36">
        <v>45175</v>
      </c>
      <c r="AF679" s="22">
        <v>45183</v>
      </c>
      <c r="AG679" s="12">
        <v>9</v>
      </c>
      <c r="AH679" s="12" t="s">
        <v>67</v>
      </c>
      <c r="AI679" t="s">
        <v>68</v>
      </c>
      <c r="AJ679" s="81">
        <v>28562</v>
      </c>
    </row>
    <row r="680" spans="1:36" ht="25.2" customHeight="1" x14ac:dyDescent="0.3">
      <c r="A680" s="5">
        <v>345</v>
      </c>
      <c r="B680" s="4" t="s">
        <v>2759</v>
      </c>
      <c r="C680" s="169">
        <v>18705</v>
      </c>
      <c r="D680" s="11">
        <v>97257419272</v>
      </c>
      <c r="E680" s="99">
        <f>IFERROR(VLOOKUP(F680,'Banco de Dados'!AE:AF,2,FALSE),"")</f>
        <v>713950</v>
      </c>
      <c r="F680" s="4">
        <f>IFERROR(VLOOKUP(Q680,'Banco de Dados'!A:B,2,FALSE),"")</f>
        <v>212300944</v>
      </c>
      <c r="G680" s="4" t="s">
        <v>58</v>
      </c>
      <c r="H680" s="12" t="s">
        <v>59</v>
      </c>
      <c r="I680" s="113"/>
      <c r="J680" s="11">
        <v>80</v>
      </c>
      <c r="K680" s="111">
        <v>45168</v>
      </c>
      <c r="L680" s="12" t="s">
        <v>59</v>
      </c>
      <c r="M680" s="12" t="s">
        <v>59</v>
      </c>
      <c r="N680" s="4"/>
      <c r="O680" s="4" t="s">
        <v>2760</v>
      </c>
      <c r="P680" s="4" t="s">
        <v>1878</v>
      </c>
      <c r="Q680" s="11">
        <v>97257419272</v>
      </c>
      <c r="R680" s="4" t="s">
        <v>2761</v>
      </c>
      <c r="S680" s="4">
        <v>16</v>
      </c>
      <c r="T680" s="4"/>
      <c r="U680" s="4" t="s">
        <v>63</v>
      </c>
      <c r="V680" s="4" t="s">
        <v>64</v>
      </c>
      <c r="W680" s="4" t="s">
        <v>2762</v>
      </c>
      <c r="X680" s="4">
        <v>-8.0257450000000006</v>
      </c>
      <c r="Y680" s="4">
        <v>-72.745312999999996</v>
      </c>
      <c r="Z680">
        <v>2216287</v>
      </c>
      <c r="AA680" s="123">
        <v>239823</v>
      </c>
      <c r="AB680" s="22">
        <v>45154</v>
      </c>
      <c r="AC680" s="22">
        <v>45154</v>
      </c>
      <c r="AD680" s="168" t="s">
        <v>66</v>
      </c>
      <c r="AE680" s="36">
        <v>45175</v>
      </c>
      <c r="AF680" s="22">
        <v>45183</v>
      </c>
      <c r="AG680" s="12">
        <v>9</v>
      </c>
      <c r="AH680" s="12" t="s">
        <v>67</v>
      </c>
      <c r="AI680" t="s">
        <v>68</v>
      </c>
      <c r="AJ680" s="81">
        <v>32379</v>
      </c>
    </row>
    <row r="681" spans="1:36" ht="25.2" customHeight="1" x14ac:dyDescent="0.3">
      <c r="A681" s="5">
        <v>346</v>
      </c>
      <c r="B681" s="4" t="s">
        <v>2763</v>
      </c>
      <c r="C681" s="169">
        <v>18707</v>
      </c>
      <c r="D681" s="11">
        <v>71857150244</v>
      </c>
      <c r="E681" s="99">
        <f>IFERROR(VLOOKUP(F681,'Banco de Dados'!AE:AF,2,FALSE),"")</f>
        <v>713951</v>
      </c>
      <c r="F681" s="4">
        <f>IFERROR(VLOOKUP(Q681,'Banco de Dados'!A:B,2,FALSE),"")</f>
        <v>212300946</v>
      </c>
      <c r="G681" s="4" t="s">
        <v>58</v>
      </c>
      <c r="H681" s="12" t="s">
        <v>59</v>
      </c>
      <c r="I681" s="113"/>
      <c r="J681" s="11">
        <v>80</v>
      </c>
      <c r="K681" s="111">
        <v>45168</v>
      </c>
      <c r="L681" s="12" t="s">
        <v>59</v>
      </c>
      <c r="M681" s="12" t="s">
        <v>59</v>
      </c>
      <c r="N681" s="4"/>
      <c r="O681" s="4" t="s">
        <v>2764</v>
      </c>
      <c r="P681" s="4" t="s">
        <v>1878</v>
      </c>
      <c r="Q681" s="11">
        <v>71857150244</v>
      </c>
      <c r="R681" s="4" t="s">
        <v>2765</v>
      </c>
      <c r="S681" s="4">
        <v>16</v>
      </c>
      <c r="T681" s="4"/>
      <c r="U681" s="4" t="s">
        <v>63</v>
      </c>
      <c r="V681" s="4" t="s">
        <v>64</v>
      </c>
      <c r="W681" s="4" t="s">
        <v>2766</v>
      </c>
      <c r="X681" s="4">
        <v>-8.0246820000000003</v>
      </c>
      <c r="Y681" s="4">
        <v>-72.745103999999998</v>
      </c>
      <c r="Z681">
        <v>2216288</v>
      </c>
      <c r="AA681" s="123">
        <v>239823</v>
      </c>
      <c r="AB681" s="22">
        <v>45154</v>
      </c>
      <c r="AC681" s="22">
        <v>45154</v>
      </c>
      <c r="AD681" s="168" t="s">
        <v>66</v>
      </c>
      <c r="AE681" s="36">
        <v>45175</v>
      </c>
      <c r="AF681" s="22">
        <v>45183</v>
      </c>
      <c r="AG681" s="12">
        <v>9</v>
      </c>
      <c r="AH681" s="12" t="s">
        <v>67</v>
      </c>
      <c r="AI681" t="s">
        <v>68</v>
      </c>
      <c r="AJ681" s="81">
        <v>30231</v>
      </c>
    </row>
    <row r="682" spans="1:36" ht="25.2" customHeight="1" x14ac:dyDescent="0.3">
      <c r="A682" s="5">
        <v>347</v>
      </c>
      <c r="B682" s="4" t="s">
        <v>2767</v>
      </c>
      <c r="C682" s="169">
        <v>18709</v>
      </c>
      <c r="D682" s="11">
        <v>35947250225</v>
      </c>
      <c r="E682" s="99">
        <f ca="1">IFERROR(VLOOKUP(F682,'Banco de Dados'!AE:AF,2,FALSE),"")</f>
        <v>714712</v>
      </c>
      <c r="F682" s="4">
        <f ca="1">IFERROR(VLOOKUP(Q682,'Banco de Dados'!A:B,2,FALSE),"")</f>
        <v>212300947</v>
      </c>
      <c r="G682" s="4" t="s">
        <v>58</v>
      </c>
      <c r="H682" s="12" t="s">
        <v>59</v>
      </c>
      <c r="I682" s="113"/>
      <c r="J682" s="11">
        <v>80</v>
      </c>
      <c r="K682" s="111">
        <v>45168</v>
      </c>
      <c r="L682" s="12" t="s">
        <v>59</v>
      </c>
      <c r="M682" s="12" t="s">
        <v>59</v>
      </c>
      <c r="N682" s="4"/>
      <c r="O682" s="4" t="s">
        <v>2768</v>
      </c>
      <c r="P682" s="4" t="s">
        <v>1878</v>
      </c>
      <c r="Q682" s="11">
        <v>35947250225</v>
      </c>
      <c r="R682" s="4" t="s">
        <v>2769</v>
      </c>
      <c r="S682" s="4">
        <v>16</v>
      </c>
      <c r="T682" s="4"/>
      <c r="U682" s="4" t="s">
        <v>63</v>
      </c>
      <c r="V682" s="4" t="s">
        <v>64</v>
      </c>
      <c r="W682" s="4" t="s">
        <v>2770</v>
      </c>
      <c r="X682" s="4">
        <v>-8.0056290000000008</v>
      </c>
      <c r="Y682" s="4">
        <v>-72.726979999999998</v>
      </c>
      <c r="Z682">
        <v>2216290</v>
      </c>
      <c r="AA682" s="123">
        <v>239823</v>
      </c>
      <c r="AB682" s="22">
        <v>45154</v>
      </c>
      <c r="AC682" s="22">
        <v>45154</v>
      </c>
      <c r="AD682" s="168" t="s">
        <v>66</v>
      </c>
      <c r="AE682" s="36">
        <v>45175</v>
      </c>
      <c r="AF682" s="22">
        <v>45183</v>
      </c>
      <c r="AG682" s="12">
        <v>9</v>
      </c>
      <c r="AH682" s="12" t="s">
        <v>67</v>
      </c>
      <c r="AI682" t="s">
        <v>68</v>
      </c>
      <c r="AJ682" s="81">
        <v>16325</v>
      </c>
    </row>
    <row r="683" spans="1:36" ht="25.2" customHeight="1" x14ac:dyDescent="0.3">
      <c r="A683" s="5">
        <v>348</v>
      </c>
      <c r="B683" s="4" t="s">
        <v>2771</v>
      </c>
      <c r="C683" s="169">
        <v>18711</v>
      </c>
      <c r="D683" s="11">
        <v>66750792200</v>
      </c>
      <c r="E683" s="99">
        <f ca="1">IFERROR(VLOOKUP(F683,'Banco de Dados'!AE:AF,2,FALSE),"")</f>
        <v>716313</v>
      </c>
      <c r="F683" s="4">
        <f ca="1">IFERROR(VLOOKUP(Q683,'Banco de Dados'!A:B,2,FALSE),"")</f>
        <v>212301438</v>
      </c>
      <c r="G683" s="4" t="s">
        <v>58</v>
      </c>
      <c r="H683" s="12" t="s">
        <v>59</v>
      </c>
      <c r="I683" s="113"/>
      <c r="J683" s="11">
        <v>80</v>
      </c>
      <c r="K683" s="111">
        <v>45199</v>
      </c>
      <c r="L683" s="12" t="s">
        <v>59</v>
      </c>
      <c r="M683" s="12" t="s">
        <v>59</v>
      </c>
      <c r="N683" s="4"/>
      <c r="O683" s="4" t="s">
        <v>2772</v>
      </c>
      <c r="P683" s="4" t="s">
        <v>1878</v>
      </c>
      <c r="Q683" s="11">
        <v>66750792200</v>
      </c>
      <c r="R683" s="4" t="s">
        <v>2773</v>
      </c>
      <c r="S683" s="4">
        <v>16</v>
      </c>
      <c r="T683" s="4"/>
      <c r="U683" s="4" t="s">
        <v>63</v>
      </c>
      <c r="V683" s="4" t="s">
        <v>64</v>
      </c>
      <c r="W683" s="4" t="s">
        <v>2723</v>
      </c>
      <c r="X683" s="4">
        <v>-8.0054990000000004</v>
      </c>
      <c r="Y683" s="4">
        <v>-72.726624000000001</v>
      </c>
      <c r="Z683">
        <v>2236641</v>
      </c>
      <c r="AA683" s="123">
        <v>243465</v>
      </c>
      <c r="AB683" s="22">
        <v>45154</v>
      </c>
      <c r="AC683" s="22">
        <v>45154</v>
      </c>
      <c r="AD683" s="168" t="s">
        <v>66</v>
      </c>
      <c r="AE683" s="36">
        <v>45208</v>
      </c>
      <c r="AF683"/>
      <c r="AG683" s="12">
        <v>10</v>
      </c>
      <c r="AH683" s="12" t="s">
        <v>224</v>
      </c>
      <c r="AI683" t="s">
        <v>225</v>
      </c>
      <c r="AJ683" s="81">
        <v>28699</v>
      </c>
    </row>
    <row r="684" spans="1:36" ht="25.2" customHeight="1" x14ac:dyDescent="0.3">
      <c r="A684" s="5">
        <v>349</v>
      </c>
      <c r="B684" s="4" t="s">
        <v>2774</v>
      </c>
      <c r="C684" s="169">
        <v>18713</v>
      </c>
      <c r="D684" s="11">
        <v>64867595268</v>
      </c>
      <c r="E684" s="99">
        <f>IFERROR(VLOOKUP(F684,'Banco de Dados'!AE:AF,2,FALSE),"")</f>
        <v>713955</v>
      </c>
      <c r="F684" s="4">
        <f>IFERROR(VLOOKUP(Q684,'Banco de Dados'!A:B,2,FALSE),"")</f>
        <v>212300949</v>
      </c>
      <c r="G684" s="4" t="s">
        <v>58</v>
      </c>
      <c r="H684" s="12" t="s">
        <v>59</v>
      </c>
      <c r="I684" s="113"/>
      <c r="J684" s="11">
        <v>80</v>
      </c>
      <c r="K684" s="111">
        <v>45168</v>
      </c>
      <c r="L684" s="12" t="s">
        <v>59</v>
      </c>
      <c r="M684" s="12" t="s">
        <v>59</v>
      </c>
      <c r="N684" s="4"/>
      <c r="O684" s="4" t="s">
        <v>2775</v>
      </c>
      <c r="P684" s="4" t="s">
        <v>1878</v>
      </c>
      <c r="Q684" s="11">
        <v>64867595268</v>
      </c>
      <c r="R684" s="4" t="s">
        <v>2776</v>
      </c>
      <c r="S684" s="4">
        <v>16</v>
      </c>
      <c r="T684" s="4"/>
      <c r="U684" s="4" t="s">
        <v>63</v>
      </c>
      <c r="V684" s="4" t="s">
        <v>64</v>
      </c>
      <c r="W684" s="4" t="s">
        <v>2723</v>
      </c>
      <c r="X684" s="4">
        <v>-8.0041480000000007</v>
      </c>
      <c r="Y684" s="4">
        <v>-72.726994000000005</v>
      </c>
      <c r="Z684">
        <v>2216291</v>
      </c>
      <c r="AA684" s="123">
        <v>239823</v>
      </c>
      <c r="AB684" s="22">
        <v>45154</v>
      </c>
      <c r="AC684" s="22">
        <v>45154</v>
      </c>
      <c r="AD684" s="168" t="s">
        <v>66</v>
      </c>
      <c r="AE684" s="36">
        <v>45175</v>
      </c>
      <c r="AF684" s="22">
        <v>45183</v>
      </c>
      <c r="AG684" s="12">
        <v>9</v>
      </c>
      <c r="AH684" s="12" t="s">
        <v>67</v>
      </c>
      <c r="AI684" t="s">
        <v>68</v>
      </c>
      <c r="AJ684" s="81">
        <v>28334</v>
      </c>
    </row>
    <row r="685" spans="1:36" ht="25.2" customHeight="1" x14ac:dyDescent="0.3">
      <c r="A685" s="5">
        <v>35</v>
      </c>
      <c r="B685" s="4" t="s">
        <v>2777</v>
      </c>
      <c r="C685" s="169">
        <v>16741</v>
      </c>
      <c r="D685" s="11" t="s">
        <v>2778</v>
      </c>
      <c r="E685" s="99">
        <f>IFERROR(VLOOKUP(F685,'Banco de Dados'!AE:AF,2,FALSE),"")</f>
        <v>714176</v>
      </c>
      <c r="F685" s="4">
        <f>IFERROR(VLOOKUP(Q685,'Banco de Dados'!A:B,2,FALSE),"")</f>
        <v>212300981</v>
      </c>
      <c r="G685" s="4" t="s">
        <v>58</v>
      </c>
      <c r="H685" s="12" t="s">
        <v>59</v>
      </c>
      <c r="I685" s="4"/>
      <c r="J685" s="11">
        <v>80</v>
      </c>
      <c r="K685" s="111">
        <v>45188</v>
      </c>
      <c r="L685" s="12" t="s">
        <v>59</v>
      </c>
      <c r="M685" s="12" t="s">
        <v>59</v>
      </c>
      <c r="N685" s="4"/>
      <c r="O685" s="4" t="s">
        <v>2779</v>
      </c>
      <c r="P685" s="4" t="s">
        <v>61</v>
      </c>
      <c r="Q685" s="11">
        <v>96863854287</v>
      </c>
      <c r="R685" s="4" t="s">
        <v>2780</v>
      </c>
      <c r="S685" s="4">
        <v>16</v>
      </c>
      <c r="T685" s="4"/>
      <c r="U685" s="4" t="s">
        <v>63</v>
      </c>
      <c r="V685" s="4" t="s">
        <v>64</v>
      </c>
      <c r="W685" s="4" t="s">
        <v>65</v>
      </c>
      <c r="X685" s="4">
        <v>-8.1847930000000009</v>
      </c>
      <c r="Y685" s="4">
        <v>-72.564391999999998</v>
      </c>
      <c r="Z685" s="4">
        <v>2216169</v>
      </c>
      <c r="AA685" s="123">
        <v>239823</v>
      </c>
      <c r="AB685" s="22">
        <v>45154</v>
      </c>
      <c r="AC685" s="22">
        <v>45154</v>
      </c>
      <c r="AD685" s="168" t="s">
        <v>66</v>
      </c>
      <c r="AE685" s="36">
        <v>45194</v>
      </c>
      <c r="AF685" s="36">
        <v>45195</v>
      </c>
      <c r="AG685" s="12">
        <v>9</v>
      </c>
      <c r="AH685" s="12" t="s">
        <v>67</v>
      </c>
      <c r="AI685" t="s">
        <v>68</v>
      </c>
      <c r="AJ685" s="81">
        <v>26761</v>
      </c>
    </row>
    <row r="686" spans="1:36" ht="25.2" customHeight="1" x14ac:dyDescent="0.3">
      <c r="A686" s="5">
        <v>350</v>
      </c>
      <c r="B686" s="4" t="s">
        <v>2781</v>
      </c>
      <c r="C686" s="169">
        <v>18715</v>
      </c>
      <c r="D686" s="11">
        <v>2269876278</v>
      </c>
      <c r="E686" s="99">
        <f>IFERROR(VLOOKUP(F686,'Banco de Dados'!AE:AF,2,FALSE),"")</f>
        <v>713968</v>
      </c>
      <c r="F686" s="4">
        <f>IFERROR(VLOOKUP(Q686,'Banco de Dados'!A:B,2,FALSE),"")</f>
        <v>212300951</v>
      </c>
      <c r="G686" s="4" t="s">
        <v>58</v>
      </c>
      <c r="H686" s="12" t="s">
        <v>59</v>
      </c>
      <c r="I686" s="113"/>
      <c r="J686" s="11">
        <v>80</v>
      </c>
      <c r="K686" s="111">
        <v>45168</v>
      </c>
      <c r="L686" s="12" t="s">
        <v>59</v>
      </c>
      <c r="M686" s="12" t="s">
        <v>59</v>
      </c>
      <c r="N686" s="4" t="s">
        <v>2782</v>
      </c>
      <c r="O686" s="4" t="s">
        <v>2783</v>
      </c>
      <c r="P686" s="4" t="s">
        <v>1878</v>
      </c>
      <c r="Q686" s="11">
        <v>269876278</v>
      </c>
      <c r="R686" s="4" t="s">
        <v>2784</v>
      </c>
      <c r="S686" s="4">
        <v>16</v>
      </c>
      <c r="T686" s="4"/>
      <c r="U686" s="4" t="s">
        <v>63</v>
      </c>
      <c r="V686" s="4" t="s">
        <v>64</v>
      </c>
      <c r="W686" s="4" t="s">
        <v>2723</v>
      </c>
      <c r="X686" s="4">
        <v>-8.0033499999999993</v>
      </c>
      <c r="Y686" s="4">
        <v>-72.726905000000002</v>
      </c>
      <c r="Z686">
        <v>2216292</v>
      </c>
      <c r="AA686" s="123">
        <v>239823</v>
      </c>
      <c r="AB686" s="22">
        <v>45154</v>
      </c>
      <c r="AC686" s="22">
        <v>45154</v>
      </c>
      <c r="AD686" s="168" t="s">
        <v>66</v>
      </c>
      <c r="AE686" s="36">
        <v>45175</v>
      </c>
      <c r="AF686" s="22">
        <v>45183</v>
      </c>
      <c r="AG686" s="12">
        <v>9</v>
      </c>
      <c r="AH686" s="12" t="s">
        <v>67</v>
      </c>
      <c r="AI686" t="s">
        <v>68</v>
      </c>
      <c r="AJ686" s="81">
        <v>31744</v>
      </c>
    </row>
    <row r="687" spans="1:36" ht="25.2" customHeight="1" x14ac:dyDescent="0.3">
      <c r="A687" s="5">
        <v>351</v>
      </c>
      <c r="B687" s="4" t="s">
        <v>2785</v>
      </c>
      <c r="C687" s="169">
        <v>18717</v>
      </c>
      <c r="D687" s="11">
        <v>63807289291</v>
      </c>
      <c r="E687" s="99">
        <f>IFERROR(VLOOKUP(F687,'Banco de Dados'!AE:AF,2,FALSE),"")</f>
        <v>714487</v>
      </c>
      <c r="F687" s="4">
        <f>IFERROR(VLOOKUP(Q687,'Banco de Dados'!A:B,2,FALSE),"")</f>
        <v>212301093</v>
      </c>
      <c r="G687" s="4" t="s">
        <v>58</v>
      </c>
      <c r="H687" s="12" t="s">
        <v>59</v>
      </c>
      <c r="I687" s="113"/>
      <c r="J687" s="11">
        <v>80</v>
      </c>
      <c r="K687" s="111">
        <v>45178</v>
      </c>
      <c r="L687" s="12" t="s">
        <v>59</v>
      </c>
      <c r="M687" s="12" t="s">
        <v>59</v>
      </c>
      <c r="N687" s="4"/>
      <c r="O687" s="4" t="s">
        <v>2786</v>
      </c>
      <c r="P687" s="4" t="s">
        <v>292</v>
      </c>
      <c r="Q687" s="11">
        <v>63807289291</v>
      </c>
      <c r="R687" s="4" t="s">
        <v>2787</v>
      </c>
      <c r="S687" s="4">
        <v>16</v>
      </c>
      <c r="T687" s="4"/>
      <c r="U687" s="4" t="s">
        <v>63</v>
      </c>
      <c r="V687" s="4" t="s">
        <v>64</v>
      </c>
      <c r="W687" s="4" t="s">
        <v>2723</v>
      </c>
      <c r="X687" s="4">
        <v>-8.0215549999999993</v>
      </c>
      <c r="Y687" s="4">
        <v>-72.728672000000003</v>
      </c>
      <c r="Z687">
        <v>2216293</v>
      </c>
      <c r="AA687" s="123">
        <v>239823</v>
      </c>
      <c r="AB687" s="22">
        <v>45154</v>
      </c>
      <c r="AC687" s="22">
        <v>45154</v>
      </c>
      <c r="AD687" s="168" t="s">
        <v>66</v>
      </c>
      <c r="AE687" s="36">
        <v>45188</v>
      </c>
      <c r="AF687" s="22">
        <v>45191</v>
      </c>
      <c r="AG687" s="17">
        <v>9</v>
      </c>
      <c r="AH687" s="12" t="s">
        <v>67</v>
      </c>
      <c r="AI687" t="s">
        <v>68</v>
      </c>
      <c r="AJ687" s="81">
        <v>29393</v>
      </c>
    </row>
    <row r="688" spans="1:36" ht="25.2" customHeight="1" x14ac:dyDescent="0.3">
      <c r="A688" s="5">
        <v>352</v>
      </c>
      <c r="B688" s="4" t="s">
        <v>2788</v>
      </c>
      <c r="C688" s="169">
        <v>18763</v>
      </c>
      <c r="D688" s="11">
        <v>3843765251</v>
      </c>
      <c r="E688" s="99">
        <f>IFERROR(VLOOKUP(F688,'Banco de Dados'!AE:AF,2,FALSE),"")</f>
        <v>715162</v>
      </c>
      <c r="F688" s="4">
        <f>IFERROR(VLOOKUP(Q688,'Banco de Dados'!A:B,2,FALSE),"")</f>
        <v>212301131</v>
      </c>
      <c r="G688" s="4" t="s">
        <v>58</v>
      </c>
      <c r="H688" s="12" t="s">
        <v>59</v>
      </c>
      <c r="I688" s="113"/>
      <c r="J688" s="11">
        <v>80</v>
      </c>
      <c r="K688" s="111">
        <v>45192</v>
      </c>
      <c r="L688" s="12" t="s">
        <v>59</v>
      </c>
      <c r="M688" s="12" t="s">
        <v>59</v>
      </c>
      <c r="N688" s="4"/>
      <c r="O688" s="4" t="s">
        <v>2789</v>
      </c>
      <c r="P688" s="4" t="s">
        <v>1878</v>
      </c>
      <c r="Q688" s="11">
        <v>3843765251</v>
      </c>
      <c r="R688" s="4" t="s">
        <v>2790</v>
      </c>
      <c r="S688" s="4">
        <v>16</v>
      </c>
      <c r="T688" s="4"/>
      <c r="U688" s="4" t="s">
        <v>63</v>
      </c>
      <c r="V688" s="4" t="s">
        <v>64</v>
      </c>
      <c r="W688" s="4" t="s">
        <v>2791</v>
      </c>
      <c r="X688" s="4">
        <v>-8.215897</v>
      </c>
      <c r="Y688" s="4">
        <v>-72.506690000000006</v>
      </c>
      <c r="Z688">
        <v>2216295</v>
      </c>
      <c r="AA688" s="123">
        <v>239823</v>
      </c>
      <c r="AB688" s="22">
        <v>45154</v>
      </c>
      <c r="AC688" s="22">
        <v>45154</v>
      </c>
      <c r="AD688" s="168" t="s">
        <v>66</v>
      </c>
      <c r="AE688" s="36">
        <v>45202</v>
      </c>
      <c r="AF688" s="36">
        <v>45208</v>
      </c>
      <c r="AG688" s="12">
        <v>10</v>
      </c>
      <c r="AH688" s="12" t="s">
        <v>67</v>
      </c>
      <c r="AI688" t="s">
        <v>68</v>
      </c>
      <c r="AJ688" s="81">
        <v>35706</v>
      </c>
    </row>
    <row r="689" spans="1:36" ht="25.2" customHeight="1" x14ac:dyDescent="0.3">
      <c r="A689" s="5">
        <v>353</v>
      </c>
      <c r="B689" s="4" t="s">
        <v>2792</v>
      </c>
      <c r="C689" s="169">
        <v>18765</v>
      </c>
      <c r="D689" s="11">
        <v>32235283268</v>
      </c>
      <c r="E689" s="99">
        <f>IFERROR(VLOOKUP(F689,'Banco de Dados'!AE:AF,2,FALSE),"")</f>
        <v>715163</v>
      </c>
      <c r="F689" s="4">
        <f>IFERROR(VLOOKUP(Q689,'Banco de Dados'!A:B,2,FALSE),"")</f>
        <v>212301132</v>
      </c>
      <c r="G689" s="4" t="s">
        <v>58</v>
      </c>
      <c r="H689" s="12" t="s">
        <v>59</v>
      </c>
      <c r="I689" s="113"/>
      <c r="J689" s="11">
        <v>80</v>
      </c>
      <c r="K689" s="111">
        <v>45191</v>
      </c>
      <c r="L689" s="12" t="s">
        <v>59</v>
      </c>
      <c r="M689" s="12" t="s">
        <v>59</v>
      </c>
      <c r="N689" s="4"/>
      <c r="O689" s="4" t="s">
        <v>2793</v>
      </c>
      <c r="P689" s="4" t="s">
        <v>1878</v>
      </c>
      <c r="Q689" s="11">
        <v>32235283268</v>
      </c>
      <c r="R689" s="4" t="s">
        <v>2794</v>
      </c>
      <c r="S689" s="4">
        <v>16</v>
      </c>
      <c r="T689" s="4"/>
      <c r="U689" s="4" t="s">
        <v>63</v>
      </c>
      <c r="V689" s="4" t="s">
        <v>64</v>
      </c>
      <c r="W689" s="4" t="s">
        <v>2791</v>
      </c>
      <c r="X689" s="4">
        <v>-8.2155190000000005</v>
      </c>
      <c r="Y689" s="4">
        <v>-72.516367000000002</v>
      </c>
      <c r="Z689">
        <v>2216296</v>
      </c>
      <c r="AA689" s="123">
        <v>239823</v>
      </c>
      <c r="AB689" s="22">
        <v>45154</v>
      </c>
      <c r="AC689" s="22">
        <v>45154</v>
      </c>
      <c r="AD689" s="168" t="s">
        <v>66</v>
      </c>
      <c r="AE689" s="36">
        <v>45202</v>
      </c>
      <c r="AF689" s="36">
        <v>45208</v>
      </c>
      <c r="AG689" s="12">
        <v>10</v>
      </c>
      <c r="AH689" s="12" t="s">
        <v>67</v>
      </c>
      <c r="AI689" t="s">
        <v>68</v>
      </c>
      <c r="AJ689" s="81">
        <v>24678</v>
      </c>
    </row>
    <row r="690" spans="1:36" ht="25.2" customHeight="1" x14ac:dyDescent="0.3">
      <c r="A690" s="5">
        <v>354</v>
      </c>
      <c r="B690" s="4" t="s">
        <v>2795</v>
      </c>
      <c r="C690" s="169">
        <v>18767</v>
      </c>
      <c r="D690" s="11">
        <v>62824287268</v>
      </c>
      <c r="E690" s="99">
        <f>IFERROR(VLOOKUP(F690,'Banco de Dados'!AE:AF,2,FALSE),"")</f>
        <v>715164</v>
      </c>
      <c r="F690" s="4">
        <f>IFERROR(VLOOKUP(Q690,'Banco de Dados'!A:B,2,FALSE),"")</f>
        <v>212301133</v>
      </c>
      <c r="G690" s="4" t="s">
        <v>58</v>
      </c>
      <c r="H690" s="12" t="s">
        <v>59</v>
      </c>
      <c r="I690" s="113"/>
      <c r="J690" s="11">
        <v>80</v>
      </c>
      <c r="K690" s="111">
        <v>45191</v>
      </c>
      <c r="L690" s="12" t="s">
        <v>59</v>
      </c>
      <c r="M690" s="12" t="s">
        <v>59</v>
      </c>
      <c r="N690" s="4"/>
      <c r="O690" s="4" t="s">
        <v>2796</v>
      </c>
      <c r="P690" s="4" t="s">
        <v>1878</v>
      </c>
      <c r="Q690" s="11">
        <v>62824287268</v>
      </c>
      <c r="R690" s="4" t="s">
        <v>2797</v>
      </c>
      <c r="S690" s="4">
        <v>16</v>
      </c>
      <c r="T690" s="4"/>
      <c r="U690" s="4" t="s">
        <v>63</v>
      </c>
      <c r="V690" s="4" t="s">
        <v>64</v>
      </c>
      <c r="W690" s="4" t="s">
        <v>2791</v>
      </c>
      <c r="X690" s="4">
        <v>-8.2159180000000003</v>
      </c>
      <c r="Y690" s="4">
        <v>-72.520139999999998</v>
      </c>
      <c r="Z690">
        <v>2216297</v>
      </c>
      <c r="AA690" s="123">
        <v>239823</v>
      </c>
      <c r="AB690" s="22">
        <v>45154</v>
      </c>
      <c r="AC690" s="22">
        <v>45154</v>
      </c>
      <c r="AD690" s="168" t="s">
        <v>66</v>
      </c>
      <c r="AE690" s="36">
        <v>45202</v>
      </c>
      <c r="AF690" s="36">
        <v>45208</v>
      </c>
      <c r="AG690" s="12">
        <v>10</v>
      </c>
      <c r="AH690" s="12" t="s">
        <v>67</v>
      </c>
      <c r="AI690" t="s">
        <v>68</v>
      </c>
      <c r="AJ690" s="81">
        <v>28315</v>
      </c>
    </row>
    <row r="691" spans="1:36" ht="25.2" customHeight="1" x14ac:dyDescent="0.3">
      <c r="A691" s="5">
        <v>355</v>
      </c>
      <c r="B691" s="4" t="s">
        <v>2798</v>
      </c>
      <c r="C691" s="169">
        <v>18769</v>
      </c>
      <c r="D691" s="11">
        <v>70967893240</v>
      </c>
      <c r="E691" s="99">
        <f>IFERROR(VLOOKUP(F691,'Banco de Dados'!AE:AF,2,FALSE),"")</f>
        <v>714491</v>
      </c>
      <c r="F691" s="4">
        <f>IFERROR(VLOOKUP(Q691,'Banco de Dados'!A:B,2,FALSE),"")</f>
        <v>212301094</v>
      </c>
      <c r="G691" s="4" t="s">
        <v>58</v>
      </c>
      <c r="H691" s="12" t="s">
        <v>59</v>
      </c>
      <c r="I691" s="113"/>
      <c r="J691" s="11">
        <v>80</v>
      </c>
      <c r="K691" s="111">
        <v>45189</v>
      </c>
      <c r="L691" s="12" t="s">
        <v>59</v>
      </c>
      <c r="M691" s="12" t="s">
        <v>59</v>
      </c>
      <c r="N691" s="4"/>
      <c r="O691" s="4" t="s">
        <v>2799</v>
      </c>
      <c r="P691" s="4" t="s">
        <v>1878</v>
      </c>
      <c r="Q691" s="11">
        <v>70967893240</v>
      </c>
      <c r="R691" s="4" t="s">
        <v>2800</v>
      </c>
      <c r="S691" s="4">
        <v>16</v>
      </c>
      <c r="T691" s="4"/>
      <c r="U691" s="4" t="s">
        <v>63</v>
      </c>
      <c r="V691" s="4" t="s">
        <v>64</v>
      </c>
      <c r="W691" s="4" t="s">
        <v>2801</v>
      </c>
      <c r="X691" s="4">
        <v>-8.2159119999999994</v>
      </c>
      <c r="Y691" s="4">
        <v>-72.559557999999996</v>
      </c>
      <c r="Z691">
        <v>2216298</v>
      </c>
      <c r="AA691" s="123">
        <v>239823</v>
      </c>
      <c r="AB691" s="22">
        <v>45154</v>
      </c>
      <c r="AC691" s="22">
        <v>45154</v>
      </c>
      <c r="AD691" s="168" t="s">
        <v>66</v>
      </c>
      <c r="AE691" s="36">
        <v>45194</v>
      </c>
      <c r="AF691" s="36">
        <v>45195</v>
      </c>
      <c r="AG691" s="12">
        <v>9</v>
      </c>
      <c r="AH691" s="12" t="s">
        <v>67</v>
      </c>
      <c r="AI691" t="s">
        <v>68</v>
      </c>
      <c r="AJ691" s="81">
        <v>36211</v>
      </c>
    </row>
    <row r="692" spans="1:36" ht="25.2" customHeight="1" x14ac:dyDescent="0.3">
      <c r="A692" s="5">
        <v>356</v>
      </c>
      <c r="B692" s="4" t="s">
        <v>2802</v>
      </c>
      <c r="C692" s="169">
        <v>18771</v>
      </c>
      <c r="D692" s="11">
        <v>1784385298</v>
      </c>
      <c r="E692" s="99">
        <f>IFERROR(VLOOKUP(F692,'Banco de Dados'!AE:AF,2,FALSE),"")</f>
        <v>714496</v>
      </c>
      <c r="F692" s="4">
        <f>IFERROR(VLOOKUP(Q692,'Banco de Dados'!A:B,2,FALSE),"")</f>
        <v>212301095</v>
      </c>
      <c r="G692" s="4" t="s">
        <v>58</v>
      </c>
      <c r="H692" s="12" t="s">
        <v>59</v>
      </c>
      <c r="I692" s="113"/>
      <c r="J692" s="11">
        <v>80</v>
      </c>
      <c r="K692" s="111">
        <v>45189</v>
      </c>
      <c r="L692" s="12" t="s">
        <v>59</v>
      </c>
      <c r="M692" s="12" t="s">
        <v>59</v>
      </c>
      <c r="N692" s="4"/>
      <c r="O692" s="4" t="s">
        <v>2803</v>
      </c>
      <c r="P692" s="4" t="s">
        <v>1878</v>
      </c>
      <c r="Q692" s="11">
        <v>1784385298</v>
      </c>
      <c r="R692" s="4" t="s">
        <v>2804</v>
      </c>
      <c r="S692" s="4">
        <v>16</v>
      </c>
      <c r="T692" s="4"/>
      <c r="U692" s="4" t="s">
        <v>63</v>
      </c>
      <c r="V692" s="4" t="s">
        <v>64</v>
      </c>
      <c r="W692" s="4" t="s">
        <v>2801</v>
      </c>
      <c r="X692" s="4">
        <v>-8.2159790000000008</v>
      </c>
      <c r="Y692" s="4">
        <v>-72.559540999999996</v>
      </c>
      <c r="Z692">
        <v>2216299</v>
      </c>
      <c r="AA692" s="123">
        <v>239823</v>
      </c>
      <c r="AB692" s="22">
        <v>45154</v>
      </c>
      <c r="AC692" s="22">
        <v>45154</v>
      </c>
      <c r="AD692" s="168" t="s">
        <v>66</v>
      </c>
      <c r="AE692" s="36">
        <v>45194</v>
      </c>
      <c r="AF692" s="36">
        <v>45195</v>
      </c>
      <c r="AG692" s="12">
        <v>9</v>
      </c>
      <c r="AH692" s="12" t="s">
        <v>67</v>
      </c>
      <c r="AI692" t="s">
        <v>68</v>
      </c>
      <c r="AJ692" s="81">
        <v>32131</v>
      </c>
    </row>
    <row r="693" spans="1:36" ht="25.2" customHeight="1" x14ac:dyDescent="0.3">
      <c r="A693" s="5">
        <v>357</v>
      </c>
      <c r="B693" s="4" t="s">
        <v>2805</v>
      </c>
      <c r="C693" s="169">
        <v>18799</v>
      </c>
      <c r="D693" s="11">
        <v>85221422204</v>
      </c>
      <c r="E693" s="99">
        <f>IFERROR(VLOOKUP(F693,'Banco de Dados'!AE:AF,2,FALSE),"")</f>
        <v>714051</v>
      </c>
      <c r="F693" s="4">
        <f>IFERROR(VLOOKUP(Q693,'Banco de Dados'!A:B,2,FALSE),"")</f>
        <v>212300953</v>
      </c>
      <c r="G693" s="4" t="s">
        <v>58</v>
      </c>
      <c r="H693" s="12" t="s">
        <v>59</v>
      </c>
      <c r="I693" s="113"/>
      <c r="J693" s="11">
        <v>80</v>
      </c>
      <c r="K693" s="111">
        <v>45173</v>
      </c>
      <c r="L693" s="12" t="s">
        <v>59</v>
      </c>
      <c r="M693" s="12" t="s">
        <v>59</v>
      </c>
      <c r="N693" s="4"/>
      <c r="O693" s="4" t="s">
        <v>2806</v>
      </c>
      <c r="P693" s="4" t="s">
        <v>1878</v>
      </c>
      <c r="Q693" s="11">
        <v>85221422204</v>
      </c>
      <c r="R693" s="4" t="s">
        <v>2807</v>
      </c>
      <c r="S693" s="4">
        <v>16</v>
      </c>
      <c r="T693" s="4"/>
      <c r="U693" s="4" t="s">
        <v>63</v>
      </c>
      <c r="V693" s="4" t="s">
        <v>64</v>
      </c>
      <c r="W693" s="4" t="s">
        <v>2808</v>
      </c>
      <c r="X693" s="4">
        <v>-8.1014280000000003</v>
      </c>
      <c r="Y693" s="4">
        <v>-72.626298000000006</v>
      </c>
      <c r="Z693">
        <v>2216300</v>
      </c>
      <c r="AA693" s="123">
        <v>239823</v>
      </c>
      <c r="AB693" s="22">
        <v>45154</v>
      </c>
      <c r="AC693" s="22">
        <v>45154</v>
      </c>
      <c r="AD693" s="168" t="s">
        <v>66</v>
      </c>
      <c r="AE693" s="36">
        <v>45175</v>
      </c>
      <c r="AF693" s="22">
        <v>45183</v>
      </c>
      <c r="AG693" s="12">
        <v>9</v>
      </c>
      <c r="AH693" s="12" t="s">
        <v>67</v>
      </c>
      <c r="AI693" t="s">
        <v>68</v>
      </c>
      <c r="AJ693" s="81">
        <v>25486</v>
      </c>
    </row>
    <row r="694" spans="1:36" ht="25.2" customHeight="1" x14ac:dyDescent="0.3">
      <c r="A694" s="5">
        <v>358</v>
      </c>
      <c r="B694" s="4" t="s">
        <v>2809</v>
      </c>
      <c r="C694" s="169">
        <v>18801</v>
      </c>
      <c r="D694" s="11">
        <v>2669149260</v>
      </c>
      <c r="E694" s="99">
        <f>IFERROR(VLOOKUP(F694,'Banco de Dados'!AE:AF,2,FALSE),"")</f>
        <v>715165</v>
      </c>
      <c r="F694" s="4">
        <f>IFERROR(VLOOKUP(Q694,'Banco de Dados'!A:B,2,FALSE),"")</f>
        <v>212301134</v>
      </c>
      <c r="G694" s="4" t="s">
        <v>58</v>
      </c>
      <c r="H694" s="12" t="s">
        <v>59</v>
      </c>
      <c r="I694" s="113"/>
      <c r="J694" s="11">
        <v>80</v>
      </c>
      <c r="K694" s="111">
        <v>45194</v>
      </c>
      <c r="L694" s="12" t="s">
        <v>59</v>
      </c>
      <c r="M694" s="12" t="s">
        <v>59</v>
      </c>
      <c r="N694" s="4"/>
      <c r="O694" s="4" t="s">
        <v>2810</v>
      </c>
      <c r="P694" s="4" t="s">
        <v>1878</v>
      </c>
      <c r="Q694" s="11">
        <v>2669149260</v>
      </c>
      <c r="R694" s="4" t="s">
        <v>2811</v>
      </c>
      <c r="S694" s="4">
        <v>16</v>
      </c>
      <c r="T694" s="4"/>
      <c r="U694" s="4" t="s">
        <v>63</v>
      </c>
      <c r="V694" s="4" t="s">
        <v>64</v>
      </c>
      <c r="W694" s="4" t="s">
        <v>2812</v>
      </c>
      <c r="X694" s="4">
        <v>-8.1698819999999994</v>
      </c>
      <c r="Y694" s="4">
        <v>-72.576767000000004</v>
      </c>
      <c r="Z694">
        <v>2216301</v>
      </c>
      <c r="AA694" s="123">
        <v>239823</v>
      </c>
      <c r="AB694" s="22">
        <v>45154</v>
      </c>
      <c r="AC694" s="22">
        <v>45154</v>
      </c>
      <c r="AD694" s="168" t="s">
        <v>66</v>
      </c>
      <c r="AE694" s="36">
        <v>45202</v>
      </c>
      <c r="AF694" s="36">
        <v>45208</v>
      </c>
      <c r="AG694" s="12">
        <v>10</v>
      </c>
      <c r="AH694" s="12" t="s">
        <v>67</v>
      </c>
      <c r="AI694" t="s">
        <v>68</v>
      </c>
      <c r="AJ694" s="81">
        <v>32695</v>
      </c>
    </row>
    <row r="695" spans="1:36" ht="25.2" customHeight="1" x14ac:dyDescent="0.3">
      <c r="A695" s="5">
        <v>359</v>
      </c>
      <c r="B695" s="4" t="s">
        <v>2813</v>
      </c>
      <c r="C695" s="169">
        <v>18803</v>
      </c>
      <c r="D695" s="11">
        <v>87833824291</v>
      </c>
      <c r="E695" s="99" t="str">
        <f>IFERROR(VLOOKUP(F695,'Banco de Dados'!AE:AF,2,FALSE),"")</f>
        <v/>
      </c>
      <c r="F695" s="4"/>
      <c r="G695" s="4" t="s">
        <v>58</v>
      </c>
      <c r="H695" s="12" t="s">
        <v>59</v>
      </c>
      <c r="I695" s="113"/>
      <c r="J695" s="11">
        <v>80</v>
      </c>
      <c r="K695" s="111"/>
      <c r="M695" s="12"/>
      <c r="N695" s="4"/>
      <c r="O695" s="4" t="s">
        <v>2814</v>
      </c>
      <c r="P695" s="4" t="s">
        <v>1878</v>
      </c>
      <c r="Q695" s="11">
        <v>87833824291</v>
      </c>
      <c r="R695" s="4" t="s">
        <v>2815</v>
      </c>
      <c r="S695" s="4">
        <v>16</v>
      </c>
      <c r="T695" s="4"/>
      <c r="U695" s="4" t="s">
        <v>63</v>
      </c>
      <c r="V695" s="4" t="s">
        <v>64</v>
      </c>
      <c r="W695" s="4" t="s">
        <v>805</v>
      </c>
      <c r="X695" s="4">
        <v>-8.1212250000000008</v>
      </c>
      <c r="Y695" s="4">
        <v>-72.595597999999995</v>
      </c>
      <c r="Z695" t="s">
        <v>7</v>
      </c>
      <c r="AB695" s="22">
        <v>45154</v>
      </c>
      <c r="AC695" s="22">
        <v>45154</v>
      </c>
      <c r="AD695" s="168" t="s">
        <v>66</v>
      </c>
      <c r="AE695" s="36"/>
      <c r="AF695"/>
      <c r="AJ695" s="81">
        <v>22044</v>
      </c>
    </row>
    <row r="696" spans="1:36" ht="25.2" customHeight="1" x14ac:dyDescent="0.3">
      <c r="A696" s="5">
        <v>36</v>
      </c>
      <c r="B696" s="4" t="s">
        <v>2816</v>
      </c>
      <c r="C696" s="169">
        <v>16743</v>
      </c>
      <c r="D696" s="11" t="s">
        <v>2817</v>
      </c>
      <c r="E696" s="99">
        <f>IFERROR(VLOOKUP(F696,'Banco de Dados'!AE:AF,2,FALSE),"")</f>
        <v>713651</v>
      </c>
      <c r="F696" s="4">
        <f>IFERROR(VLOOKUP(Q696,'Banco de Dados'!A:B,2,FALSE),"")</f>
        <v>212300920</v>
      </c>
      <c r="G696" s="4" t="s">
        <v>58</v>
      </c>
      <c r="H696" s="12" t="s">
        <v>59</v>
      </c>
      <c r="I696" s="4"/>
      <c r="J696" s="11">
        <v>80</v>
      </c>
      <c r="K696" s="111">
        <v>45173</v>
      </c>
      <c r="L696" s="12" t="s">
        <v>59</v>
      </c>
      <c r="M696" s="12" t="s">
        <v>59</v>
      </c>
      <c r="N696" s="4"/>
      <c r="O696" s="4" t="s">
        <v>2818</v>
      </c>
      <c r="P696" s="4" t="s">
        <v>61</v>
      </c>
      <c r="Q696" s="11">
        <v>75632225291</v>
      </c>
      <c r="R696" s="4" t="s">
        <v>2819</v>
      </c>
      <c r="S696" s="4">
        <v>16</v>
      </c>
      <c r="T696" s="4"/>
      <c r="U696" s="4" t="s">
        <v>63</v>
      </c>
      <c r="V696" s="4" t="s">
        <v>64</v>
      </c>
      <c r="W696" s="4" t="s">
        <v>65</v>
      </c>
      <c r="X696" s="4">
        <v>-8.0854119999999998</v>
      </c>
      <c r="Y696" s="4">
        <v>-72.610697999999999</v>
      </c>
      <c r="Z696" s="4">
        <v>2216170</v>
      </c>
      <c r="AA696" s="123">
        <v>239823</v>
      </c>
      <c r="AB696" s="22">
        <v>45154</v>
      </c>
      <c r="AC696" s="22">
        <v>45154</v>
      </c>
      <c r="AD696" s="168" t="s">
        <v>66</v>
      </c>
      <c r="AE696" s="36">
        <v>45175</v>
      </c>
      <c r="AF696" s="22">
        <v>45182</v>
      </c>
      <c r="AG696" s="12">
        <v>9</v>
      </c>
      <c r="AH696" s="12" t="s">
        <v>67</v>
      </c>
      <c r="AI696" t="s">
        <v>68</v>
      </c>
      <c r="AJ696" s="81">
        <v>27660</v>
      </c>
    </row>
    <row r="697" spans="1:36" ht="25.2" customHeight="1" x14ac:dyDescent="0.3">
      <c r="A697" s="5">
        <v>360</v>
      </c>
      <c r="B697" s="4" t="s">
        <v>2820</v>
      </c>
      <c r="C697" s="169">
        <v>17547</v>
      </c>
      <c r="D697" s="11">
        <v>68836007287</v>
      </c>
      <c r="E697" s="99" t="str">
        <f ca="1">IFERROR(VLOOKUP(F697,'Banco de Dados'!AE:AF,2,FALSE),"")</f>
        <v/>
      </c>
      <c r="F697" s="4">
        <f ca="1">IFERROR(VLOOKUP(Q697,'Banco de Dados'!A:B,2,FALSE),"")</f>
        <v>212301980</v>
      </c>
      <c r="G697" s="4" t="s">
        <v>410</v>
      </c>
      <c r="H697" s="12" t="s">
        <v>59</v>
      </c>
      <c r="I697" s="4"/>
      <c r="J697" s="12">
        <v>45</v>
      </c>
      <c r="K697" s="111">
        <v>45241</v>
      </c>
      <c r="L697" s="12" t="s">
        <v>59</v>
      </c>
      <c r="M697" s="12" t="s">
        <v>59</v>
      </c>
      <c r="N697" s="4"/>
      <c r="O697" s="4" t="s">
        <v>2821</v>
      </c>
      <c r="P697" s="4" t="s">
        <v>1878</v>
      </c>
      <c r="Q697" s="11">
        <v>68836007287</v>
      </c>
      <c r="R697" s="4" t="s">
        <v>2822</v>
      </c>
      <c r="S697" s="4">
        <v>17</v>
      </c>
      <c r="T697" s="4"/>
      <c r="U697" s="4" t="s">
        <v>2573</v>
      </c>
      <c r="V697" s="4" t="s">
        <v>2574</v>
      </c>
      <c r="W697" s="4" t="s">
        <v>2823</v>
      </c>
      <c r="X697" s="4">
        <v>-8.4010379999999998</v>
      </c>
      <c r="Y697" s="4">
        <v>-72.594937999999999</v>
      </c>
      <c r="AA697">
        <v>247256</v>
      </c>
      <c r="AB697" s="22">
        <v>45154</v>
      </c>
      <c r="AC697" s="22">
        <v>45154</v>
      </c>
      <c r="AD697" s="168" t="s">
        <v>66</v>
      </c>
      <c r="AE697" s="36">
        <v>45252</v>
      </c>
      <c r="AF697"/>
      <c r="AG697" s="12">
        <v>11</v>
      </c>
      <c r="AH697" s="12" t="s">
        <v>128</v>
      </c>
      <c r="AJ697" s="81">
        <v>29846</v>
      </c>
    </row>
    <row r="698" spans="1:36" ht="25.2" customHeight="1" x14ac:dyDescent="0.3">
      <c r="A698" s="5">
        <v>361</v>
      </c>
      <c r="B698" s="4" t="s">
        <v>2824</v>
      </c>
      <c r="C698" s="169">
        <v>17553</v>
      </c>
      <c r="D698" s="11">
        <v>93964749249</v>
      </c>
      <c r="E698" s="99" t="str">
        <f ca="1">IFERROR(VLOOKUP(F698,'Banco de Dados'!AE:AF,2,FALSE),"")</f>
        <v/>
      </c>
      <c r="F698" s="4">
        <f ca="1">IFERROR(VLOOKUP(Q698,'Banco de Dados'!A:B,2,FALSE),"")</f>
        <v>212301982</v>
      </c>
      <c r="G698" s="4" t="s">
        <v>58</v>
      </c>
      <c r="H698" s="12" t="s">
        <v>59</v>
      </c>
      <c r="I698" s="113"/>
      <c r="J698" s="12">
        <v>45</v>
      </c>
      <c r="K698" s="111">
        <v>45242</v>
      </c>
      <c r="L698" s="12" t="s">
        <v>59</v>
      </c>
      <c r="M698" s="12" t="s">
        <v>59</v>
      </c>
      <c r="N698" s="4"/>
      <c r="O698" s="4" t="s">
        <v>2825</v>
      </c>
      <c r="P698" s="4" t="s">
        <v>1878</v>
      </c>
      <c r="Q698" s="11">
        <v>93964749249</v>
      </c>
      <c r="R698" s="4" t="s">
        <v>2826</v>
      </c>
      <c r="S698" s="4">
        <v>17</v>
      </c>
      <c r="T698" s="4"/>
      <c r="U698" s="4" t="s">
        <v>2573</v>
      </c>
      <c r="V698" s="4" t="s">
        <v>2574</v>
      </c>
      <c r="W698" s="4" t="s">
        <v>2823</v>
      </c>
      <c r="X698" s="4">
        <v>-8.3995909999999991</v>
      </c>
      <c r="Y698" s="4">
        <v>-72.586330000000004</v>
      </c>
      <c r="AA698">
        <v>247256</v>
      </c>
      <c r="AB698" s="22">
        <v>45154</v>
      </c>
      <c r="AC698" s="22">
        <v>45154</v>
      </c>
      <c r="AD698" s="168" t="s">
        <v>66</v>
      </c>
      <c r="AE698" s="36">
        <v>45252</v>
      </c>
      <c r="AF698"/>
      <c r="AG698" s="12">
        <v>11</v>
      </c>
      <c r="AH698" s="12" t="s">
        <v>128</v>
      </c>
      <c r="AJ698" s="81">
        <v>31932</v>
      </c>
    </row>
    <row r="699" spans="1:36" ht="25.2" customHeight="1" x14ac:dyDescent="0.3">
      <c r="A699" s="5">
        <v>362</v>
      </c>
      <c r="B699" s="4" t="s">
        <v>2827</v>
      </c>
      <c r="C699" s="169">
        <v>19479</v>
      </c>
      <c r="D699" s="11" t="s">
        <v>2828</v>
      </c>
      <c r="E699" s="99">
        <f ca="1">IFERROR(VLOOKUP(F699,'Banco de Dados'!AE:AF,2,FALSE),"")</f>
        <v>716315</v>
      </c>
      <c r="F699" s="4">
        <f ca="1">IFERROR(VLOOKUP(Q699,'Banco de Dados'!A:B,2,FALSE),"")</f>
        <v>212301439</v>
      </c>
      <c r="G699" s="4" t="s">
        <v>58</v>
      </c>
      <c r="H699" s="12" t="s">
        <v>59</v>
      </c>
      <c r="I699" s="114"/>
      <c r="J699" s="11">
        <v>80</v>
      </c>
      <c r="K699" s="111">
        <v>45221</v>
      </c>
      <c r="L699" s="12" t="s">
        <v>59</v>
      </c>
      <c r="M699" s="12" t="s">
        <v>59</v>
      </c>
      <c r="N699" s="4"/>
      <c r="O699" s="4" t="s">
        <v>2829</v>
      </c>
      <c r="P699" s="4" t="s">
        <v>61</v>
      </c>
      <c r="Q699" s="11">
        <v>2861312262</v>
      </c>
      <c r="R699" s="4" t="s">
        <v>2830</v>
      </c>
      <c r="S699" s="4">
        <v>21</v>
      </c>
      <c r="T699" s="4"/>
      <c r="U699" s="4" t="s">
        <v>114</v>
      </c>
      <c r="V699" s="4" t="s">
        <v>115</v>
      </c>
      <c r="W699" s="4" t="s">
        <v>2831</v>
      </c>
      <c r="X699" s="4">
        <v>-8.5027080000000002</v>
      </c>
      <c r="Y699" s="4">
        <v>-70.854522000000003</v>
      </c>
      <c r="Z699">
        <v>2236642</v>
      </c>
      <c r="AA699" s="123">
        <v>243466</v>
      </c>
      <c r="AB699" s="22">
        <v>45163</v>
      </c>
      <c r="AC699" s="22">
        <v>45163</v>
      </c>
      <c r="AD699" s="168" t="s">
        <v>66</v>
      </c>
      <c r="AE699" s="36">
        <v>45224</v>
      </c>
      <c r="AF699"/>
      <c r="AG699" s="12">
        <v>10</v>
      </c>
      <c r="AH699" s="12" t="s">
        <v>224</v>
      </c>
      <c r="AI699" t="s">
        <v>225</v>
      </c>
      <c r="AJ699" s="81">
        <v>34666</v>
      </c>
    </row>
    <row r="700" spans="1:36" ht="25.2" customHeight="1" x14ac:dyDescent="0.3">
      <c r="A700" s="5">
        <v>363</v>
      </c>
      <c r="B700" s="4" t="s">
        <v>2832</v>
      </c>
      <c r="C700" s="169">
        <v>16552</v>
      </c>
      <c r="D700" s="11" t="s">
        <v>2833</v>
      </c>
      <c r="E700" s="99" t="str">
        <f ca="1">IFERROR(VLOOKUP(F700,'Banco de Dados'!AE:AF,2,FALSE),"")</f>
        <v/>
      </c>
      <c r="F700" s="4">
        <f ca="1">IFERROR(VLOOKUP(Q700,'Banco de Dados'!A:B,2,FALSE),"")</f>
        <v>212302030</v>
      </c>
      <c r="G700" s="4" t="s">
        <v>58</v>
      </c>
      <c r="H700" s="12" t="s">
        <v>59</v>
      </c>
      <c r="I700" s="4"/>
      <c r="J700" s="12">
        <v>45</v>
      </c>
      <c r="K700" s="111">
        <v>45261</v>
      </c>
      <c r="L700" s="12" t="s">
        <v>59</v>
      </c>
      <c r="M700" s="12" t="s">
        <v>59</v>
      </c>
      <c r="N700" s="4"/>
      <c r="O700" s="4" t="s">
        <v>2834</v>
      </c>
      <c r="P700" s="4" t="s">
        <v>1878</v>
      </c>
      <c r="Q700" s="11">
        <v>62934198200</v>
      </c>
      <c r="R700" s="4" t="s">
        <v>2835</v>
      </c>
      <c r="S700" s="4">
        <v>17</v>
      </c>
      <c r="T700" s="4"/>
      <c r="U700" s="4" t="s">
        <v>2573</v>
      </c>
      <c r="V700" s="4" t="s">
        <v>2574</v>
      </c>
      <c r="W700" s="4" t="s">
        <v>2836</v>
      </c>
      <c r="X700" s="4">
        <v>-8.5051600000000001</v>
      </c>
      <c r="Y700" s="4">
        <v>-72.444599999999994</v>
      </c>
      <c r="Z700" t="s">
        <v>7</v>
      </c>
      <c r="AA700">
        <v>247256</v>
      </c>
      <c r="AB700" s="22">
        <v>45154</v>
      </c>
      <c r="AC700" s="22">
        <v>45154</v>
      </c>
      <c r="AD700" s="168" t="s">
        <v>66</v>
      </c>
      <c r="AE700" s="36">
        <v>45271</v>
      </c>
      <c r="AF700"/>
      <c r="AG700" s="12">
        <v>12</v>
      </c>
      <c r="AH700" s="12" t="s">
        <v>122</v>
      </c>
      <c r="AJ700" s="81">
        <v>11718</v>
      </c>
    </row>
    <row r="701" spans="1:36" ht="25.2" customHeight="1" x14ac:dyDescent="0.3">
      <c r="A701" s="5">
        <v>364</v>
      </c>
      <c r="B701" s="4" t="s">
        <v>2837</v>
      </c>
      <c r="C701" s="169">
        <v>16626</v>
      </c>
      <c r="D701" s="11" t="s">
        <v>2838</v>
      </c>
      <c r="E701" s="99" t="str">
        <f ca="1">IFERROR(VLOOKUP(F701,'Banco de Dados'!AE:AF,2,FALSE),"")</f>
        <v/>
      </c>
      <c r="F701" s="4">
        <f ca="1">IFERROR(VLOOKUP(Q701,'Banco de Dados'!A:B,2,FALSE),"")</f>
        <v>212302031</v>
      </c>
      <c r="G701" s="4" t="s">
        <v>58</v>
      </c>
      <c r="H701" s="12" t="s">
        <v>59</v>
      </c>
      <c r="I701" s="4"/>
      <c r="J701" s="12">
        <v>45</v>
      </c>
      <c r="K701" s="111">
        <v>45261</v>
      </c>
      <c r="L701" s="12" t="s">
        <v>59</v>
      </c>
      <c r="M701" s="12" t="s">
        <v>59</v>
      </c>
      <c r="N701" s="4"/>
      <c r="O701" s="4" t="s">
        <v>2839</v>
      </c>
      <c r="P701" s="4" t="s">
        <v>1878</v>
      </c>
      <c r="Q701" s="11">
        <v>2507888296</v>
      </c>
      <c r="R701" s="4" t="s">
        <v>2840</v>
      </c>
      <c r="S701" s="4">
        <v>17</v>
      </c>
      <c r="T701" s="4"/>
      <c r="U701" s="4" t="s">
        <v>2573</v>
      </c>
      <c r="V701" s="4" t="s">
        <v>2574</v>
      </c>
      <c r="W701" s="4" t="s">
        <v>2836</v>
      </c>
      <c r="X701" s="4">
        <v>-8.5050000000000008</v>
      </c>
      <c r="Y701" s="4">
        <v>-72.444699999999997</v>
      </c>
      <c r="Z701" t="s">
        <v>7</v>
      </c>
      <c r="AA701">
        <v>247256</v>
      </c>
      <c r="AB701" s="22">
        <v>45154</v>
      </c>
      <c r="AC701" s="22">
        <v>45154</v>
      </c>
      <c r="AD701" s="168" t="s">
        <v>66</v>
      </c>
      <c r="AE701" s="36">
        <v>45271</v>
      </c>
      <c r="AF701"/>
      <c r="AG701" s="12">
        <v>12</v>
      </c>
      <c r="AH701" s="12" t="s">
        <v>122</v>
      </c>
      <c r="AJ701" s="81">
        <v>33830</v>
      </c>
    </row>
    <row r="702" spans="1:36" ht="25.2" customHeight="1" x14ac:dyDescent="0.3">
      <c r="A702" s="5">
        <v>365</v>
      </c>
      <c r="B702" s="4" t="s">
        <v>2841</v>
      </c>
      <c r="C702" s="169">
        <v>16368</v>
      </c>
      <c r="D702" s="11" t="s">
        <v>2842</v>
      </c>
      <c r="E702" s="99" t="str">
        <f>IFERROR(VLOOKUP(F702,'Banco de Dados'!AE:AF,2,FALSE),"")</f>
        <v/>
      </c>
      <c r="F702" s="4"/>
      <c r="G702" s="4" t="s">
        <v>58</v>
      </c>
      <c r="H702" s="12" t="s">
        <v>59</v>
      </c>
      <c r="I702" s="4"/>
      <c r="J702" s="12">
        <v>45</v>
      </c>
      <c r="K702" s="111">
        <v>45296</v>
      </c>
      <c r="M702" s="12"/>
      <c r="N702" s="4"/>
      <c r="O702" s="4" t="s">
        <v>2843</v>
      </c>
      <c r="P702" s="4" t="s">
        <v>1878</v>
      </c>
      <c r="Q702" s="11">
        <v>70001522221</v>
      </c>
      <c r="R702" s="4" t="s">
        <v>2844</v>
      </c>
      <c r="S702" s="4">
        <v>17</v>
      </c>
      <c r="T702" s="4"/>
      <c r="U702" s="4" t="s">
        <v>2573</v>
      </c>
      <c r="V702" s="4" t="s">
        <v>2574</v>
      </c>
      <c r="W702" s="4" t="s">
        <v>2845</v>
      </c>
      <c r="X702" s="4">
        <v>-8.5303100000000001</v>
      </c>
      <c r="Y702" s="4">
        <v>-72.4358</v>
      </c>
      <c r="Z702" t="s">
        <v>7</v>
      </c>
      <c r="AB702" s="22">
        <v>45154</v>
      </c>
      <c r="AC702" s="22">
        <v>45154</v>
      </c>
      <c r="AD702" s="168" t="s">
        <v>66</v>
      </c>
      <c r="AE702" s="36">
        <v>45303</v>
      </c>
      <c r="AF702"/>
      <c r="AJ702" s="81">
        <v>34842</v>
      </c>
    </row>
    <row r="703" spans="1:36" ht="25.2" customHeight="1" x14ac:dyDescent="0.3">
      <c r="A703" s="5">
        <v>366</v>
      </c>
      <c r="B703" s="4" t="s">
        <v>2846</v>
      </c>
      <c r="C703" s="169">
        <v>16369</v>
      </c>
      <c r="D703" s="11" t="s">
        <v>2847</v>
      </c>
      <c r="E703" s="99" t="str">
        <f>IFERROR(VLOOKUP(F703,'Banco de Dados'!AE:AF,2,FALSE),"")</f>
        <v/>
      </c>
      <c r="F703" s="4"/>
      <c r="G703" s="4" t="s">
        <v>410</v>
      </c>
      <c r="H703" s="12" t="s">
        <v>59</v>
      </c>
      <c r="I703" s="4"/>
      <c r="J703" s="12">
        <v>45</v>
      </c>
      <c r="K703" s="111">
        <v>45296</v>
      </c>
      <c r="M703" s="12"/>
      <c r="N703" s="4"/>
      <c r="O703" s="4" t="s">
        <v>2848</v>
      </c>
      <c r="P703" s="4" t="s">
        <v>1878</v>
      </c>
      <c r="Q703" s="11">
        <v>77374797249</v>
      </c>
      <c r="R703" s="4" t="s">
        <v>2849</v>
      </c>
      <c r="S703" s="4">
        <v>17</v>
      </c>
      <c r="T703" s="4"/>
      <c r="U703" s="4" t="s">
        <v>2573</v>
      </c>
      <c r="V703" s="4" t="s">
        <v>2574</v>
      </c>
      <c r="W703" s="4" t="s">
        <v>2845</v>
      </c>
      <c r="X703" s="4">
        <v>-8.5289789999999996</v>
      </c>
      <c r="Y703" s="4">
        <v>-72.442162999999994</v>
      </c>
      <c r="Z703" t="s">
        <v>7</v>
      </c>
      <c r="AB703" s="22">
        <v>45154</v>
      </c>
      <c r="AC703" s="22">
        <v>45154</v>
      </c>
      <c r="AD703" s="168" t="s">
        <v>66</v>
      </c>
      <c r="AE703" s="36">
        <v>45303</v>
      </c>
      <c r="AF703"/>
      <c r="AJ703" s="81">
        <v>29168</v>
      </c>
    </row>
    <row r="704" spans="1:36" ht="25.2" customHeight="1" x14ac:dyDescent="0.3">
      <c r="A704" s="5">
        <v>367</v>
      </c>
      <c r="B704" s="4" t="s">
        <v>2850</v>
      </c>
      <c r="C704" s="169">
        <v>16498</v>
      </c>
      <c r="D704" s="11" t="s">
        <v>2851</v>
      </c>
      <c r="E704" s="99" t="str">
        <f>IFERROR(VLOOKUP(F704,'Banco de Dados'!AE:AF,2,FALSE),"")</f>
        <v/>
      </c>
      <c r="F704" s="4"/>
      <c r="G704" s="4" t="s">
        <v>410</v>
      </c>
      <c r="H704" s="12" t="s">
        <v>59</v>
      </c>
      <c r="I704" s="4"/>
      <c r="J704" s="12">
        <v>45</v>
      </c>
      <c r="K704" s="111">
        <v>45297</v>
      </c>
      <c r="M704" s="12"/>
      <c r="N704" s="4"/>
      <c r="O704" s="4" t="s">
        <v>2852</v>
      </c>
      <c r="P704" s="4" t="s">
        <v>1878</v>
      </c>
      <c r="Q704" s="11">
        <v>65403800204</v>
      </c>
      <c r="R704" s="4" t="s">
        <v>2853</v>
      </c>
      <c r="S704" s="4">
        <v>17</v>
      </c>
      <c r="T704" s="4"/>
      <c r="U704" s="4" t="s">
        <v>2573</v>
      </c>
      <c r="V704" s="4" t="s">
        <v>2574</v>
      </c>
      <c r="W704" s="4" t="s">
        <v>2854</v>
      </c>
      <c r="X704" s="4">
        <v>-8.550611</v>
      </c>
      <c r="Y704" s="4">
        <v>-72.424704000000006</v>
      </c>
      <c r="Z704" t="s">
        <v>7</v>
      </c>
      <c r="AB704" s="22">
        <v>45154</v>
      </c>
      <c r="AC704" s="22">
        <v>45154</v>
      </c>
      <c r="AD704" s="168" t="s">
        <v>66</v>
      </c>
      <c r="AE704" s="36">
        <v>45303</v>
      </c>
      <c r="AF704"/>
      <c r="AJ704" s="81">
        <v>23960</v>
      </c>
    </row>
    <row r="705" spans="1:36" ht="25.2" customHeight="1" x14ac:dyDescent="0.3">
      <c r="A705" s="5">
        <v>368</v>
      </c>
      <c r="B705" s="4" t="s">
        <v>2855</v>
      </c>
      <c r="C705" s="169">
        <v>16501</v>
      </c>
      <c r="D705" s="11" t="s">
        <v>2856</v>
      </c>
      <c r="E705" s="99" t="str">
        <f>IFERROR(VLOOKUP(F705,'Banco de Dados'!AE:AF,2,FALSE),"")</f>
        <v/>
      </c>
      <c r="F705" s="4"/>
      <c r="G705" s="4" t="s">
        <v>58</v>
      </c>
      <c r="H705" s="12" t="s">
        <v>59</v>
      </c>
      <c r="I705" s="113"/>
      <c r="J705" s="12">
        <v>45</v>
      </c>
      <c r="K705" s="111">
        <v>45296</v>
      </c>
      <c r="M705" s="12"/>
      <c r="N705" s="4"/>
      <c r="O705" s="4" t="s">
        <v>2857</v>
      </c>
      <c r="P705" s="4" t="s">
        <v>1878</v>
      </c>
      <c r="Q705" s="11">
        <v>96749830234</v>
      </c>
      <c r="R705" s="4" t="s">
        <v>2858</v>
      </c>
      <c r="S705" s="4">
        <v>17</v>
      </c>
      <c r="T705" s="4"/>
      <c r="U705" s="4" t="s">
        <v>2573</v>
      </c>
      <c r="V705" s="4" t="s">
        <v>2574</v>
      </c>
      <c r="W705" s="4" t="s">
        <v>2845</v>
      </c>
      <c r="X705" s="4">
        <v>-8.5242629999999995</v>
      </c>
      <c r="Y705" s="4">
        <v>-72.439728000000002</v>
      </c>
      <c r="Z705" t="s">
        <v>7</v>
      </c>
      <c r="AB705" s="22">
        <v>45154</v>
      </c>
      <c r="AC705" s="22">
        <v>45154</v>
      </c>
      <c r="AD705" s="168" t="s">
        <v>66</v>
      </c>
      <c r="AE705" s="36">
        <v>45303</v>
      </c>
      <c r="AF705"/>
      <c r="AJ705" s="81">
        <v>33508</v>
      </c>
    </row>
    <row r="706" spans="1:36" ht="25.2" customHeight="1" x14ac:dyDescent="0.3">
      <c r="A706" s="5">
        <v>369</v>
      </c>
      <c r="B706" s="4" t="s">
        <v>2859</v>
      </c>
      <c r="C706" s="169">
        <v>16512</v>
      </c>
      <c r="D706" s="11" t="s">
        <v>2860</v>
      </c>
      <c r="E706" s="99" t="str">
        <f>IFERROR(VLOOKUP(F706,'Banco de Dados'!AE:AF,2,FALSE),"")</f>
        <v/>
      </c>
      <c r="F706" s="4"/>
      <c r="G706" s="4" t="s">
        <v>410</v>
      </c>
      <c r="H706" s="12" t="s">
        <v>59</v>
      </c>
      <c r="I706" s="4"/>
      <c r="J706" s="12">
        <v>45</v>
      </c>
      <c r="K706" s="111">
        <v>45297</v>
      </c>
      <c r="M706" s="12"/>
      <c r="N706" s="4"/>
      <c r="O706" s="4" t="s">
        <v>2861</v>
      </c>
      <c r="P706" s="4" t="s">
        <v>1878</v>
      </c>
      <c r="Q706" s="11">
        <v>65183304220</v>
      </c>
      <c r="R706" s="4" t="s">
        <v>2862</v>
      </c>
      <c r="S706" s="4">
        <v>17</v>
      </c>
      <c r="T706" s="4"/>
      <c r="U706" s="4" t="s">
        <v>2573</v>
      </c>
      <c r="V706" s="4" t="s">
        <v>2574</v>
      </c>
      <c r="W706" s="4" t="s">
        <v>2845</v>
      </c>
      <c r="X706" s="4">
        <v>-8.5405479999999994</v>
      </c>
      <c r="Y706" s="4">
        <v>-72.432310999999999</v>
      </c>
      <c r="Z706" t="s">
        <v>7</v>
      </c>
      <c r="AB706" s="22">
        <v>45154</v>
      </c>
      <c r="AC706" s="22">
        <v>45154</v>
      </c>
      <c r="AD706" s="168" t="s">
        <v>66</v>
      </c>
      <c r="AE706" s="36"/>
      <c r="AF706"/>
      <c r="AJ706" s="81">
        <v>33508</v>
      </c>
    </row>
    <row r="707" spans="1:36" ht="25.2" customHeight="1" x14ac:dyDescent="0.3">
      <c r="A707" s="5">
        <v>37</v>
      </c>
      <c r="B707" s="4" t="s">
        <v>2863</v>
      </c>
      <c r="C707" s="169">
        <v>16647</v>
      </c>
      <c r="D707" s="11" t="s">
        <v>2864</v>
      </c>
      <c r="E707" s="99">
        <f>IFERROR(VLOOKUP(F707,'Banco de Dados'!AE:AF,2,FALSE),"")</f>
        <v>713658</v>
      </c>
      <c r="F707" s="4">
        <f>IFERROR(VLOOKUP(Q707,'Banco de Dados'!A:B,2,FALSE),"")</f>
        <v>212300929</v>
      </c>
      <c r="G707" s="4" t="s">
        <v>58</v>
      </c>
      <c r="H707" s="12" t="s">
        <v>59</v>
      </c>
      <c r="I707" s="4"/>
      <c r="J707" s="11">
        <v>80</v>
      </c>
      <c r="K707" s="111">
        <v>45173</v>
      </c>
      <c r="L707" s="12" t="s">
        <v>59</v>
      </c>
      <c r="M707" s="12" t="s">
        <v>59</v>
      </c>
      <c r="N707" s="4"/>
      <c r="O707" s="4" t="s">
        <v>2865</v>
      </c>
      <c r="P707" s="4" t="s">
        <v>61</v>
      </c>
      <c r="Q707" s="11">
        <v>64374513272</v>
      </c>
      <c r="R707" s="4" t="s">
        <v>2866</v>
      </c>
      <c r="S707" s="4">
        <v>16</v>
      </c>
      <c r="T707" s="4"/>
      <c r="U707" s="4" t="s">
        <v>63</v>
      </c>
      <c r="V707" s="4" t="s">
        <v>64</v>
      </c>
      <c r="W707" s="4" t="s">
        <v>65</v>
      </c>
      <c r="X707" s="4">
        <v>-8.0864569999999993</v>
      </c>
      <c r="Y707" s="4">
        <v>-72.609187000000006</v>
      </c>
      <c r="Z707" s="4">
        <v>2216171</v>
      </c>
      <c r="AA707" s="123">
        <v>239823</v>
      </c>
      <c r="AB707" s="22">
        <v>45154</v>
      </c>
      <c r="AC707" s="22">
        <v>45154</v>
      </c>
      <c r="AD707" s="168" t="s">
        <v>66</v>
      </c>
      <c r="AE707" s="36">
        <v>45175</v>
      </c>
      <c r="AF707" s="22">
        <v>45182</v>
      </c>
      <c r="AG707" s="12">
        <v>9</v>
      </c>
      <c r="AH707" s="12" t="s">
        <v>67</v>
      </c>
      <c r="AI707" t="s">
        <v>68</v>
      </c>
      <c r="AJ707" s="81">
        <v>21846</v>
      </c>
    </row>
    <row r="708" spans="1:36" ht="25.2" customHeight="1" x14ac:dyDescent="0.3">
      <c r="A708" s="5">
        <v>370</v>
      </c>
      <c r="B708" s="4" t="s">
        <v>2867</v>
      </c>
      <c r="C708" s="169">
        <v>16524</v>
      </c>
      <c r="D708" s="11" t="s">
        <v>2868</v>
      </c>
      <c r="E708" s="99" t="str">
        <f>IFERROR(VLOOKUP(F708,'Banco de Dados'!AE:AF,2,FALSE),"")</f>
        <v/>
      </c>
      <c r="F708" s="4"/>
      <c r="G708" s="4" t="s">
        <v>58</v>
      </c>
      <c r="H708" s="12" t="s">
        <v>59</v>
      </c>
      <c r="I708" s="4"/>
      <c r="J708" s="12">
        <v>45</v>
      </c>
      <c r="K708" s="111">
        <v>45296</v>
      </c>
      <c r="M708" s="12"/>
      <c r="N708" s="4"/>
      <c r="O708" s="4" t="s">
        <v>2869</v>
      </c>
      <c r="P708" s="4" t="s">
        <v>1878</v>
      </c>
      <c r="Q708" s="11">
        <v>70185126200</v>
      </c>
      <c r="R708" s="4" t="s">
        <v>2870</v>
      </c>
      <c r="S708" s="4">
        <v>17</v>
      </c>
      <c r="T708" s="4"/>
      <c r="U708" s="4" t="s">
        <v>2573</v>
      </c>
      <c r="V708" s="4" t="s">
        <v>2574</v>
      </c>
      <c r="W708" s="4" t="s">
        <v>2845</v>
      </c>
      <c r="X708" s="4">
        <v>-8.5303299999999993</v>
      </c>
      <c r="Y708" s="4">
        <v>-72.435400000000001</v>
      </c>
      <c r="Z708" t="s">
        <v>7</v>
      </c>
      <c r="AB708" s="22">
        <v>45154</v>
      </c>
      <c r="AC708" s="22">
        <v>45154</v>
      </c>
      <c r="AD708" s="168" t="s">
        <v>66</v>
      </c>
      <c r="AE708" s="36">
        <v>45303</v>
      </c>
      <c r="AF708"/>
      <c r="AJ708" s="81">
        <v>35831</v>
      </c>
    </row>
    <row r="709" spans="1:36" ht="25.2" customHeight="1" x14ac:dyDescent="0.3">
      <c r="A709" s="5">
        <v>371</v>
      </c>
      <c r="B709" s="4" t="s">
        <v>2871</v>
      </c>
      <c r="C709" s="169">
        <v>16549</v>
      </c>
      <c r="D709" s="11" t="s">
        <v>2872</v>
      </c>
      <c r="E709" s="99" t="str">
        <f>IFERROR(VLOOKUP(F709,'Banco de Dados'!AE:AF,2,FALSE),"")</f>
        <v/>
      </c>
      <c r="F709" s="4"/>
      <c r="G709" s="4" t="s">
        <v>410</v>
      </c>
      <c r="H709" s="12" t="s">
        <v>59</v>
      </c>
      <c r="I709" s="4"/>
      <c r="J709" s="12">
        <v>45</v>
      </c>
      <c r="K709" s="111">
        <v>45304</v>
      </c>
      <c r="M709" s="12"/>
      <c r="N709" s="4"/>
      <c r="O709" s="4" t="s">
        <v>2873</v>
      </c>
      <c r="P709" s="4" t="s">
        <v>1878</v>
      </c>
      <c r="Q709" s="11">
        <v>77374754272</v>
      </c>
      <c r="R709" s="4" t="s">
        <v>2874</v>
      </c>
      <c r="S709" s="4">
        <v>17</v>
      </c>
      <c r="T709" s="4"/>
      <c r="U709" s="4" t="s">
        <v>2573</v>
      </c>
      <c r="V709" s="4" t="s">
        <v>2574</v>
      </c>
      <c r="W709" s="4" t="s">
        <v>2854</v>
      </c>
      <c r="X709" s="4">
        <v>-8.5542010000000008</v>
      </c>
      <c r="Y709" s="4">
        <v>-72.427013000000002</v>
      </c>
      <c r="Z709" t="s">
        <v>7</v>
      </c>
      <c r="AB709" s="22">
        <v>45154</v>
      </c>
      <c r="AC709" s="22">
        <v>45154</v>
      </c>
      <c r="AD709" s="168" t="s">
        <v>66</v>
      </c>
      <c r="AE709" s="36">
        <v>45314</v>
      </c>
      <c r="AF709" s="36">
        <v>45307</v>
      </c>
      <c r="AJ709" s="81">
        <v>26612</v>
      </c>
    </row>
    <row r="710" spans="1:36" ht="25.2" customHeight="1" x14ac:dyDescent="0.3">
      <c r="A710" s="5">
        <v>372</v>
      </c>
      <c r="B710" s="4" t="s">
        <v>2875</v>
      </c>
      <c r="C710" s="169">
        <v>16554</v>
      </c>
      <c r="D710" s="11" t="s">
        <v>2876</v>
      </c>
      <c r="E710" s="99" t="str">
        <f>IFERROR(VLOOKUP(F710,'Banco de Dados'!AE:AF,2,FALSE),"")</f>
        <v/>
      </c>
      <c r="F710" s="4"/>
      <c r="G710" s="4" t="s">
        <v>410</v>
      </c>
      <c r="H710" s="12" t="s">
        <v>59</v>
      </c>
      <c r="I710" s="4"/>
      <c r="J710" s="12">
        <v>45</v>
      </c>
      <c r="K710" s="111">
        <v>45296</v>
      </c>
      <c r="M710" s="12"/>
      <c r="N710" s="4"/>
      <c r="O710" s="4" t="s">
        <v>2877</v>
      </c>
      <c r="P710" s="4" t="s">
        <v>1878</v>
      </c>
      <c r="Q710" s="11">
        <v>80974198234</v>
      </c>
      <c r="R710" s="4" t="s">
        <v>2878</v>
      </c>
      <c r="S710" s="4">
        <v>17</v>
      </c>
      <c r="T710" s="4"/>
      <c r="U710" s="4" t="s">
        <v>2573</v>
      </c>
      <c r="V710" s="4" t="s">
        <v>2574</v>
      </c>
      <c r="W710" s="4" t="s">
        <v>2845</v>
      </c>
      <c r="X710" s="4">
        <v>-8.5176800000000004</v>
      </c>
      <c r="Y710" s="4">
        <v>-72.445400000000006</v>
      </c>
      <c r="Z710" t="s">
        <v>7</v>
      </c>
      <c r="AB710" s="22">
        <v>45154</v>
      </c>
      <c r="AC710" s="22">
        <v>45154</v>
      </c>
      <c r="AD710" s="168" t="s">
        <v>66</v>
      </c>
      <c r="AE710" s="36">
        <v>45303</v>
      </c>
      <c r="AF710"/>
      <c r="AJ710" s="81">
        <v>27232</v>
      </c>
    </row>
    <row r="711" spans="1:36" ht="25.2" customHeight="1" x14ac:dyDescent="0.3">
      <c r="A711" s="5">
        <v>373</v>
      </c>
      <c r="B711" s="4" t="s">
        <v>2879</v>
      </c>
      <c r="C711" s="169">
        <v>16558</v>
      </c>
      <c r="D711" s="11" t="s">
        <v>2880</v>
      </c>
      <c r="E711" s="99" t="str">
        <f>IFERROR(VLOOKUP(F711,'Banco de Dados'!AE:AF,2,FALSE),"")</f>
        <v/>
      </c>
      <c r="F711" s="4"/>
      <c r="G711" s="4" t="s">
        <v>58</v>
      </c>
      <c r="H711" s="12" t="s">
        <v>59</v>
      </c>
      <c r="I711" s="4"/>
      <c r="J711" s="12">
        <v>45</v>
      </c>
      <c r="K711" s="111">
        <v>45298</v>
      </c>
      <c r="M711" s="12"/>
      <c r="N711" s="4"/>
      <c r="O711" s="4" t="s">
        <v>2881</v>
      </c>
      <c r="P711" s="4" t="s">
        <v>1878</v>
      </c>
      <c r="Q711" s="11">
        <v>1247723232</v>
      </c>
      <c r="R711" s="4" t="s">
        <v>2882</v>
      </c>
      <c r="S711" s="4">
        <v>17</v>
      </c>
      <c r="T711" s="4"/>
      <c r="U711" s="4" t="s">
        <v>2573</v>
      </c>
      <c r="V711" s="4" t="s">
        <v>2574</v>
      </c>
      <c r="W711" s="4" t="s">
        <v>2845</v>
      </c>
      <c r="X711" s="4">
        <v>-8.5285060000000001</v>
      </c>
      <c r="Y711" s="4">
        <v>-72.437466000000001</v>
      </c>
      <c r="Z711" t="s">
        <v>7</v>
      </c>
      <c r="AB711" s="22">
        <v>45154</v>
      </c>
      <c r="AC711" s="22">
        <v>45154</v>
      </c>
      <c r="AD711" s="168" t="s">
        <v>66</v>
      </c>
      <c r="AE711" s="36">
        <v>45303</v>
      </c>
      <c r="AF711"/>
      <c r="AJ711" s="81">
        <v>33348</v>
      </c>
    </row>
    <row r="712" spans="1:36" ht="25.2" customHeight="1" x14ac:dyDescent="0.3">
      <c r="A712" s="5">
        <v>374</v>
      </c>
      <c r="B712" s="4" t="s">
        <v>2883</v>
      </c>
      <c r="C712" s="169">
        <v>16567</v>
      </c>
      <c r="D712" s="11" t="s">
        <v>2884</v>
      </c>
      <c r="E712" s="99" t="str">
        <f>IFERROR(VLOOKUP(F712,'Banco de Dados'!AE:AF,2,FALSE),"")</f>
        <v/>
      </c>
      <c r="F712" s="4"/>
      <c r="G712" s="4" t="s">
        <v>58</v>
      </c>
      <c r="H712" s="12" t="s">
        <v>59</v>
      </c>
      <c r="I712" s="113"/>
      <c r="J712" s="12">
        <v>45</v>
      </c>
      <c r="K712" s="111">
        <v>45297</v>
      </c>
      <c r="M712" s="12"/>
      <c r="N712" s="4"/>
      <c r="O712" s="4" t="s">
        <v>2885</v>
      </c>
      <c r="P712" s="4" t="s">
        <v>1878</v>
      </c>
      <c r="Q712" s="11">
        <v>7033280262</v>
      </c>
      <c r="R712" s="4" t="s">
        <v>2886</v>
      </c>
      <c r="S712" s="4">
        <v>17</v>
      </c>
      <c r="T712" s="4"/>
      <c r="U712" s="4" t="s">
        <v>2573</v>
      </c>
      <c r="V712" s="4" t="s">
        <v>2574</v>
      </c>
      <c r="W712" s="4" t="s">
        <v>2845</v>
      </c>
      <c r="X712" s="4">
        <v>-8.5394679999999994</v>
      </c>
      <c r="Y712" s="4">
        <v>-72.428550999999999</v>
      </c>
      <c r="Z712" t="s">
        <v>7</v>
      </c>
      <c r="AB712" s="22">
        <v>45154</v>
      </c>
      <c r="AC712" s="22">
        <v>45154</v>
      </c>
      <c r="AD712" s="168" t="s">
        <v>66</v>
      </c>
      <c r="AE712" s="36">
        <v>45303</v>
      </c>
      <c r="AF712"/>
      <c r="AJ712" s="81">
        <v>36930</v>
      </c>
    </row>
    <row r="713" spans="1:36" ht="25.2" customHeight="1" x14ac:dyDescent="0.3">
      <c r="A713" s="5">
        <v>375</v>
      </c>
      <c r="B713" s="4" t="s">
        <v>2887</v>
      </c>
      <c r="C713" s="169">
        <v>16582</v>
      </c>
      <c r="D713" s="11" t="s">
        <v>2888</v>
      </c>
      <c r="E713" s="99" t="str">
        <f>IFERROR(VLOOKUP(F713,'Banco de Dados'!AE:AF,2,FALSE),"")</f>
        <v/>
      </c>
      <c r="F713" s="4"/>
      <c r="G713" s="4" t="s">
        <v>58</v>
      </c>
      <c r="H713" s="12" t="s">
        <v>59</v>
      </c>
      <c r="I713" s="4"/>
      <c r="J713" s="12">
        <v>45</v>
      </c>
      <c r="K713" s="111">
        <v>45296</v>
      </c>
      <c r="M713" s="12"/>
      <c r="N713" s="4"/>
      <c r="O713" s="4" t="s">
        <v>2889</v>
      </c>
      <c r="P713" s="4" t="s">
        <v>1878</v>
      </c>
      <c r="Q713" s="11">
        <v>79993532215</v>
      </c>
      <c r="R713" s="4" t="s">
        <v>2890</v>
      </c>
      <c r="S713" s="4">
        <v>17</v>
      </c>
      <c r="T713" s="4"/>
      <c r="U713" s="4" t="s">
        <v>2573</v>
      </c>
      <c r="V713" s="4" t="s">
        <v>2574</v>
      </c>
      <c r="W713" s="4" t="s">
        <v>2845</v>
      </c>
      <c r="X713" s="4">
        <v>-8.5199459999999991</v>
      </c>
      <c r="Y713" s="4">
        <v>-72.441106000000005</v>
      </c>
      <c r="Z713" t="s">
        <v>7</v>
      </c>
      <c r="AB713" s="22">
        <v>45154</v>
      </c>
      <c r="AC713" s="22">
        <v>45154</v>
      </c>
      <c r="AD713" s="168" t="s">
        <v>66</v>
      </c>
      <c r="AE713" s="36">
        <v>45303</v>
      </c>
      <c r="AF713"/>
      <c r="AJ713" s="81">
        <v>17954</v>
      </c>
    </row>
    <row r="714" spans="1:36" ht="25.2" customHeight="1" x14ac:dyDescent="0.3">
      <c r="A714" s="5">
        <v>376</v>
      </c>
      <c r="B714" s="4" t="s">
        <v>2891</v>
      </c>
      <c r="C714" s="169">
        <v>16604</v>
      </c>
      <c r="D714" s="11" t="s">
        <v>2892</v>
      </c>
      <c r="E714" s="99" t="str">
        <f>IFERROR(VLOOKUP(F714,'Banco de Dados'!AE:AF,2,FALSE),"")</f>
        <v/>
      </c>
      <c r="F714" s="4"/>
      <c r="G714" s="4" t="s">
        <v>58</v>
      </c>
      <c r="H714" s="12" t="s">
        <v>59</v>
      </c>
      <c r="I714" s="113"/>
      <c r="J714" s="12">
        <v>45</v>
      </c>
      <c r="K714" s="111">
        <v>45297</v>
      </c>
      <c r="M714" s="12"/>
      <c r="N714" s="4"/>
      <c r="O714" s="4" t="s">
        <v>2893</v>
      </c>
      <c r="P714" s="4" t="s">
        <v>1878</v>
      </c>
      <c r="Q714" s="11">
        <v>1197130209</v>
      </c>
      <c r="R714" s="4" t="s">
        <v>2894</v>
      </c>
      <c r="S714" s="4">
        <v>17</v>
      </c>
      <c r="T714" s="4"/>
      <c r="U714" s="4" t="s">
        <v>2573</v>
      </c>
      <c r="V714" s="4" t="s">
        <v>2574</v>
      </c>
      <c r="W714" s="4" t="s">
        <v>2854</v>
      </c>
      <c r="X714" s="4">
        <v>-8.5438229999999997</v>
      </c>
      <c r="Y714" s="4">
        <v>-72.423906000000002</v>
      </c>
      <c r="Z714" t="s">
        <v>7</v>
      </c>
      <c r="AB714" s="22">
        <v>45154</v>
      </c>
      <c r="AC714" s="22">
        <v>45154</v>
      </c>
      <c r="AD714" s="168" t="s">
        <v>66</v>
      </c>
      <c r="AE714" s="36">
        <v>45303</v>
      </c>
      <c r="AF714"/>
      <c r="AJ714" s="81">
        <v>32273</v>
      </c>
    </row>
    <row r="715" spans="1:36" ht="25.2" customHeight="1" x14ac:dyDescent="0.3">
      <c r="A715" s="5">
        <v>377</v>
      </c>
      <c r="B715" s="4" t="s">
        <v>2895</v>
      </c>
      <c r="C715" s="169">
        <v>16633</v>
      </c>
      <c r="D715" s="11" t="s">
        <v>2896</v>
      </c>
      <c r="E715" s="99" t="str">
        <f>IFERROR(VLOOKUP(F715,'Banco de Dados'!AE:AF,2,FALSE),"")</f>
        <v/>
      </c>
      <c r="F715" s="4"/>
      <c r="G715" s="4" t="s">
        <v>410</v>
      </c>
      <c r="H715" s="12" t="s">
        <v>59</v>
      </c>
      <c r="I715" s="4"/>
      <c r="J715" s="12">
        <v>45</v>
      </c>
      <c r="K715" s="111">
        <v>45297</v>
      </c>
      <c r="M715" s="12"/>
      <c r="N715" s="4"/>
      <c r="O715" s="4" t="s">
        <v>2897</v>
      </c>
      <c r="P715" s="4" t="s">
        <v>1878</v>
      </c>
      <c r="Q715" s="11">
        <v>62489569287</v>
      </c>
      <c r="R715" s="4" t="s">
        <v>2898</v>
      </c>
      <c r="S715" s="4">
        <v>17</v>
      </c>
      <c r="T715" s="4"/>
      <c r="U715" s="4" t="s">
        <v>2573</v>
      </c>
      <c r="V715" s="4" t="s">
        <v>2574</v>
      </c>
      <c r="W715" s="4" t="s">
        <v>2845</v>
      </c>
      <c r="X715" s="4">
        <v>-8.5408899999999992</v>
      </c>
      <c r="Y715" s="4">
        <v>-72.432146000000003</v>
      </c>
      <c r="Z715" t="s">
        <v>7</v>
      </c>
      <c r="AB715" s="22">
        <v>45154</v>
      </c>
      <c r="AC715" s="22">
        <v>45154</v>
      </c>
      <c r="AD715" s="168" t="s">
        <v>66</v>
      </c>
      <c r="AE715" s="36">
        <v>45303</v>
      </c>
      <c r="AF715"/>
      <c r="AJ715" s="81">
        <v>27176</v>
      </c>
    </row>
    <row r="716" spans="1:36" ht="25.2" customHeight="1" x14ac:dyDescent="0.3">
      <c r="A716" s="5">
        <v>378</v>
      </c>
      <c r="B716" s="4" t="s">
        <v>2899</v>
      </c>
      <c r="C716" s="169">
        <v>18745</v>
      </c>
      <c r="D716" s="11">
        <v>63698773287</v>
      </c>
      <c r="E716" s="99" t="str">
        <f>IFERROR(VLOOKUP(F716,'Banco de Dados'!AE:AF,2,FALSE),"")</f>
        <v/>
      </c>
      <c r="F716" s="4"/>
      <c r="G716" s="4" t="s">
        <v>410</v>
      </c>
      <c r="H716" s="12" t="s">
        <v>59</v>
      </c>
      <c r="I716" s="4"/>
      <c r="J716" s="12">
        <v>45</v>
      </c>
      <c r="K716" s="111">
        <v>45296</v>
      </c>
      <c r="M716" s="12"/>
      <c r="N716" s="4"/>
      <c r="O716" s="4" t="s">
        <v>2900</v>
      </c>
      <c r="P716" s="4" t="s">
        <v>1878</v>
      </c>
      <c r="Q716" s="11">
        <v>63698773287</v>
      </c>
      <c r="R716" s="4" t="s">
        <v>2901</v>
      </c>
      <c r="S716" s="4">
        <v>17</v>
      </c>
      <c r="T716" s="4"/>
      <c r="U716" s="4" t="s">
        <v>2573</v>
      </c>
      <c r="V716" s="4" t="s">
        <v>2574</v>
      </c>
      <c r="W716" s="4" t="s">
        <v>2845</v>
      </c>
      <c r="X716" s="4">
        <v>-8.5215910000000008</v>
      </c>
      <c r="Y716" s="4">
        <v>-72.445025999999999</v>
      </c>
      <c r="Z716" t="s">
        <v>7</v>
      </c>
      <c r="AB716" s="22">
        <v>45154</v>
      </c>
      <c r="AC716" s="22">
        <v>45154</v>
      </c>
      <c r="AD716" s="168" t="s">
        <v>66</v>
      </c>
      <c r="AE716" s="36">
        <v>45303</v>
      </c>
      <c r="AF716"/>
      <c r="AJ716" s="81">
        <v>21982</v>
      </c>
    </row>
    <row r="717" spans="1:36" ht="25.2" customHeight="1" x14ac:dyDescent="0.3">
      <c r="A717" s="5">
        <v>379</v>
      </c>
      <c r="B717" s="4" t="s">
        <v>2902</v>
      </c>
      <c r="C717" s="169">
        <v>18749</v>
      </c>
      <c r="D717" s="11">
        <v>95768068287</v>
      </c>
      <c r="E717" s="99" t="str">
        <f>IFERROR(VLOOKUP(F717,'Banco de Dados'!AE:AF,2,FALSE),"")</f>
        <v/>
      </c>
      <c r="F717" s="4"/>
      <c r="G717" s="4" t="s">
        <v>58</v>
      </c>
      <c r="H717" s="12" t="s">
        <v>59</v>
      </c>
      <c r="I717" s="113"/>
      <c r="J717" s="12">
        <v>45</v>
      </c>
      <c r="K717" s="111">
        <v>45299</v>
      </c>
      <c r="M717" s="12"/>
      <c r="N717" s="4"/>
      <c r="O717" s="4" t="s">
        <v>2903</v>
      </c>
      <c r="P717" s="4" t="s">
        <v>1878</v>
      </c>
      <c r="Q717" s="11">
        <v>95768068287</v>
      </c>
      <c r="R717" s="4" t="s">
        <v>2904</v>
      </c>
      <c r="S717" s="4">
        <v>17</v>
      </c>
      <c r="T717" s="4"/>
      <c r="U717" s="4" t="s">
        <v>2573</v>
      </c>
      <c r="V717" s="4" t="s">
        <v>2574</v>
      </c>
      <c r="W717" s="4" t="s">
        <v>2845</v>
      </c>
      <c r="X717" s="4">
        <v>-8.5275230000000004</v>
      </c>
      <c r="Y717" s="4">
        <v>-72.437988000000004</v>
      </c>
      <c r="Z717" t="s">
        <v>7</v>
      </c>
      <c r="AB717" s="22">
        <v>45154</v>
      </c>
      <c r="AC717" s="22">
        <v>45154</v>
      </c>
      <c r="AD717" s="168" t="s">
        <v>66</v>
      </c>
      <c r="AE717" s="36">
        <v>45307</v>
      </c>
      <c r="AF717"/>
      <c r="AJ717" s="81">
        <v>30479</v>
      </c>
    </row>
    <row r="718" spans="1:36" ht="25.2" customHeight="1" x14ac:dyDescent="0.3">
      <c r="A718" s="5">
        <v>38</v>
      </c>
      <c r="B718" s="4" t="s">
        <v>2905</v>
      </c>
      <c r="C718" s="169">
        <v>16744</v>
      </c>
      <c r="D718" s="11" t="s">
        <v>2906</v>
      </c>
      <c r="E718" s="99">
        <f>IFERROR(VLOOKUP(F718,'Banco de Dados'!AE:AF,2,FALSE),"")</f>
        <v>713660</v>
      </c>
      <c r="F718" s="4">
        <f>IFERROR(VLOOKUP(Q718,'Banco de Dados'!A:B,2,FALSE),"")</f>
        <v>212300931</v>
      </c>
      <c r="G718" s="4" t="s">
        <v>58</v>
      </c>
      <c r="H718" s="12" t="s">
        <v>59</v>
      </c>
      <c r="I718" s="4"/>
      <c r="J718" s="11">
        <v>80</v>
      </c>
      <c r="K718" s="111">
        <v>45171</v>
      </c>
      <c r="L718" s="12" t="s">
        <v>59</v>
      </c>
      <c r="M718" s="12" t="s">
        <v>59</v>
      </c>
      <c r="N718" s="4"/>
      <c r="O718" s="4" t="s">
        <v>2907</v>
      </c>
      <c r="P718" s="4" t="s">
        <v>61</v>
      </c>
      <c r="Q718" s="11">
        <v>1945162295</v>
      </c>
      <c r="R718" s="4" t="s">
        <v>2908</v>
      </c>
      <c r="S718" s="4">
        <v>16</v>
      </c>
      <c r="T718" s="4"/>
      <c r="U718" s="4" t="s">
        <v>63</v>
      </c>
      <c r="V718" s="4" t="s">
        <v>64</v>
      </c>
      <c r="W718" s="4" t="s">
        <v>65</v>
      </c>
      <c r="X718" s="4">
        <v>-8.0482999999999993</v>
      </c>
      <c r="Y718" s="4">
        <v>-72.680287000000007</v>
      </c>
      <c r="Z718" s="4">
        <v>2216172</v>
      </c>
      <c r="AA718" s="123">
        <v>239823</v>
      </c>
      <c r="AB718" s="22">
        <v>45154</v>
      </c>
      <c r="AC718" s="22">
        <v>45154</v>
      </c>
      <c r="AD718" s="168" t="s">
        <v>66</v>
      </c>
      <c r="AE718" s="36">
        <v>45175</v>
      </c>
      <c r="AF718" s="22">
        <v>45182</v>
      </c>
      <c r="AG718" s="12">
        <v>9</v>
      </c>
      <c r="AH718" s="12" t="s">
        <v>67</v>
      </c>
      <c r="AI718" t="s">
        <v>68</v>
      </c>
      <c r="AJ718" s="81">
        <v>33066</v>
      </c>
    </row>
    <row r="719" spans="1:36" ht="25.2" customHeight="1" x14ac:dyDescent="0.3">
      <c r="A719" s="5">
        <v>380</v>
      </c>
      <c r="B719" s="4" t="s">
        <v>2909</v>
      </c>
      <c r="C719" s="169">
        <v>16469</v>
      </c>
      <c r="D719" s="11" t="s">
        <v>2910</v>
      </c>
      <c r="E719" s="99" t="str">
        <f>IFERROR(VLOOKUP(F719,'Banco de Dados'!AE:AF,2,FALSE),"")</f>
        <v/>
      </c>
      <c r="F719" s="4"/>
      <c r="G719" s="4" t="s">
        <v>410</v>
      </c>
      <c r="H719" s="12" t="s">
        <v>59</v>
      </c>
      <c r="I719" s="4"/>
      <c r="J719" s="11">
        <v>80</v>
      </c>
      <c r="K719" s="111">
        <v>45297</v>
      </c>
      <c r="M719" s="12"/>
      <c r="N719" s="4"/>
      <c r="O719" s="4" t="s">
        <v>2911</v>
      </c>
      <c r="P719" s="4" t="s">
        <v>1878</v>
      </c>
      <c r="Q719" s="11">
        <v>71630821268</v>
      </c>
      <c r="R719" s="4" t="s">
        <v>2912</v>
      </c>
      <c r="S719" s="4"/>
      <c r="T719" s="4"/>
      <c r="U719" s="4" t="s">
        <v>2573</v>
      </c>
      <c r="V719" s="4" t="s">
        <v>2574</v>
      </c>
      <c r="W719" s="4" t="s">
        <v>2854</v>
      </c>
      <c r="X719" s="4">
        <v>-8.5580599999999993</v>
      </c>
      <c r="Y719" s="4">
        <v>-72.419300000000007</v>
      </c>
      <c r="Z719" t="s">
        <v>7</v>
      </c>
      <c r="AB719" s="22">
        <v>45154</v>
      </c>
      <c r="AC719" s="22">
        <v>45154</v>
      </c>
      <c r="AD719" s="168" t="s">
        <v>66</v>
      </c>
      <c r="AE719" s="36"/>
      <c r="AF719" s="22"/>
      <c r="AG719" s="17"/>
      <c r="AJ719" s="81">
        <v>29778</v>
      </c>
    </row>
    <row r="720" spans="1:36" ht="25.2" customHeight="1" x14ac:dyDescent="0.3">
      <c r="A720" s="5">
        <v>381</v>
      </c>
      <c r="B720" s="4" t="s">
        <v>2913</v>
      </c>
      <c r="C720" s="169">
        <v>16511</v>
      </c>
      <c r="D720" s="11" t="s">
        <v>2914</v>
      </c>
      <c r="E720" s="99" t="str">
        <f>IFERROR(VLOOKUP(F720,'Banco de Dados'!AE:AF,2,FALSE),"")</f>
        <v/>
      </c>
      <c r="F720" s="4"/>
      <c r="G720" s="4" t="s">
        <v>410</v>
      </c>
      <c r="H720" s="12" t="s">
        <v>59</v>
      </c>
      <c r="I720" s="4"/>
      <c r="J720" s="12">
        <v>45</v>
      </c>
      <c r="K720" s="111">
        <v>45296</v>
      </c>
      <c r="M720" s="12"/>
      <c r="N720" s="4"/>
      <c r="O720" s="4" t="s">
        <v>2915</v>
      </c>
      <c r="P720" s="4" t="s">
        <v>1878</v>
      </c>
      <c r="Q720" s="11">
        <v>3626674207</v>
      </c>
      <c r="R720" s="4" t="s">
        <v>2916</v>
      </c>
      <c r="S720" s="4">
        <v>17</v>
      </c>
      <c r="T720" s="4"/>
      <c r="U720" s="4" t="s">
        <v>2573</v>
      </c>
      <c r="V720" s="4" t="s">
        <v>2574</v>
      </c>
      <c r="W720" s="4" t="s">
        <v>2917</v>
      </c>
      <c r="X720" s="4">
        <v>-8.5091199999999994</v>
      </c>
      <c r="Y720" s="4">
        <v>-72.441800000000001</v>
      </c>
      <c r="Z720" t="s">
        <v>7</v>
      </c>
      <c r="AB720" s="22">
        <v>45154</v>
      </c>
      <c r="AC720" s="22">
        <v>45154</v>
      </c>
      <c r="AD720" s="168" t="s">
        <v>66</v>
      </c>
      <c r="AE720" s="36">
        <v>45303</v>
      </c>
      <c r="AF720"/>
      <c r="AJ720" s="81">
        <v>30179</v>
      </c>
    </row>
    <row r="721" spans="1:36" ht="25.2" customHeight="1" x14ac:dyDescent="0.3">
      <c r="A721" s="5">
        <v>382</v>
      </c>
      <c r="B721" s="4" t="s">
        <v>2918</v>
      </c>
      <c r="C721" s="169">
        <v>16517</v>
      </c>
      <c r="D721" s="11" t="s">
        <v>2919</v>
      </c>
      <c r="E721" s="99" t="str">
        <f>IFERROR(VLOOKUP(F721,'Banco de Dados'!AE:AF,2,FALSE),"")</f>
        <v/>
      </c>
      <c r="F721" s="4"/>
      <c r="G721" s="4" t="s">
        <v>410</v>
      </c>
      <c r="H721" s="12" t="s">
        <v>59</v>
      </c>
      <c r="I721" s="4"/>
      <c r="J721" s="12">
        <v>45</v>
      </c>
      <c r="K721" s="111">
        <v>45298</v>
      </c>
      <c r="M721" s="12"/>
      <c r="N721" s="4"/>
      <c r="O721" s="4" t="s">
        <v>2920</v>
      </c>
      <c r="P721" s="4" t="s">
        <v>1878</v>
      </c>
      <c r="Q721" s="11">
        <v>1069323225</v>
      </c>
      <c r="R721" s="4" t="s">
        <v>2921</v>
      </c>
      <c r="S721" s="4">
        <v>17</v>
      </c>
      <c r="T721" s="4"/>
      <c r="U721" s="4" t="s">
        <v>2573</v>
      </c>
      <c r="V721" s="4" t="s">
        <v>2574</v>
      </c>
      <c r="W721" s="4" t="s">
        <v>2854</v>
      </c>
      <c r="X721" s="4">
        <v>-8.5602900000000002</v>
      </c>
      <c r="Y721" s="4">
        <v>-72.418800000000005</v>
      </c>
      <c r="Z721" t="s">
        <v>7</v>
      </c>
      <c r="AB721" s="22">
        <v>45154</v>
      </c>
      <c r="AC721" s="22">
        <v>45154</v>
      </c>
      <c r="AD721" s="168" t="s">
        <v>66</v>
      </c>
      <c r="AE721" s="36">
        <v>45303</v>
      </c>
      <c r="AF721"/>
      <c r="AJ721" s="81">
        <v>27326</v>
      </c>
    </row>
    <row r="722" spans="1:36" ht="25.2" customHeight="1" x14ac:dyDescent="0.3">
      <c r="A722" s="5">
        <v>383</v>
      </c>
      <c r="B722" s="4" t="s">
        <v>2922</v>
      </c>
      <c r="C722" s="169">
        <v>16519</v>
      </c>
      <c r="D722" s="11" t="s">
        <v>2923</v>
      </c>
      <c r="E722" s="99" t="str">
        <f>IFERROR(VLOOKUP(F722,'Banco de Dados'!AE:AF,2,FALSE),"")</f>
        <v/>
      </c>
      <c r="F722" s="4"/>
      <c r="G722" s="4" t="s">
        <v>410</v>
      </c>
      <c r="H722" s="12" t="s">
        <v>59</v>
      </c>
      <c r="I722" s="4"/>
      <c r="J722" s="12">
        <v>45</v>
      </c>
      <c r="K722" s="111">
        <v>45297</v>
      </c>
      <c r="M722" s="12"/>
      <c r="N722" s="4"/>
      <c r="O722" s="4" t="s">
        <v>2924</v>
      </c>
      <c r="P722" s="4" t="s">
        <v>1878</v>
      </c>
      <c r="Q722" s="11">
        <v>65413326220</v>
      </c>
      <c r="R722" s="4" t="s">
        <v>2925</v>
      </c>
      <c r="S722" s="4">
        <v>17</v>
      </c>
      <c r="T722" s="4"/>
      <c r="U722" s="4" t="s">
        <v>2573</v>
      </c>
      <c r="V722" s="4" t="s">
        <v>2574</v>
      </c>
      <c r="W722" s="4" t="s">
        <v>2854</v>
      </c>
      <c r="X722" s="4">
        <v>-8.5574600000000007</v>
      </c>
      <c r="Y722" s="4">
        <v>-72.421099999999996</v>
      </c>
      <c r="Z722" t="s">
        <v>7</v>
      </c>
      <c r="AB722" s="22">
        <v>45154</v>
      </c>
      <c r="AC722" s="22">
        <v>45154</v>
      </c>
      <c r="AD722" s="168" t="s">
        <v>66</v>
      </c>
      <c r="AE722" s="36">
        <v>45303</v>
      </c>
      <c r="AF722"/>
      <c r="AJ722" s="81">
        <v>18634</v>
      </c>
    </row>
    <row r="723" spans="1:36" ht="25.2" customHeight="1" x14ac:dyDescent="0.3">
      <c r="A723" s="5">
        <v>384</v>
      </c>
      <c r="B723" s="4" t="s">
        <v>2926</v>
      </c>
      <c r="C723" s="169">
        <v>16539</v>
      </c>
      <c r="D723" s="11" t="s">
        <v>2927</v>
      </c>
      <c r="E723" s="99" t="str">
        <f>IFERROR(VLOOKUP(F723,'Banco de Dados'!AE:AF,2,FALSE),"")</f>
        <v/>
      </c>
      <c r="F723" s="4"/>
      <c r="G723" s="4" t="s">
        <v>410</v>
      </c>
      <c r="H723" s="12" t="s">
        <v>59</v>
      </c>
      <c r="I723" s="4"/>
      <c r="J723" s="12">
        <v>45</v>
      </c>
      <c r="K723" s="111">
        <v>45297</v>
      </c>
      <c r="M723" s="12"/>
      <c r="N723" s="4"/>
      <c r="O723" s="4" t="s">
        <v>2928</v>
      </c>
      <c r="P723" s="4" t="s">
        <v>1878</v>
      </c>
      <c r="Q723" s="11">
        <v>64628299234</v>
      </c>
      <c r="R723" s="4" t="s">
        <v>2929</v>
      </c>
      <c r="S723" s="4">
        <v>17</v>
      </c>
      <c r="T723" s="4"/>
      <c r="U723" s="4" t="s">
        <v>2573</v>
      </c>
      <c r="V723" s="4" t="s">
        <v>2574</v>
      </c>
      <c r="W723" s="4" t="s">
        <v>2854</v>
      </c>
      <c r="X723" s="4">
        <v>-8.5584299999999995</v>
      </c>
      <c r="Y723" s="4">
        <v>-72.418199999999999</v>
      </c>
      <c r="Z723" t="s">
        <v>7</v>
      </c>
      <c r="AB723" s="22">
        <v>45154</v>
      </c>
      <c r="AC723" s="22">
        <v>45154</v>
      </c>
      <c r="AD723" s="168" t="s">
        <v>66</v>
      </c>
      <c r="AE723" s="36">
        <v>45303</v>
      </c>
      <c r="AF723"/>
      <c r="AJ723" s="81">
        <v>29072</v>
      </c>
    </row>
    <row r="724" spans="1:36" ht="25.2" customHeight="1" x14ac:dyDescent="0.3">
      <c r="A724" s="5">
        <v>385</v>
      </c>
      <c r="B724" s="4" t="s">
        <v>2930</v>
      </c>
      <c r="C724" s="169">
        <v>16540</v>
      </c>
      <c r="D724" s="11" t="s">
        <v>2931</v>
      </c>
      <c r="E724" s="99" t="str">
        <f>IFERROR(VLOOKUP(F724,'Banco de Dados'!AE:AF,2,FALSE),"")</f>
        <v/>
      </c>
      <c r="F724" s="4"/>
      <c r="G724" s="4" t="s">
        <v>410</v>
      </c>
      <c r="H724" s="12" t="s">
        <v>59</v>
      </c>
      <c r="I724" s="4"/>
      <c r="J724" s="12">
        <v>45</v>
      </c>
      <c r="K724" s="111">
        <v>45297</v>
      </c>
      <c r="M724" s="12"/>
      <c r="N724" s="4"/>
      <c r="O724" s="4" t="s">
        <v>2932</v>
      </c>
      <c r="P724" s="4" t="s">
        <v>1878</v>
      </c>
      <c r="Q724" s="11">
        <v>46536507215</v>
      </c>
      <c r="R724" s="4" t="s">
        <v>2933</v>
      </c>
      <c r="S724" s="4">
        <v>17</v>
      </c>
      <c r="T724" s="4"/>
      <c r="U724" s="4" t="s">
        <v>2573</v>
      </c>
      <c r="V724" s="4" t="s">
        <v>2574</v>
      </c>
      <c r="W724" s="4" t="s">
        <v>2854</v>
      </c>
      <c r="X724" s="4">
        <v>-8.5584199999999999</v>
      </c>
      <c r="Y724" s="4">
        <v>-72.417699999999996</v>
      </c>
      <c r="Z724" t="s">
        <v>7</v>
      </c>
      <c r="AB724" s="22">
        <v>45154</v>
      </c>
      <c r="AC724" s="22">
        <v>45154</v>
      </c>
      <c r="AD724" s="168" t="s">
        <v>66</v>
      </c>
      <c r="AE724" s="36">
        <v>45303</v>
      </c>
      <c r="AF724"/>
      <c r="AJ724" s="81">
        <v>19253</v>
      </c>
    </row>
    <row r="725" spans="1:36" ht="25.2" customHeight="1" x14ac:dyDescent="0.3">
      <c r="A725" s="5">
        <v>386</v>
      </c>
      <c r="B725" s="4" t="s">
        <v>2934</v>
      </c>
      <c r="C725" s="169">
        <v>16570</v>
      </c>
      <c r="D725" s="11" t="s">
        <v>2935</v>
      </c>
      <c r="E725" s="99" t="str">
        <f ca="1">IFERROR(VLOOKUP(F725,'Banco de Dados'!AE:AF,2,FALSE),"")</f>
        <v/>
      </c>
      <c r="F725" s="4">
        <f ca="1">IFERROR(VLOOKUP(Q725,'Banco de Dados'!A:B,2,FALSE),"")</f>
        <v>212302033</v>
      </c>
      <c r="G725" s="4" t="s">
        <v>58</v>
      </c>
      <c r="H725" s="12" t="s">
        <v>59</v>
      </c>
      <c r="I725" s="4"/>
      <c r="J725" s="12">
        <v>45</v>
      </c>
      <c r="K725" s="111">
        <v>45261</v>
      </c>
      <c r="L725" s="12" t="s">
        <v>59</v>
      </c>
      <c r="M725" s="12" t="s">
        <v>59</v>
      </c>
      <c r="N725" s="4"/>
      <c r="O725" s="4" t="s">
        <v>2936</v>
      </c>
      <c r="P725" s="4" t="s">
        <v>1878</v>
      </c>
      <c r="Q725" s="11">
        <v>70002477203</v>
      </c>
      <c r="R725" s="4" t="s">
        <v>2937</v>
      </c>
      <c r="S725" s="4">
        <v>17</v>
      </c>
      <c r="T725" s="4"/>
      <c r="U725" s="4" t="s">
        <v>2573</v>
      </c>
      <c r="V725" s="4" t="s">
        <v>2574</v>
      </c>
      <c r="W725" s="4" t="s">
        <v>2836</v>
      </c>
      <c r="X725" s="4">
        <v>-8.50596</v>
      </c>
      <c r="Y725" s="4">
        <v>-72.444000000000003</v>
      </c>
      <c r="Z725" t="s">
        <v>7</v>
      </c>
      <c r="AA725">
        <v>247256</v>
      </c>
      <c r="AB725" s="22">
        <v>45154</v>
      </c>
      <c r="AC725" s="22">
        <v>45154</v>
      </c>
      <c r="AD725" s="168" t="s">
        <v>66</v>
      </c>
      <c r="AE725" s="36">
        <v>45271</v>
      </c>
      <c r="AF725"/>
      <c r="AG725" s="12">
        <v>12</v>
      </c>
      <c r="AH725" s="12" t="s">
        <v>122</v>
      </c>
      <c r="AJ725" s="81">
        <v>30891</v>
      </c>
    </row>
    <row r="726" spans="1:36" ht="25.2" customHeight="1" x14ac:dyDescent="0.3">
      <c r="A726" s="5">
        <v>387</v>
      </c>
      <c r="B726" s="4" t="s">
        <v>2938</v>
      </c>
      <c r="C726" s="169">
        <v>16609</v>
      </c>
      <c r="D726" s="11" t="s">
        <v>2939</v>
      </c>
      <c r="E726" s="99" t="str">
        <f>IFERROR(VLOOKUP(F726,'Banco de Dados'!AE:AF,2,FALSE),"")</f>
        <v/>
      </c>
      <c r="F726" s="4"/>
      <c r="G726" s="4" t="s">
        <v>410</v>
      </c>
      <c r="H726" s="12" t="s">
        <v>59</v>
      </c>
      <c r="I726" s="4"/>
      <c r="J726" s="12">
        <v>45</v>
      </c>
      <c r="K726" s="111">
        <v>45297</v>
      </c>
      <c r="M726" s="12"/>
      <c r="N726" s="4"/>
      <c r="O726" s="4" t="s">
        <v>2940</v>
      </c>
      <c r="P726" s="4" t="s">
        <v>1878</v>
      </c>
      <c r="Q726" s="11">
        <v>89453751200</v>
      </c>
      <c r="R726" s="4" t="s">
        <v>2941</v>
      </c>
      <c r="S726" s="4">
        <v>17</v>
      </c>
      <c r="T726" s="4"/>
      <c r="U726" s="4" t="s">
        <v>2573</v>
      </c>
      <c r="V726" s="4" t="s">
        <v>2574</v>
      </c>
      <c r="W726" s="4" t="s">
        <v>2854</v>
      </c>
      <c r="X726" s="4">
        <v>-8.5569199999999999</v>
      </c>
      <c r="Y726" s="4">
        <v>-72.421300000000002</v>
      </c>
      <c r="Z726" t="s">
        <v>7</v>
      </c>
      <c r="AB726" s="22">
        <v>45154</v>
      </c>
      <c r="AC726" s="22">
        <v>45154</v>
      </c>
      <c r="AD726" s="168" t="s">
        <v>66</v>
      </c>
      <c r="AE726" s="36">
        <v>45303</v>
      </c>
      <c r="AF726"/>
      <c r="AJ726" s="81">
        <v>29459</v>
      </c>
    </row>
    <row r="727" spans="1:36" ht="25.2" customHeight="1" x14ac:dyDescent="0.3">
      <c r="A727" s="5">
        <v>388</v>
      </c>
      <c r="B727" s="4" t="s">
        <v>2942</v>
      </c>
      <c r="C727" s="169">
        <v>16510</v>
      </c>
      <c r="D727" s="11" t="s">
        <v>2943</v>
      </c>
      <c r="E727" s="99" t="str">
        <f>IFERROR(VLOOKUP(F727,'Banco de Dados'!AE:AF,2,FALSE),"")</f>
        <v/>
      </c>
      <c r="F727" s="4">
        <v>212302036</v>
      </c>
      <c r="G727" s="4" t="s">
        <v>58</v>
      </c>
      <c r="H727" s="12" t="s">
        <v>59</v>
      </c>
      <c r="I727" s="113"/>
      <c r="J727" s="12">
        <v>45</v>
      </c>
      <c r="K727" s="111">
        <v>45262</v>
      </c>
      <c r="L727" s="12" t="s">
        <v>59</v>
      </c>
      <c r="M727" s="12" t="s">
        <v>59</v>
      </c>
      <c r="N727" s="4"/>
      <c r="O727" s="4" t="s">
        <v>2944</v>
      </c>
      <c r="P727" s="4" t="s">
        <v>1878</v>
      </c>
      <c r="Q727" s="11">
        <v>9115234215</v>
      </c>
      <c r="R727" s="4" t="s">
        <v>2945</v>
      </c>
      <c r="S727" s="4">
        <v>17</v>
      </c>
      <c r="T727" s="4"/>
      <c r="U727" s="4" t="s">
        <v>2573</v>
      </c>
      <c r="V727" s="4" t="s">
        <v>2574</v>
      </c>
      <c r="W727" s="4" t="s">
        <v>2946</v>
      </c>
      <c r="X727" s="4">
        <v>-8.3469899999999999</v>
      </c>
      <c r="Y727" s="4">
        <v>-72.612099999999998</v>
      </c>
      <c r="Z727" t="s">
        <v>7</v>
      </c>
      <c r="AA727">
        <v>247256</v>
      </c>
      <c r="AB727" s="22">
        <v>45154</v>
      </c>
      <c r="AC727" s="22">
        <v>45154</v>
      </c>
      <c r="AD727" s="168" t="s">
        <v>66</v>
      </c>
      <c r="AE727" s="36">
        <v>45271</v>
      </c>
      <c r="AF727"/>
      <c r="AG727" s="12">
        <v>12</v>
      </c>
      <c r="AH727" s="12" t="s">
        <v>122</v>
      </c>
      <c r="AJ727" s="81">
        <v>16368</v>
      </c>
    </row>
    <row r="728" spans="1:36" ht="25.2" customHeight="1" x14ac:dyDescent="0.3">
      <c r="A728" s="5">
        <v>389</v>
      </c>
      <c r="B728" s="4" t="s">
        <v>2947</v>
      </c>
      <c r="C728" s="169">
        <v>16596</v>
      </c>
      <c r="D728" s="11" t="s">
        <v>2948</v>
      </c>
      <c r="E728" s="99" t="str">
        <f>IFERROR(VLOOKUP(F728,'Banco de Dados'!AE:AF,2,FALSE),"")</f>
        <v/>
      </c>
      <c r="F728" s="4"/>
      <c r="G728" s="4" t="s">
        <v>58</v>
      </c>
      <c r="H728" s="12" t="s">
        <v>59</v>
      </c>
      <c r="I728" s="113"/>
      <c r="J728" s="12">
        <v>45</v>
      </c>
      <c r="K728" s="111">
        <v>45240</v>
      </c>
      <c r="L728" s="12" t="s">
        <v>59</v>
      </c>
      <c r="M728" s="12"/>
      <c r="N728" s="4"/>
      <c r="O728" s="4" t="s">
        <v>2949</v>
      </c>
      <c r="P728" s="4" t="s">
        <v>1878</v>
      </c>
      <c r="Q728" s="11">
        <v>68955570244</v>
      </c>
      <c r="R728" s="4" t="s">
        <v>2950</v>
      </c>
      <c r="S728" s="4">
        <v>17</v>
      </c>
      <c r="T728" s="4"/>
      <c r="U728" s="4" t="s">
        <v>2573</v>
      </c>
      <c r="V728" s="4" t="s">
        <v>2574</v>
      </c>
      <c r="W728" s="4" t="s">
        <v>2367</v>
      </c>
      <c r="X728" s="4">
        <v>-8.2932699999999997</v>
      </c>
      <c r="Y728" s="4">
        <v>-72.668499999999995</v>
      </c>
      <c r="AB728" s="22">
        <v>45154</v>
      </c>
      <c r="AC728" s="22">
        <v>45154</v>
      </c>
      <c r="AD728" s="168" t="s">
        <v>66</v>
      </c>
      <c r="AE728" s="36">
        <v>45252</v>
      </c>
      <c r="AF728"/>
      <c r="AG728" s="12">
        <v>11</v>
      </c>
      <c r="AH728" s="12" t="s">
        <v>128</v>
      </c>
      <c r="AJ728" s="81">
        <v>29349</v>
      </c>
    </row>
    <row r="729" spans="1:36" ht="25.2" customHeight="1" x14ac:dyDescent="0.3">
      <c r="A729" s="5">
        <v>39</v>
      </c>
      <c r="B729" s="4" t="s">
        <v>2951</v>
      </c>
      <c r="C729" s="169">
        <v>16745</v>
      </c>
      <c r="D729" s="11" t="s">
        <v>2952</v>
      </c>
      <c r="E729" s="99">
        <f>IFERROR(VLOOKUP(F729,'Banco de Dados'!AE:AF,2,FALSE),"")</f>
        <v>714177</v>
      </c>
      <c r="F729" s="4">
        <f>IFERROR(VLOOKUP(Q729,'Banco de Dados'!A:B,2,FALSE),"")</f>
        <v>212300982</v>
      </c>
      <c r="G729" s="4" t="s">
        <v>58</v>
      </c>
      <c r="H729" s="12" t="s">
        <v>59</v>
      </c>
      <c r="I729" s="4"/>
      <c r="J729" s="11">
        <v>80</v>
      </c>
      <c r="K729" s="111">
        <v>45176</v>
      </c>
      <c r="L729" s="12" t="s">
        <v>59</v>
      </c>
      <c r="M729" s="12" t="s">
        <v>59</v>
      </c>
      <c r="N729" s="4"/>
      <c r="O729" s="4" t="s">
        <v>2953</v>
      </c>
      <c r="P729" s="4" t="s">
        <v>61</v>
      </c>
      <c r="Q729" s="11">
        <v>81087985234</v>
      </c>
      <c r="R729" s="4" t="s">
        <v>2954</v>
      </c>
      <c r="S729" s="4">
        <v>16</v>
      </c>
      <c r="T729" s="4"/>
      <c r="U729" s="4" t="s">
        <v>63</v>
      </c>
      <c r="V729" s="4" t="s">
        <v>64</v>
      </c>
      <c r="W729" s="4" t="s">
        <v>65</v>
      </c>
      <c r="X729" s="4">
        <v>-8.1067730000000005</v>
      </c>
      <c r="Y729" s="4">
        <v>-72.596517000000006</v>
      </c>
      <c r="Z729" s="4">
        <v>2216173</v>
      </c>
      <c r="AA729" s="123">
        <v>239823</v>
      </c>
      <c r="AB729" s="22">
        <v>45154</v>
      </c>
      <c r="AC729" s="22">
        <v>45154</v>
      </c>
      <c r="AD729" s="168" t="s">
        <v>66</v>
      </c>
      <c r="AE729" s="36">
        <v>45188</v>
      </c>
      <c r="AF729" s="22">
        <v>45191</v>
      </c>
      <c r="AG729" s="17">
        <v>9</v>
      </c>
      <c r="AH729" s="12" t="s">
        <v>67</v>
      </c>
      <c r="AI729" t="s">
        <v>68</v>
      </c>
      <c r="AJ729" s="81">
        <v>29692</v>
      </c>
    </row>
    <row r="730" spans="1:36" ht="25.2" customHeight="1" x14ac:dyDescent="0.3">
      <c r="A730" s="5">
        <v>390</v>
      </c>
      <c r="B730" s="4" t="s">
        <v>2955</v>
      </c>
      <c r="C730" s="169">
        <v>18797</v>
      </c>
      <c r="D730" s="11">
        <v>66485088253</v>
      </c>
      <c r="E730" s="99" t="str">
        <f>IFERROR(VLOOKUP(F730,'Banco de Dados'!AE:AF,2,FALSE),"")</f>
        <v/>
      </c>
      <c r="F730" s="4"/>
      <c r="G730" s="4" t="s">
        <v>58</v>
      </c>
      <c r="H730" s="12" t="s">
        <v>59</v>
      </c>
      <c r="I730" s="113"/>
      <c r="J730" s="12">
        <v>45</v>
      </c>
      <c r="K730" s="111"/>
      <c r="M730" s="12"/>
      <c r="N730" s="4"/>
      <c r="O730" s="4" t="s">
        <v>2956</v>
      </c>
      <c r="P730" s="4" t="s">
        <v>1878</v>
      </c>
      <c r="Q730" s="11">
        <v>66485088253</v>
      </c>
      <c r="R730" s="4" t="s">
        <v>2957</v>
      </c>
      <c r="S730" s="4">
        <v>17</v>
      </c>
      <c r="T730" s="4"/>
      <c r="U730" s="4" t="s">
        <v>2573</v>
      </c>
      <c r="V730" s="4" t="s">
        <v>2574</v>
      </c>
      <c r="W730" s="4" t="s">
        <v>2367</v>
      </c>
      <c r="X730" s="4">
        <v>-8.2933479999999999</v>
      </c>
      <c r="Y730" s="4">
        <v>-72.668799000000007</v>
      </c>
      <c r="Z730" t="s">
        <v>7</v>
      </c>
      <c r="AB730" s="22">
        <v>45154</v>
      </c>
      <c r="AC730" s="22">
        <v>45154</v>
      </c>
      <c r="AD730" s="168" t="s">
        <v>66</v>
      </c>
      <c r="AE730" s="36"/>
      <c r="AF730"/>
      <c r="AJ730" s="81">
        <v>20818</v>
      </c>
    </row>
    <row r="731" spans="1:36" ht="25.2" customHeight="1" x14ac:dyDescent="0.3">
      <c r="A731" s="5">
        <v>391</v>
      </c>
      <c r="B731" s="4" t="s">
        <v>2958</v>
      </c>
      <c r="C731" s="169">
        <v>16734</v>
      </c>
      <c r="D731" s="11" t="s">
        <v>2959</v>
      </c>
      <c r="E731" s="99" t="str">
        <f>IFERROR(VLOOKUP(F731,'Banco de Dados'!AE:AF,2,FALSE),"")</f>
        <v/>
      </c>
      <c r="F731" s="4"/>
      <c r="G731" s="4" t="s">
        <v>58</v>
      </c>
      <c r="H731" s="12" t="s">
        <v>59</v>
      </c>
      <c r="I731" s="113"/>
      <c r="J731" s="11">
        <v>80</v>
      </c>
      <c r="K731" s="111"/>
      <c r="M731" s="12"/>
      <c r="N731" s="4"/>
      <c r="O731" s="4" t="s">
        <v>2960</v>
      </c>
      <c r="P731" s="4" t="s">
        <v>1878</v>
      </c>
      <c r="Q731" s="11">
        <v>5094509209</v>
      </c>
      <c r="R731" s="4" t="s">
        <v>2961</v>
      </c>
      <c r="S731" s="4">
        <v>16</v>
      </c>
      <c r="T731" s="4"/>
      <c r="U731" s="4" t="s">
        <v>63</v>
      </c>
      <c r="V731" s="4" t="s">
        <v>64</v>
      </c>
      <c r="W731" s="4" t="s">
        <v>2962</v>
      </c>
      <c r="X731" s="4">
        <v>-8.1379710000000003</v>
      </c>
      <c r="Y731" s="4">
        <v>-72.576783000000006</v>
      </c>
      <c r="Z731" t="s">
        <v>7</v>
      </c>
      <c r="AB731" s="22">
        <v>45154</v>
      </c>
      <c r="AC731" s="22">
        <v>45154</v>
      </c>
      <c r="AD731" s="168"/>
      <c r="AE731" s="36"/>
      <c r="AF731"/>
      <c r="AJ731" s="81">
        <v>33283</v>
      </c>
    </row>
    <row r="732" spans="1:36" ht="25.2" customHeight="1" x14ac:dyDescent="0.3">
      <c r="A732" s="5">
        <v>392</v>
      </c>
      <c r="B732" s="4" t="s">
        <v>2963</v>
      </c>
      <c r="C732" s="169">
        <v>19077</v>
      </c>
      <c r="D732" s="11" t="s">
        <v>2964</v>
      </c>
      <c r="E732" s="99">
        <f>IFERROR(VLOOKUP(F732,'Banco de Dados'!AE:AF,2,FALSE),"")</f>
        <v>715166</v>
      </c>
      <c r="F732" s="4">
        <f>IFERROR(VLOOKUP(Q732,'Banco de Dados'!A:B,2,FALSE),"")</f>
        <v>212301135</v>
      </c>
      <c r="G732" s="4" t="s">
        <v>58</v>
      </c>
      <c r="H732" s="12" t="s">
        <v>59</v>
      </c>
      <c r="I732" s="113"/>
      <c r="J732" s="11">
        <v>80</v>
      </c>
      <c r="K732" s="111">
        <v>45197</v>
      </c>
      <c r="L732" s="12" t="s">
        <v>59</v>
      </c>
      <c r="M732" s="12" t="s">
        <v>59</v>
      </c>
      <c r="N732" s="4"/>
      <c r="O732" s="4" t="s">
        <v>2965</v>
      </c>
      <c r="P732" s="4" t="s">
        <v>1878</v>
      </c>
      <c r="Q732" s="11">
        <v>934816247</v>
      </c>
      <c r="R732" s="4" t="s">
        <v>2966</v>
      </c>
      <c r="S732" s="4">
        <v>16</v>
      </c>
      <c r="T732" s="4"/>
      <c r="U732" s="4" t="s">
        <v>63</v>
      </c>
      <c r="V732" s="4" t="s">
        <v>64</v>
      </c>
      <c r="W732" s="4" t="s">
        <v>2967</v>
      </c>
      <c r="X732" s="4">
        <v>-8.215446</v>
      </c>
      <c r="Y732" s="4">
        <v>-72.524749999999997</v>
      </c>
      <c r="Z732">
        <v>2216303</v>
      </c>
      <c r="AA732" s="123">
        <v>239823</v>
      </c>
      <c r="AB732" s="22">
        <v>45154</v>
      </c>
      <c r="AC732" s="22">
        <v>45154</v>
      </c>
      <c r="AD732" s="168" t="s">
        <v>66</v>
      </c>
      <c r="AE732" s="36">
        <v>45202</v>
      </c>
      <c r="AF732" s="36">
        <v>45208</v>
      </c>
      <c r="AG732" s="12">
        <v>10</v>
      </c>
      <c r="AH732" s="12" t="s">
        <v>67</v>
      </c>
      <c r="AI732" t="s">
        <v>68</v>
      </c>
      <c r="AJ732" s="81">
        <v>28235</v>
      </c>
    </row>
    <row r="733" spans="1:36" ht="25.2" customHeight="1" x14ac:dyDescent="0.3">
      <c r="A733" s="5">
        <v>393</v>
      </c>
      <c r="B733" s="4" t="s">
        <v>2968</v>
      </c>
      <c r="C733" s="169">
        <v>19085</v>
      </c>
      <c r="D733" s="11" t="s">
        <v>2969</v>
      </c>
      <c r="E733" s="99">
        <f>IFERROR(VLOOKUP(F733,'Banco de Dados'!AE:AF,2,FALSE),"")</f>
        <v>715167</v>
      </c>
      <c r="F733" s="4">
        <f>IFERROR(VLOOKUP(Q733,'Banco de Dados'!A:B,2,FALSE),"")</f>
        <v>212301136</v>
      </c>
      <c r="G733" s="4" t="s">
        <v>58</v>
      </c>
      <c r="H733" s="12" t="s">
        <v>59</v>
      </c>
      <c r="I733" s="113"/>
      <c r="J733" s="11">
        <v>80</v>
      </c>
      <c r="K733" s="111">
        <v>45195</v>
      </c>
      <c r="L733" s="12" t="s">
        <v>59</v>
      </c>
      <c r="M733" s="12" t="s">
        <v>59</v>
      </c>
      <c r="N733" s="4"/>
      <c r="O733" s="4" t="s">
        <v>2970</v>
      </c>
      <c r="P733" s="4" t="s">
        <v>1878</v>
      </c>
      <c r="Q733" s="11">
        <v>51863979204</v>
      </c>
      <c r="R733" s="4" t="s">
        <v>2971</v>
      </c>
      <c r="S733" s="4">
        <v>16</v>
      </c>
      <c r="T733" s="4"/>
      <c r="U733" s="4" t="s">
        <v>63</v>
      </c>
      <c r="V733" s="4" t="s">
        <v>64</v>
      </c>
      <c r="W733" s="4" t="s">
        <v>2967</v>
      </c>
      <c r="X733" s="4">
        <v>-8.2160949999999993</v>
      </c>
      <c r="Y733" s="4">
        <v>-72.520628000000002</v>
      </c>
      <c r="Z733">
        <v>2216304</v>
      </c>
      <c r="AA733" s="123">
        <v>239823</v>
      </c>
      <c r="AB733" s="22">
        <v>45154</v>
      </c>
      <c r="AC733" s="22">
        <v>45154</v>
      </c>
      <c r="AD733" s="168" t="s">
        <v>66</v>
      </c>
      <c r="AE733" s="36">
        <v>45202</v>
      </c>
      <c r="AF733" s="36">
        <v>45208</v>
      </c>
      <c r="AG733" s="12">
        <v>10</v>
      </c>
      <c r="AH733" s="12" t="s">
        <v>67</v>
      </c>
      <c r="AI733" t="s">
        <v>68</v>
      </c>
      <c r="AJ733" s="81">
        <v>29692</v>
      </c>
    </row>
    <row r="734" spans="1:36" ht="25.2" customHeight="1" x14ac:dyDescent="0.3">
      <c r="A734" s="5">
        <v>394</v>
      </c>
      <c r="B734" s="4" t="s">
        <v>2972</v>
      </c>
      <c r="C734" s="169">
        <v>19087</v>
      </c>
      <c r="D734" s="11" t="s">
        <v>2973</v>
      </c>
      <c r="E734" s="99">
        <f>IFERROR(VLOOKUP(F734,'Banco de Dados'!AE:AF,2,FALSE),"")</f>
        <v>715168</v>
      </c>
      <c r="F734" s="4">
        <f>IFERROR(VLOOKUP(Q734,'Banco de Dados'!A:B,2,FALSE),"")</f>
        <v>212301137</v>
      </c>
      <c r="G734" s="4" t="s">
        <v>58</v>
      </c>
      <c r="H734" s="12" t="s">
        <v>59</v>
      </c>
      <c r="I734" s="113"/>
      <c r="J734" s="11">
        <v>80</v>
      </c>
      <c r="K734" s="111">
        <v>45194</v>
      </c>
      <c r="L734" s="12" t="s">
        <v>59</v>
      </c>
      <c r="M734" s="12" t="s">
        <v>59</v>
      </c>
      <c r="N734" s="4"/>
      <c r="O734" s="4" t="s">
        <v>2974</v>
      </c>
      <c r="P734" s="4" t="s">
        <v>1878</v>
      </c>
      <c r="Q734" s="11">
        <v>67083811253</v>
      </c>
      <c r="R734" s="4" t="s">
        <v>2975</v>
      </c>
      <c r="S734" s="4">
        <v>16</v>
      </c>
      <c r="T734" s="4"/>
      <c r="U734" s="4" t="s">
        <v>63</v>
      </c>
      <c r="V734" s="4" t="s">
        <v>64</v>
      </c>
      <c r="W734" s="4" t="s">
        <v>2976</v>
      </c>
      <c r="X734" s="4">
        <v>-8.2146209999999993</v>
      </c>
      <c r="Y734" s="4">
        <v>-72.522411000000005</v>
      </c>
      <c r="Z734">
        <v>2216305</v>
      </c>
      <c r="AA734" s="123">
        <v>239823</v>
      </c>
      <c r="AB734" s="22">
        <v>45154</v>
      </c>
      <c r="AC734" s="22">
        <v>45154</v>
      </c>
      <c r="AD734" s="168" t="s">
        <v>66</v>
      </c>
      <c r="AE734" s="36">
        <v>45202</v>
      </c>
      <c r="AF734" s="36">
        <v>45208</v>
      </c>
      <c r="AG734" s="12">
        <v>10</v>
      </c>
      <c r="AH734" s="12" t="s">
        <v>67</v>
      </c>
      <c r="AI734" t="s">
        <v>68</v>
      </c>
      <c r="AJ734" s="81">
        <v>29405</v>
      </c>
    </row>
    <row r="735" spans="1:36" ht="25.2" customHeight="1" x14ac:dyDescent="0.3">
      <c r="A735" s="5">
        <v>395</v>
      </c>
      <c r="B735" s="4" t="s">
        <v>2977</v>
      </c>
      <c r="C735" s="169">
        <v>19089</v>
      </c>
      <c r="D735" s="11" t="s">
        <v>2978</v>
      </c>
      <c r="E735" s="99" t="str">
        <f>IFERROR(VLOOKUP(F735,'Banco de Dados'!AE:AF,2,FALSE),"")</f>
        <v/>
      </c>
      <c r="F735" s="4"/>
      <c r="G735" s="4" t="s">
        <v>58</v>
      </c>
      <c r="H735" s="12" t="s">
        <v>363</v>
      </c>
      <c r="I735" s="4" t="s">
        <v>446</v>
      </c>
      <c r="J735" s="11" t="s">
        <v>365</v>
      </c>
      <c r="K735" s="111"/>
      <c r="M735" s="12"/>
      <c r="N735" s="4"/>
      <c r="O735" s="4" t="s">
        <v>2979</v>
      </c>
      <c r="P735" s="4" t="s">
        <v>1878</v>
      </c>
      <c r="Q735" s="11">
        <v>70491198221</v>
      </c>
      <c r="R735" s="4"/>
      <c r="S735" s="4">
        <v>16</v>
      </c>
      <c r="T735" s="4"/>
      <c r="U735" s="4" t="s">
        <v>63</v>
      </c>
      <c r="V735" s="4" t="s">
        <v>64</v>
      </c>
      <c r="W735" s="4" t="s">
        <v>2967</v>
      </c>
      <c r="X735" s="4">
        <v>-8.2156830000000003</v>
      </c>
      <c r="Y735" s="4">
        <v>-72.523409999999998</v>
      </c>
      <c r="Z735" t="s">
        <v>7</v>
      </c>
      <c r="AB735" s="22">
        <v>45154</v>
      </c>
      <c r="AC735" s="22">
        <v>45154</v>
      </c>
      <c r="AD735" s="168"/>
      <c r="AE735" s="36"/>
      <c r="AF735"/>
      <c r="AJ735" s="81" t="e">
        <v>#N/A</v>
      </c>
    </row>
    <row r="736" spans="1:36" ht="25.2" customHeight="1" x14ac:dyDescent="0.3">
      <c r="A736" s="5">
        <v>396</v>
      </c>
      <c r="B736" s="4" t="s">
        <v>2980</v>
      </c>
      <c r="C736" s="169">
        <v>19091</v>
      </c>
      <c r="D736" s="11" t="s">
        <v>2981</v>
      </c>
      <c r="E736" s="99">
        <f ca="1">IFERROR(VLOOKUP(F736,'Banco de Dados'!AE:AF,2,FALSE),"")</f>
        <v>716316</v>
      </c>
      <c r="F736" s="4">
        <f ca="1">IFERROR(VLOOKUP(Q736,'Banco de Dados'!A:B,2,FALSE),"")</f>
        <v>212301444</v>
      </c>
      <c r="G736" s="4" t="s">
        <v>58</v>
      </c>
      <c r="H736" s="12" t="s">
        <v>59</v>
      </c>
      <c r="I736" s="113"/>
      <c r="J736" s="11">
        <v>80</v>
      </c>
      <c r="K736" s="111">
        <v>45196</v>
      </c>
      <c r="L736" s="12" t="s">
        <v>59</v>
      </c>
      <c r="M736" s="12" t="s">
        <v>59</v>
      </c>
      <c r="N736" s="4" t="s">
        <v>2982</v>
      </c>
      <c r="O736" s="4" t="s">
        <v>2983</v>
      </c>
      <c r="P736" s="4" t="s">
        <v>1878</v>
      </c>
      <c r="Q736" s="11">
        <v>65800885249</v>
      </c>
      <c r="R736" s="4" t="s">
        <v>2984</v>
      </c>
      <c r="S736" s="4">
        <v>16</v>
      </c>
      <c r="T736" s="4"/>
      <c r="U736" s="4" t="s">
        <v>63</v>
      </c>
      <c r="V736" s="4" t="s">
        <v>64</v>
      </c>
      <c r="W736" s="4" t="s">
        <v>2967</v>
      </c>
      <c r="X736" s="4">
        <v>-8.2164479999999998</v>
      </c>
      <c r="Y736" s="4">
        <v>-72.516239999999996</v>
      </c>
      <c r="Z736">
        <v>2236643</v>
      </c>
      <c r="AA736" s="123">
        <v>243465</v>
      </c>
      <c r="AB736" s="22">
        <v>45154</v>
      </c>
      <c r="AC736" s="22">
        <v>45154</v>
      </c>
      <c r="AD736" s="168" t="s">
        <v>66</v>
      </c>
      <c r="AE736" s="36">
        <v>45202</v>
      </c>
      <c r="AF736" s="12"/>
      <c r="AG736" s="12">
        <v>10</v>
      </c>
      <c r="AH736" s="12" t="s">
        <v>224</v>
      </c>
      <c r="AI736" t="s">
        <v>225</v>
      </c>
      <c r="AJ736" s="81">
        <v>29239</v>
      </c>
    </row>
    <row r="737" spans="1:36" ht="25.2" customHeight="1" x14ac:dyDescent="0.3">
      <c r="A737" s="5">
        <v>397</v>
      </c>
      <c r="B737" s="4" t="s">
        <v>2985</v>
      </c>
      <c r="C737" s="169">
        <v>19093</v>
      </c>
      <c r="D737" s="11" t="s">
        <v>2986</v>
      </c>
      <c r="E737" s="99">
        <f ca="1">IFERROR(VLOOKUP(F737,'Banco de Dados'!AE:AF,2,FALSE),"")</f>
        <v>716317</v>
      </c>
      <c r="F737" s="4">
        <f ca="1">IFERROR(VLOOKUP(Q737,'Banco de Dados'!A:B,2,FALSE),"")</f>
        <v>212301443</v>
      </c>
      <c r="G737" s="4" t="s">
        <v>58</v>
      </c>
      <c r="H737" s="12" t="s">
        <v>59</v>
      </c>
      <c r="I737" s="113"/>
      <c r="J737" s="11">
        <v>80</v>
      </c>
      <c r="K737" s="111">
        <v>45204</v>
      </c>
      <c r="L737" s="12" t="s">
        <v>59</v>
      </c>
      <c r="M737" s="12" t="s">
        <v>59</v>
      </c>
      <c r="N737" s="4"/>
      <c r="O737" s="4" t="s">
        <v>2987</v>
      </c>
      <c r="P737" s="4" t="s">
        <v>292</v>
      </c>
      <c r="Q737" s="11">
        <v>88928659272</v>
      </c>
      <c r="R737" s="4" t="s">
        <v>2988</v>
      </c>
      <c r="S737" s="4">
        <v>16</v>
      </c>
      <c r="T737" s="4"/>
      <c r="U737" s="4" t="s">
        <v>63</v>
      </c>
      <c r="V737" s="4" t="s">
        <v>64</v>
      </c>
      <c r="W737" s="4" t="s">
        <v>2989</v>
      </c>
      <c r="X737" s="4">
        <v>-8.0484530000000003</v>
      </c>
      <c r="Y737" s="4">
        <v>-72.680738000000005</v>
      </c>
      <c r="Z737">
        <v>2236644</v>
      </c>
      <c r="AA737" s="123">
        <v>243465</v>
      </c>
      <c r="AB737" s="22">
        <v>45154</v>
      </c>
      <c r="AC737" s="22">
        <v>45154</v>
      </c>
      <c r="AD737" s="168" t="s">
        <v>66</v>
      </c>
      <c r="AE737" s="36">
        <v>45208</v>
      </c>
      <c r="AF737"/>
      <c r="AG737" s="12">
        <v>10</v>
      </c>
      <c r="AH737" s="12" t="s">
        <v>224</v>
      </c>
      <c r="AI737" t="s">
        <v>225</v>
      </c>
      <c r="AJ737" s="81">
        <v>29479</v>
      </c>
    </row>
    <row r="738" spans="1:36" ht="25.2" customHeight="1" x14ac:dyDescent="0.3">
      <c r="A738" s="5">
        <v>398</v>
      </c>
      <c r="B738" s="4" t="s">
        <v>2990</v>
      </c>
      <c r="C738" s="169">
        <v>19095</v>
      </c>
      <c r="D738" s="11" t="s">
        <v>2991</v>
      </c>
      <c r="E738" s="99">
        <f ca="1">IFERROR(VLOOKUP(F738,'Banco de Dados'!AE:AF,2,FALSE),"")</f>
        <v>716318</v>
      </c>
      <c r="F738" s="4">
        <f ca="1">IFERROR(VLOOKUP(Q738,'Banco de Dados'!A:B,2,FALSE),"")</f>
        <v>212301445</v>
      </c>
      <c r="G738" s="4" t="s">
        <v>58</v>
      </c>
      <c r="H738" s="12" t="s">
        <v>59</v>
      </c>
      <c r="I738" s="113"/>
      <c r="J738" s="11">
        <v>80</v>
      </c>
      <c r="K738" s="111">
        <v>45202</v>
      </c>
      <c r="L738" s="12" t="s">
        <v>59</v>
      </c>
      <c r="M738" s="12" t="s">
        <v>59</v>
      </c>
      <c r="N738" s="4"/>
      <c r="O738" s="4" t="s">
        <v>2992</v>
      </c>
      <c r="P738" s="4" t="s">
        <v>2127</v>
      </c>
      <c r="Q738" s="122">
        <v>75731034000155</v>
      </c>
      <c r="R738" s="4" t="s">
        <v>2993</v>
      </c>
      <c r="S738" s="4"/>
      <c r="T738" s="4"/>
      <c r="U738" s="4" t="s">
        <v>63</v>
      </c>
      <c r="V738" s="4" t="s">
        <v>64</v>
      </c>
      <c r="W738" s="4" t="s">
        <v>2994</v>
      </c>
      <c r="X738" s="4">
        <v>-8.0727499999999992</v>
      </c>
      <c r="Y738" s="4">
        <v>-72.622318000000007</v>
      </c>
      <c r="Z738">
        <v>2236645</v>
      </c>
      <c r="AA738" s="123">
        <v>243465</v>
      </c>
      <c r="AB738" s="22">
        <v>45154</v>
      </c>
      <c r="AC738" s="22">
        <v>45154</v>
      </c>
      <c r="AD738" s="168" t="s">
        <v>66</v>
      </c>
      <c r="AE738" s="36">
        <v>45208</v>
      </c>
      <c r="AF738"/>
      <c r="AG738" s="12">
        <v>10</v>
      </c>
      <c r="AH738" s="12" t="s">
        <v>224</v>
      </c>
      <c r="AI738" t="s">
        <v>225</v>
      </c>
      <c r="AJ738" s="81">
        <v>29564</v>
      </c>
    </row>
    <row r="739" spans="1:36" ht="25.2" customHeight="1" x14ac:dyDescent="0.3">
      <c r="A739" s="5">
        <v>399</v>
      </c>
      <c r="B739" s="4" t="s">
        <v>2995</v>
      </c>
      <c r="C739" s="169">
        <v>19105</v>
      </c>
      <c r="D739" s="11" t="s">
        <v>2996</v>
      </c>
      <c r="E739" s="99" t="str">
        <f>IFERROR(VLOOKUP(F739,'Banco de Dados'!AE:AF,2,FALSE),"")</f>
        <v/>
      </c>
      <c r="F739" s="4"/>
      <c r="G739" s="4" t="s">
        <v>58</v>
      </c>
      <c r="H739" s="12" t="s">
        <v>59</v>
      </c>
      <c r="I739" s="113"/>
      <c r="J739" s="11">
        <v>80</v>
      </c>
      <c r="K739" s="111"/>
      <c r="M739" s="12"/>
      <c r="N739" s="4"/>
      <c r="O739" s="4" t="s">
        <v>2997</v>
      </c>
      <c r="P739" s="4" t="s">
        <v>1878</v>
      </c>
      <c r="Q739" s="11">
        <v>95860819234</v>
      </c>
      <c r="R739" s="4">
        <v>10676147</v>
      </c>
      <c r="S739" s="4">
        <v>16</v>
      </c>
      <c r="T739" s="4"/>
      <c r="U739" s="4" t="s">
        <v>63</v>
      </c>
      <c r="V739" s="4" t="s">
        <v>64</v>
      </c>
      <c r="W739" s="4" t="s">
        <v>2998</v>
      </c>
      <c r="X739" s="4">
        <v>-8.1891619999999996</v>
      </c>
      <c r="Y739" s="4">
        <v>-72.563605999999993</v>
      </c>
      <c r="Z739" t="s">
        <v>7</v>
      </c>
      <c r="AB739" s="22">
        <v>45154</v>
      </c>
      <c r="AC739" s="22">
        <v>45154</v>
      </c>
      <c r="AD739" s="168"/>
      <c r="AE739" s="36"/>
      <c r="AF739"/>
      <c r="AJ739" s="81">
        <v>24689</v>
      </c>
    </row>
    <row r="740" spans="1:36" ht="25.2" customHeight="1" x14ac:dyDescent="0.3">
      <c r="A740" s="5">
        <v>40</v>
      </c>
      <c r="B740" s="4" t="s">
        <v>2999</v>
      </c>
      <c r="C740" s="169">
        <v>16746</v>
      </c>
      <c r="D740" s="11" t="s">
        <v>3000</v>
      </c>
      <c r="E740" s="99">
        <f>IFERROR(VLOOKUP(F740,'Banco de Dados'!AE:AF,2,FALSE),"")</f>
        <v>713709</v>
      </c>
      <c r="F740" s="4">
        <f>IFERROR(VLOOKUP(Q740,'Banco de Dados'!A:B,2,FALSE),"")</f>
        <v>212300933</v>
      </c>
      <c r="G740" s="4" t="s">
        <v>58</v>
      </c>
      <c r="H740" s="12" t="s">
        <v>59</v>
      </c>
      <c r="I740" s="4"/>
      <c r="J740" s="11">
        <v>80</v>
      </c>
      <c r="K740" s="111">
        <v>45169</v>
      </c>
      <c r="L740" s="12" t="s">
        <v>59</v>
      </c>
      <c r="M740" s="12" t="s">
        <v>59</v>
      </c>
      <c r="N740" s="4"/>
      <c r="O740" s="4" t="s">
        <v>3001</v>
      </c>
      <c r="P740" s="4" t="s">
        <v>61</v>
      </c>
      <c r="Q740" s="11">
        <v>72660171220</v>
      </c>
      <c r="R740" s="4" t="s">
        <v>3002</v>
      </c>
      <c r="S740" s="4">
        <v>16</v>
      </c>
      <c r="T740" s="4"/>
      <c r="U740" s="4" t="s">
        <v>63</v>
      </c>
      <c r="V740" s="4" t="s">
        <v>64</v>
      </c>
      <c r="W740" s="4" t="s">
        <v>65</v>
      </c>
      <c r="X740" s="4">
        <v>-8.0485720000000001</v>
      </c>
      <c r="Y740" s="4">
        <v>-72.679450000000003</v>
      </c>
      <c r="Z740" s="4">
        <v>2216174</v>
      </c>
      <c r="AA740" s="123">
        <v>239823</v>
      </c>
      <c r="AB740" s="22">
        <v>45154</v>
      </c>
      <c r="AC740" s="22">
        <v>45154</v>
      </c>
      <c r="AD740" s="168" t="s">
        <v>66</v>
      </c>
      <c r="AE740" s="36">
        <v>45175</v>
      </c>
      <c r="AF740" s="22">
        <v>45183</v>
      </c>
      <c r="AG740" s="12">
        <v>9</v>
      </c>
      <c r="AH740" s="12" t="s">
        <v>67</v>
      </c>
      <c r="AI740" t="s">
        <v>68</v>
      </c>
      <c r="AJ740" s="81">
        <v>23811</v>
      </c>
    </row>
    <row r="741" spans="1:36" ht="25.2" customHeight="1" x14ac:dyDescent="0.3">
      <c r="A741" s="5">
        <v>400</v>
      </c>
      <c r="B741" s="4" t="s">
        <v>3003</v>
      </c>
      <c r="C741" s="169">
        <v>19117</v>
      </c>
      <c r="D741" s="11" t="s">
        <v>3004</v>
      </c>
      <c r="E741" s="99">
        <f ca="1">IFERROR(VLOOKUP(F741,'Banco de Dados'!AE:AF,2,FALSE),"")</f>
        <v>716319</v>
      </c>
      <c r="F741" s="4">
        <f ca="1">IFERROR(VLOOKUP(Q741,'Banco de Dados'!A:B,2,FALSE),"")</f>
        <v>212301446</v>
      </c>
      <c r="G741" s="4" t="s">
        <v>58</v>
      </c>
      <c r="H741" s="12" t="s">
        <v>59</v>
      </c>
      <c r="I741" s="113"/>
      <c r="J741" s="11">
        <v>80</v>
      </c>
      <c r="K741" s="111">
        <v>45199</v>
      </c>
      <c r="L741" s="12" t="s">
        <v>59</v>
      </c>
      <c r="M741" s="12" t="s">
        <v>59</v>
      </c>
      <c r="N741" s="4"/>
      <c r="O741" s="4" t="s">
        <v>3005</v>
      </c>
      <c r="P741" s="4" t="s">
        <v>292</v>
      </c>
      <c r="Q741" s="11">
        <v>5137928216</v>
      </c>
      <c r="R741" s="4" t="s">
        <v>3006</v>
      </c>
      <c r="S741" s="4">
        <v>16</v>
      </c>
      <c r="T741" s="4"/>
      <c r="U741" s="4" t="s">
        <v>63</v>
      </c>
      <c r="V741" s="4" t="s">
        <v>64</v>
      </c>
      <c r="W741" s="4" t="s">
        <v>2967</v>
      </c>
      <c r="X741" s="4">
        <v>-8.210718</v>
      </c>
      <c r="Y741" s="4">
        <v>-72.528130000000004</v>
      </c>
      <c r="Z741">
        <v>2236647</v>
      </c>
      <c r="AA741" s="123">
        <v>243465</v>
      </c>
      <c r="AB741" s="22">
        <v>45154</v>
      </c>
      <c r="AC741" s="22">
        <v>45154</v>
      </c>
      <c r="AD741" s="168" t="s">
        <v>66</v>
      </c>
      <c r="AE741" s="36">
        <v>45208</v>
      </c>
      <c r="AF741"/>
      <c r="AG741" s="12">
        <v>10</v>
      </c>
      <c r="AH741" s="12" t="s">
        <v>224</v>
      </c>
      <c r="AI741" t="s">
        <v>225</v>
      </c>
      <c r="AJ741" s="81">
        <v>36993</v>
      </c>
    </row>
    <row r="742" spans="1:36" ht="25.2" customHeight="1" x14ac:dyDescent="0.3">
      <c r="A742" s="5">
        <v>401</v>
      </c>
      <c r="B742" s="4" t="s">
        <v>3007</v>
      </c>
      <c r="C742" s="169">
        <v>16551</v>
      </c>
      <c r="D742" s="11" t="s">
        <v>3008</v>
      </c>
      <c r="E742" s="99" t="str">
        <f>IFERROR(VLOOKUP(F742,'Banco de Dados'!AE:AF,2,FALSE),"")</f>
        <v/>
      </c>
      <c r="F742" s="4"/>
      <c r="G742" s="4" t="s">
        <v>410</v>
      </c>
      <c r="H742" s="12" t="s">
        <v>59</v>
      </c>
      <c r="I742" s="4"/>
      <c r="J742" s="12">
        <v>45</v>
      </c>
      <c r="K742" s="111">
        <v>45296</v>
      </c>
      <c r="M742" s="12"/>
      <c r="N742" s="4"/>
      <c r="O742" s="4" t="s">
        <v>3009</v>
      </c>
      <c r="P742" s="4" t="s">
        <v>1878</v>
      </c>
      <c r="Q742" s="11">
        <v>77374738234</v>
      </c>
      <c r="R742" s="4" t="s">
        <v>3010</v>
      </c>
      <c r="S742" s="4">
        <v>17</v>
      </c>
      <c r="T742" s="4"/>
      <c r="U742" s="4" t="s">
        <v>2573</v>
      </c>
      <c r="V742" s="4" t="s">
        <v>2574</v>
      </c>
      <c r="W742" s="4" t="s">
        <v>2845</v>
      </c>
      <c r="X742" s="4">
        <v>-8.5174409999999998</v>
      </c>
      <c r="Y742" s="4">
        <v>-72.444085000000001</v>
      </c>
      <c r="Z742" t="s">
        <v>7</v>
      </c>
      <c r="AB742" s="22">
        <v>45154</v>
      </c>
      <c r="AC742" s="22">
        <v>45154</v>
      </c>
      <c r="AD742" s="168" t="s">
        <v>66</v>
      </c>
      <c r="AE742" s="36">
        <v>45303</v>
      </c>
      <c r="AF742"/>
      <c r="AJ742" s="81">
        <v>26508</v>
      </c>
    </row>
    <row r="743" spans="1:36" ht="25.2" customHeight="1" x14ac:dyDescent="0.3">
      <c r="A743" s="5">
        <v>402</v>
      </c>
      <c r="B743" s="4" t="s">
        <v>3011</v>
      </c>
      <c r="C743" s="169">
        <v>16379</v>
      </c>
      <c r="D743" s="11" t="s">
        <v>3012</v>
      </c>
      <c r="E743" s="99" t="str">
        <f>IFERROR(VLOOKUP(F743,'Banco de Dados'!AE:AF,2,FALSE),"")</f>
        <v/>
      </c>
      <c r="F743" s="4"/>
      <c r="G743" s="4" t="s">
        <v>58</v>
      </c>
      <c r="H743" s="12" t="s">
        <v>59</v>
      </c>
      <c r="I743" s="113"/>
      <c r="J743" s="12">
        <v>45</v>
      </c>
      <c r="K743" s="111">
        <v>45301</v>
      </c>
      <c r="M743" s="12"/>
      <c r="N743" s="4"/>
      <c r="O743" s="4" t="s">
        <v>3013</v>
      </c>
      <c r="P743" s="4" t="s">
        <v>1878</v>
      </c>
      <c r="Q743" s="11">
        <v>53361377234</v>
      </c>
      <c r="R743" s="4" t="s">
        <v>3014</v>
      </c>
      <c r="S743" s="4">
        <v>17</v>
      </c>
      <c r="T743" s="4"/>
      <c r="U743" s="4" t="s">
        <v>2573</v>
      </c>
      <c r="V743" s="4" t="s">
        <v>2574</v>
      </c>
      <c r="W743" s="4" t="s">
        <v>3015</v>
      </c>
      <c r="X743" s="4">
        <v>-8.6160960000000006</v>
      </c>
      <c r="Y743" s="4">
        <v>-72.367448999999993</v>
      </c>
      <c r="Z743" t="s">
        <v>7</v>
      </c>
      <c r="AB743" s="22">
        <v>45154</v>
      </c>
      <c r="AC743" s="22">
        <v>45154</v>
      </c>
      <c r="AD743" s="168"/>
      <c r="AE743" s="36">
        <v>45303</v>
      </c>
      <c r="AF743"/>
      <c r="AJ743" s="81">
        <v>28465</v>
      </c>
    </row>
    <row r="744" spans="1:36" ht="25.2" customHeight="1" x14ac:dyDescent="0.3">
      <c r="A744" s="5">
        <v>403</v>
      </c>
      <c r="B744" s="4" t="s">
        <v>3016</v>
      </c>
      <c r="C744" s="169">
        <v>16383</v>
      </c>
      <c r="D744" s="11" t="s">
        <v>3017</v>
      </c>
      <c r="E744" s="99" t="str">
        <f>IFERROR(VLOOKUP(F744,'Banco de Dados'!AE:AF,2,FALSE),"")</f>
        <v/>
      </c>
      <c r="F744" s="4"/>
      <c r="G744" s="4" t="s">
        <v>58</v>
      </c>
      <c r="H744" s="12" t="s">
        <v>59</v>
      </c>
      <c r="I744" s="113"/>
      <c r="J744" s="12">
        <v>45</v>
      </c>
      <c r="K744" s="111">
        <v>45301</v>
      </c>
      <c r="M744" s="12"/>
      <c r="N744" s="4"/>
      <c r="O744" s="4" t="s">
        <v>3018</v>
      </c>
      <c r="P744" s="4" t="s">
        <v>1878</v>
      </c>
      <c r="Q744" s="11">
        <v>6046313244</v>
      </c>
      <c r="R744" s="4" t="s">
        <v>3019</v>
      </c>
      <c r="S744" s="4">
        <v>17</v>
      </c>
      <c r="T744" s="4"/>
      <c r="U744" s="4" t="s">
        <v>2573</v>
      </c>
      <c r="V744" s="4" t="s">
        <v>2574</v>
      </c>
      <c r="W744" s="4" t="s">
        <v>3015</v>
      </c>
      <c r="X744" s="4">
        <v>-8.6392199999999999</v>
      </c>
      <c r="Y744" s="4">
        <v>-72.342500000000001</v>
      </c>
      <c r="Z744" t="s">
        <v>7</v>
      </c>
      <c r="AB744" s="22">
        <v>45154</v>
      </c>
      <c r="AC744" s="22">
        <v>45154</v>
      </c>
      <c r="AD744" s="168"/>
      <c r="AE744" s="36">
        <v>45303</v>
      </c>
      <c r="AF744"/>
      <c r="AJ744" s="81">
        <v>36612</v>
      </c>
    </row>
    <row r="745" spans="1:36" ht="25.2" customHeight="1" x14ac:dyDescent="0.3">
      <c r="A745" s="5">
        <v>404</v>
      </c>
      <c r="B745" s="4" t="s">
        <v>3020</v>
      </c>
      <c r="C745" s="169">
        <v>16485</v>
      </c>
      <c r="D745" s="11" t="s">
        <v>3021</v>
      </c>
      <c r="E745" s="99" t="str">
        <f>IFERROR(VLOOKUP(F745,'Banco de Dados'!AE:AF,2,FALSE),"")</f>
        <v/>
      </c>
      <c r="F745" s="4"/>
      <c r="G745" s="4" t="s">
        <v>58</v>
      </c>
      <c r="H745" s="12" t="s">
        <v>59</v>
      </c>
      <c r="I745" s="113"/>
      <c r="J745" s="12">
        <v>45</v>
      </c>
      <c r="K745" s="111">
        <v>45303</v>
      </c>
      <c r="M745" s="12"/>
      <c r="N745" s="4"/>
      <c r="O745" s="4" t="s">
        <v>3022</v>
      </c>
      <c r="P745" s="4" t="s">
        <v>1878</v>
      </c>
      <c r="Q745" s="11">
        <v>70433649224</v>
      </c>
      <c r="R745" s="4" t="s">
        <v>3023</v>
      </c>
      <c r="S745" s="4">
        <v>17</v>
      </c>
      <c r="T745" s="4"/>
      <c r="U745" s="4" t="s">
        <v>2573</v>
      </c>
      <c r="V745" s="4" t="s">
        <v>2574</v>
      </c>
      <c r="W745" s="4" t="s">
        <v>3015</v>
      </c>
      <c r="X745" s="4">
        <v>-8.6263159999999992</v>
      </c>
      <c r="Y745" s="4">
        <v>-72.355894000000006</v>
      </c>
      <c r="Z745" t="s">
        <v>7</v>
      </c>
      <c r="AB745" s="22">
        <v>45154</v>
      </c>
      <c r="AC745" s="22">
        <v>45154</v>
      </c>
      <c r="AD745" s="168"/>
      <c r="AE745" s="36">
        <v>45314</v>
      </c>
      <c r="AF745" s="36">
        <v>45307</v>
      </c>
      <c r="AJ745" s="81">
        <v>36271</v>
      </c>
    </row>
    <row r="746" spans="1:36" ht="25.2" customHeight="1" x14ac:dyDescent="0.3">
      <c r="A746" s="5">
        <v>405</v>
      </c>
      <c r="B746" s="4" t="s">
        <v>3024</v>
      </c>
      <c r="C746" s="169">
        <v>16502</v>
      </c>
      <c r="D746" s="11" t="s">
        <v>3025</v>
      </c>
      <c r="E746" s="99" t="str">
        <f>IFERROR(VLOOKUP(F746,'Banco de Dados'!AE:AF,2,FALSE),"")</f>
        <v/>
      </c>
      <c r="F746" s="4"/>
      <c r="G746" s="4" t="s">
        <v>410</v>
      </c>
      <c r="H746" s="12" t="s">
        <v>59</v>
      </c>
      <c r="I746" s="4"/>
      <c r="J746" s="12">
        <v>45</v>
      </c>
      <c r="K746" s="111">
        <v>45304</v>
      </c>
      <c r="M746" s="12"/>
      <c r="N746" s="4"/>
      <c r="O746" s="4" t="s">
        <v>3026</v>
      </c>
      <c r="P746" s="4" t="s">
        <v>1878</v>
      </c>
      <c r="Q746" s="11">
        <v>65634926220</v>
      </c>
      <c r="R746" s="4" t="s">
        <v>3027</v>
      </c>
      <c r="S746" s="4">
        <v>17</v>
      </c>
      <c r="T746" s="4"/>
      <c r="U746" s="4" t="s">
        <v>2573</v>
      </c>
      <c r="V746" s="4" t="s">
        <v>2574</v>
      </c>
      <c r="W746" s="4" t="s">
        <v>3015</v>
      </c>
      <c r="X746" s="4">
        <v>-8.6198829999999997</v>
      </c>
      <c r="Y746" s="4">
        <v>-72.366200000000006</v>
      </c>
      <c r="Z746" t="s">
        <v>7</v>
      </c>
      <c r="AB746" s="22">
        <v>45154</v>
      </c>
      <c r="AC746" s="22">
        <v>45154</v>
      </c>
      <c r="AD746" s="168"/>
      <c r="AE746" s="36">
        <v>45314</v>
      </c>
      <c r="AF746" s="36">
        <v>45307</v>
      </c>
      <c r="AJ746" s="81">
        <v>17488</v>
      </c>
    </row>
    <row r="747" spans="1:36" ht="25.2" customHeight="1" x14ac:dyDescent="0.3">
      <c r="A747" s="5">
        <v>406</v>
      </c>
      <c r="B747" s="4" t="s">
        <v>3028</v>
      </c>
      <c r="C747" s="169">
        <v>16506</v>
      </c>
      <c r="D747" s="11" t="s">
        <v>3029</v>
      </c>
      <c r="E747" s="99" t="str">
        <f>IFERROR(VLOOKUP(F747,'Banco de Dados'!AE:AF,2,FALSE),"")</f>
        <v/>
      </c>
      <c r="F747" s="4"/>
      <c r="G747" s="4" t="s">
        <v>58</v>
      </c>
      <c r="H747" s="12" t="s">
        <v>59</v>
      </c>
      <c r="I747" s="113"/>
      <c r="J747" s="12">
        <v>45</v>
      </c>
      <c r="K747" s="111">
        <v>45303</v>
      </c>
      <c r="M747" s="12"/>
      <c r="N747" s="4"/>
      <c r="O747" s="4" t="s">
        <v>3030</v>
      </c>
      <c r="P747" s="4" t="s">
        <v>1878</v>
      </c>
      <c r="Q747" s="11">
        <v>51730731287</v>
      </c>
      <c r="R747" s="4" t="s">
        <v>3031</v>
      </c>
      <c r="S747" s="4">
        <v>17</v>
      </c>
      <c r="T747" s="4"/>
      <c r="U747" s="4" t="s">
        <v>2573</v>
      </c>
      <c r="V747" s="4" t="s">
        <v>2574</v>
      </c>
      <c r="W747" s="4" t="s">
        <v>3015</v>
      </c>
      <c r="X747" s="4">
        <v>-8.6262399999999992</v>
      </c>
      <c r="Y747" s="4">
        <v>-72.355800000000002</v>
      </c>
      <c r="Z747" t="s">
        <v>7</v>
      </c>
      <c r="AB747" s="22">
        <v>45154</v>
      </c>
      <c r="AC747" s="22">
        <v>45154</v>
      </c>
      <c r="AD747" s="168"/>
      <c r="AE747" s="36">
        <v>45314</v>
      </c>
      <c r="AF747" s="36">
        <v>45307</v>
      </c>
      <c r="AJ747" s="81">
        <v>26533</v>
      </c>
    </row>
    <row r="748" spans="1:36" ht="25.2" customHeight="1" x14ac:dyDescent="0.3">
      <c r="A748" s="5">
        <v>407</v>
      </c>
      <c r="B748" s="4" t="s">
        <v>3032</v>
      </c>
      <c r="C748" s="169">
        <v>16545</v>
      </c>
      <c r="D748" s="11" t="s">
        <v>3033</v>
      </c>
      <c r="E748" s="99" t="str">
        <f>IFERROR(VLOOKUP(F748,'Banco de Dados'!AE:AF,2,FALSE),"")</f>
        <v/>
      </c>
      <c r="F748" s="4"/>
      <c r="G748" s="4" t="s">
        <v>410</v>
      </c>
      <c r="H748" s="12" t="s">
        <v>59</v>
      </c>
      <c r="I748" s="4"/>
      <c r="J748" s="12">
        <v>45</v>
      </c>
      <c r="K748" s="111">
        <v>45300</v>
      </c>
      <c r="M748" s="12"/>
      <c r="N748" s="4"/>
      <c r="O748" s="4" t="s">
        <v>3034</v>
      </c>
      <c r="P748" s="4" t="s">
        <v>1878</v>
      </c>
      <c r="Q748" s="11">
        <v>95768157204</v>
      </c>
      <c r="R748" s="4" t="s">
        <v>3035</v>
      </c>
      <c r="S748" s="4">
        <v>17</v>
      </c>
      <c r="T748" s="4"/>
      <c r="U748" s="4" t="s">
        <v>2573</v>
      </c>
      <c r="V748" s="4" t="s">
        <v>2574</v>
      </c>
      <c r="W748" s="4" t="s">
        <v>3036</v>
      </c>
      <c r="X748" s="4">
        <v>-8.6112110000000008</v>
      </c>
      <c r="Y748" s="4">
        <v>-72.381161000000006</v>
      </c>
      <c r="Z748" t="s">
        <v>7</v>
      </c>
      <c r="AB748" s="22">
        <v>45154</v>
      </c>
      <c r="AC748" s="22">
        <v>45154</v>
      </c>
      <c r="AD748" s="168"/>
      <c r="AE748" s="36">
        <v>45303</v>
      </c>
      <c r="AF748"/>
      <c r="AJ748" s="81">
        <v>31466</v>
      </c>
    </row>
    <row r="749" spans="1:36" ht="25.2" customHeight="1" x14ac:dyDescent="0.3">
      <c r="A749" s="5">
        <v>408</v>
      </c>
      <c r="B749" s="4" t="s">
        <v>3037</v>
      </c>
      <c r="C749" s="169">
        <v>16557</v>
      </c>
      <c r="D749" s="11" t="s">
        <v>3038</v>
      </c>
      <c r="E749" s="99" t="str">
        <f>IFERROR(VLOOKUP(F749,'Banco de Dados'!AE:AF,2,FALSE),"")</f>
        <v/>
      </c>
      <c r="F749" s="4"/>
      <c r="G749" s="4" t="s">
        <v>410</v>
      </c>
      <c r="H749" s="12" t="s">
        <v>59</v>
      </c>
      <c r="I749" s="4"/>
      <c r="J749" s="12">
        <v>45</v>
      </c>
      <c r="K749" s="111">
        <v>45303</v>
      </c>
      <c r="M749" s="12"/>
      <c r="N749" s="4"/>
      <c r="O749" s="4" t="s">
        <v>3039</v>
      </c>
      <c r="P749" s="4" t="s">
        <v>1878</v>
      </c>
      <c r="Q749" s="11">
        <v>1061176290</v>
      </c>
      <c r="R749" s="4" t="s">
        <v>3040</v>
      </c>
      <c r="S749" s="4">
        <v>17</v>
      </c>
      <c r="T749" s="4"/>
      <c r="U749" s="4" t="s">
        <v>2573</v>
      </c>
      <c r="V749" s="4" t="s">
        <v>2574</v>
      </c>
      <c r="W749" s="4" t="s">
        <v>3015</v>
      </c>
      <c r="X749" s="4">
        <v>-8.6196280000000005</v>
      </c>
      <c r="Y749" s="4">
        <v>-72.364852999999997</v>
      </c>
      <c r="Z749" t="s">
        <v>7</v>
      </c>
      <c r="AB749" s="22">
        <v>45154</v>
      </c>
      <c r="AC749" s="22">
        <v>45154</v>
      </c>
      <c r="AD749" s="168"/>
      <c r="AE749" s="36">
        <v>45314</v>
      </c>
      <c r="AF749" s="36">
        <v>45307</v>
      </c>
      <c r="AJ749" s="81">
        <v>32657</v>
      </c>
    </row>
    <row r="750" spans="1:36" ht="25.2" customHeight="1" x14ac:dyDescent="0.3">
      <c r="A750" s="5">
        <v>409</v>
      </c>
      <c r="B750" s="4" t="s">
        <v>3041</v>
      </c>
      <c r="C750" s="169">
        <v>16563</v>
      </c>
      <c r="D750" s="11" t="s">
        <v>3042</v>
      </c>
      <c r="E750" s="99" t="str">
        <f>IFERROR(VLOOKUP(F750,'Banco de Dados'!AE:AF,2,FALSE),"")</f>
        <v/>
      </c>
      <c r="F750" s="4"/>
      <c r="G750" s="4" t="s">
        <v>410</v>
      </c>
      <c r="H750" s="12" t="s">
        <v>59</v>
      </c>
      <c r="I750" s="4"/>
      <c r="J750" s="12">
        <v>45</v>
      </c>
      <c r="K750" s="111">
        <v>45304</v>
      </c>
      <c r="M750" s="12"/>
      <c r="N750" s="4"/>
      <c r="O750" s="4" t="s">
        <v>3043</v>
      </c>
      <c r="P750" s="4" t="s">
        <v>1878</v>
      </c>
      <c r="Q750" s="11">
        <v>77374720297</v>
      </c>
      <c r="R750" s="4" t="s">
        <v>3044</v>
      </c>
      <c r="S750" s="4">
        <v>17</v>
      </c>
      <c r="T750" s="4"/>
      <c r="U750" s="4" t="s">
        <v>2573</v>
      </c>
      <c r="V750" s="4" t="s">
        <v>2574</v>
      </c>
      <c r="W750" s="4" t="s">
        <v>3015</v>
      </c>
      <c r="X750" s="4">
        <v>-8.6259259999999998</v>
      </c>
      <c r="Y750" s="4">
        <v>-72.362043</v>
      </c>
      <c r="Z750" t="s">
        <v>7</v>
      </c>
      <c r="AB750" s="22">
        <v>45154</v>
      </c>
      <c r="AC750" s="22">
        <v>45154</v>
      </c>
      <c r="AD750" s="168"/>
      <c r="AE750" s="36">
        <v>45314</v>
      </c>
      <c r="AF750" s="36">
        <v>45307</v>
      </c>
      <c r="AJ750" s="81">
        <v>24094</v>
      </c>
    </row>
    <row r="751" spans="1:36" ht="25.2" customHeight="1" x14ac:dyDescent="0.3">
      <c r="A751" s="5">
        <v>41</v>
      </c>
      <c r="B751" s="4" t="s">
        <v>3045</v>
      </c>
      <c r="C751" s="169">
        <v>16747</v>
      </c>
      <c r="D751" s="11" t="s">
        <v>3046</v>
      </c>
      <c r="E751" s="99">
        <f>IFERROR(VLOOKUP(F751,'Banco de Dados'!AE:AF,2,FALSE),"")</f>
        <v>714196</v>
      </c>
      <c r="F751" s="4">
        <f>IFERROR(VLOOKUP(Q751,'Banco de Dados'!A:B,2,FALSE),"")</f>
        <v>212300983</v>
      </c>
      <c r="G751" s="4" t="s">
        <v>58</v>
      </c>
      <c r="H751" s="12" t="s">
        <v>59</v>
      </c>
      <c r="I751" s="4"/>
      <c r="J751" s="11">
        <v>80</v>
      </c>
      <c r="K751" s="111">
        <v>45186</v>
      </c>
      <c r="L751" s="12" t="s">
        <v>59</v>
      </c>
      <c r="M751" s="12" t="s">
        <v>59</v>
      </c>
      <c r="N751" s="4"/>
      <c r="O751" s="4" t="s">
        <v>3047</v>
      </c>
      <c r="P751" s="4" t="s">
        <v>61</v>
      </c>
      <c r="Q751" s="11">
        <v>1506284205</v>
      </c>
      <c r="R751" s="4" t="s">
        <v>3048</v>
      </c>
      <c r="S751" s="4">
        <v>16</v>
      </c>
      <c r="T751" s="4"/>
      <c r="U751" s="4" t="s">
        <v>63</v>
      </c>
      <c r="V751" s="4" t="s">
        <v>64</v>
      </c>
      <c r="W751" s="4" t="s">
        <v>65</v>
      </c>
      <c r="X751" s="4">
        <v>-8.1807649999999992</v>
      </c>
      <c r="Y751" s="4">
        <v>-72.569851999999997</v>
      </c>
      <c r="Z751" s="4">
        <v>2216176</v>
      </c>
      <c r="AA751" s="123">
        <v>239823</v>
      </c>
      <c r="AB751" s="22">
        <v>45154</v>
      </c>
      <c r="AC751" s="22">
        <v>45154</v>
      </c>
      <c r="AD751" s="168" t="s">
        <v>66</v>
      </c>
      <c r="AE751" s="36">
        <v>45194</v>
      </c>
      <c r="AF751" s="36">
        <v>45195</v>
      </c>
      <c r="AG751" s="12">
        <v>9</v>
      </c>
      <c r="AH751" s="12" t="s">
        <v>67</v>
      </c>
      <c r="AI751" t="s">
        <v>68</v>
      </c>
      <c r="AJ751" s="81">
        <v>13936</v>
      </c>
    </row>
    <row r="752" spans="1:36" ht="25.2" customHeight="1" x14ac:dyDescent="0.3">
      <c r="A752" s="5">
        <v>410</v>
      </c>
      <c r="B752" s="4" t="s">
        <v>3049</v>
      </c>
      <c r="C752" s="169">
        <v>16578</v>
      </c>
      <c r="D752" s="11" t="s">
        <v>3050</v>
      </c>
      <c r="E752" s="99" t="str">
        <f>IFERROR(VLOOKUP(F752,'Banco de Dados'!AE:AF,2,FALSE),"")</f>
        <v/>
      </c>
      <c r="F752" s="4"/>
      <c r="G752" s="4" t="s">
        <v>410</v>
      </c>
      <c r="H752" s="12" t="s">
        <v>59</v>
      </c>
      <c r="I752" s="4"/>
      <c r="J752" s="12">
        <v>45</v>
      </c>
      <c r="K752" s="111">
        <v>45302</v>
      </c>
      <c r="M752" s="12"/>
      <c r="N752" s="4"/>
      <c r="O752" s="4" t="s">
        <v>3051</v>
      </c>
      <c r="P752" s="4" t="s">
        <v>1878</v>
      </c>
      <c r="Q752" s="11">
        <v>1350819204</v>
      </c>
      <c r="R752" s="4" t="s">
        <v>3052</v>
      </c>
      <c r="S752" s="4">
        <v>17</v>
      </c>
      <c r="T752" s="4"/>
      <c r="U752" s="4" t="s">
        <v>2573</v>
      </c>
      <c r="V752" s="4" t="s">
        <v>2574</v>
      </c>
      <c r="W752" s="4" t="s">
        <v>3015</v>
      </c>
      <c r="X752" s="4">
        <v>-8.6259259999999998</v>
      </c>
      <c r="Y752" s="4">
        <v>-72.362043</v>
      </c>
      <c r="Z752" t="s">
        <v>7</v>
      </c>
      <c r="AB752" s="22">
        <v>45154</v>
      </c>
      <c r="AC752" s="22">
        <v>45154</v>
      </c>
      <c r="AD752" s="168"/>
      <c r="AE752" s="36">
        <v>45303</v>
      </c>
      <c r="AF752"/>
      <c r="AJ752" s="81">
        <v>33658</v>
      </c>
    </row>
    <row r="753" spans="1:36" ht="25.2" customHeight="1" x14ac:dyDescent="0.3">
      <c r="A753" s="5">
        <v>411</v>
      </c>
      <c r="B753" s="4" t="s">
        <v>3053</v>
      </c>
      <c r="C753" s="169">
        <v>16589</v>
      </c>
      <c r="D753" s="11" t="s">
        <v>3054</v>
      </c>
      <c r="E753" s="99" t="str">
        <f>IFERROR(VLOOKUP(F753,'Banco de Dados'!AE:AF,2,FALSE),"")</f>
        <v/>
      </c>
      <c r="F753" s="4"/>
      <c r="G753" s="4" t="s">
        <v>410</v>
      </c>
      <c r="H753" s="12" t="s">
        <v>59</v>
      </c>
      <c r="I753" s="4"/>
      <c r="J753" s="12">
        <v>45</v>
      </c>
      <c r="K753" s="111">
        <v>45300</v>
      </c>
      <c r="M753" s="12"/>
      <c r="N753" s="4"/>
      <c r="O753" s="4" t="s">
        <v>3055</v>
      </c>
      <c r="P753" s="4" t="s">
        <v>1878</v>
      </c>
      <c r="Q753" s="11">
        <v>77374746253</v>
      </c>
      <c r="R753" s="4" t="s">
        <v>3056</v>
      </c>
      <c r="S753" s="4">
        <v>17</v>
      </c>
      <c r="T753" s="4"/>
      <c r="U753" s="4" t="s">
        <v>2573</v>
      </c>
      <c r="V753" s="4" t="s">
        <v>2574</v>
      </c>
      <c r="W753" s="4" t="s">
        <v>3036</v>
      </c>
      <c r="X753" s="4">
        <v>-8.6197800000000004</v>
      </c>
      <c r="Y753" s="4">
        <v>-72.366755999999995</v>
      </c>
      <c r="Z753" t="s">
        <v>7</v>
      </c>
      <c r="AB753" s="22">
        <v>45154</v>
      </c>
      <c r="AC753" s="22">
        <v>45154</v>
      </c>
      <c r="AD753" s="168"/>
      <c r="AE753" s="36">
        <v>45303</v>
      </c>
      <c r="AF753"/>
      <c r="AJ753" s="81">
        <v>18340</v>
      </c>
    </row>
    <row r="754" spans="1:36" ht="25.2" customHeight="1" x14ac:dyDescent="0.3">
      <c r="A754" s="5">
        <v>412</v>
      </c>
      <c r="B754" s="4" t="s">
        <v>3057</v>
      </c>
      <c r="C754" s="169">
        <v>19225</v>
      </c>
      <c r="D754" s="11" t="s">
        <v>3058</v>
      </c>
      <c r="E754" s="99" t="str">
        <f>IFERROR(VLOOKUP(F754,'Banco de Dados'!AE:AF,2,FALSE),"")</f>
        <v/>
      </c>
      <c r="F754" s="4"/>
      <c r="G754" s="4" t="s">
        <v>410</v>
      </c>
      <c r="H754" s="12" t="s">
        <v>59</v>
      </c>
      <c r="I754" s="4"/>
      <c r="J754" s="12">
        <v>45</v>
      </c>
      <c r="K754" s="111">
        <v>45300</v>
      </c>
      <c r="M754" s="12"/>
      <c r="N754" s="4"/>
      <c r="O754" s="4" t="s">
        <v>3059</v>
      </c>
      <c r="P754" s="4" t="s">
        <v>1878</v>
      </c>
      <c r="Q754" s="11">
        <v>82771316234</v>
      </c>
      <c r="R754" s="4" t="s">
        <v>3060</v>
      </c>
      <c r="S754" s="4">
        <v>17</v>
      </c>
      <c r="T754" s="4"/>
      <c r="U754" s="4" t="s">
        <v>2573</v>
      </c>
      <c r="V754" s="4" t="s">
        <v>2574</v>
      </c>
      <c r="W754" s="4" t="s">
        <v>3036</v>
      </c>
      <c r="X754" s="4">
        <v>-8.6124949999999991</v>
      </c>
      <c r="Y754" s="4">
        <v>-72.382464999999996</v>
      </c>
      <c r="Z754" t="s">
        <v>7</v>
      </c>
      <c r="AB754" s="22">
        <v>45154</v>
      </c>
      <c r="AC754" s="22">
        <v>45154</v>
      </c>
      <c r="AD754" s="168"/>
      <c r="AE754" s="36">
        <v>45303</v>
      </c>
      <c r="AF754"/>
      <c r="AJ754" s="81">
        <v>28654</v>
      </c>
    </row>
    <row r="755" spans="1:36" ht="25.2" customHeight="1" x14ac:dyDescent="0.3">
      <c r="A755" s="5">
        <v>413</v>
      </c>
      <c r="B755" s="4" t="s">
        <v>3061</v>
      </c>
      <c r="C755" s="169">
        <v>19231</v>
      </c>
      <c r="D755" s="11" t="s">
        <v>3062</v>
      </c>
      <c r="E755" s="99" t="str">
        <f>IFERROR(VLOOKUP(F755,'Banco de Dados'!AE:AF,2,FALSE),"")</f>
        <v/>
      </c>
      <c r="F755" s="4"/>
      <c r="G755" s="4" t="s">
        <v>410</v>
      </c>
      <c r="H755" s="12" t="s">
        <v>59</v>
      </c>
      <c r="I755" s="4"/>
      <c r="J755" s="12">
        <v>45</v>
      </c>
      <c r="K755" s="111">
        <v>45301</v>
      </c>
      <c r="M755" s="12"/>
      <c r="N755" s="4"/>
      <c r="O755" s="4" t="s">
        <v>3063</v>
      </c>
      <c r="P755" s="4" t="s">
        <v>1878</v>
      </c>
      <c r="Q755" s="11">
        <v>1061169243</v>
      </c>
      <c r="R755" s="4" t="s">
        <v>3064</v>
      </c>
      <c r="S755" s="4">
        <v>17</v>
      </c>
      <c r="T755" s="4"/>
      <c r="U755" s="4" t="s">
        <v>2573</v>
      </c>
      <c r="V755" s="4" t="s">
        <v>2574</v>
      </c>
      <c r="W755" s="4" t="s">
        <v>3015</v>
      </c>
      <c r="X755" s="4">
        <v>-8.6159660000000002</v>
      </c>
      <c r="Y755" s="4">
        <v>-72.367537999999996</v>
      </c>
      <c r="Z755" t="s">
        <v>7</v>
      </c>
      <c r="AB755" s="22">
        <v>45154</v>
      </c>
      <c r="AC755" s="22">
        <v>45154</v>
      </c>
      <c r="AD755" s="168"/>
      <c r="AE755" s="36">
        <v>45303</v>
      </c>
      <c r="AF755"/>
      <c r="AJ755" s="81">
        <v>32938</v>
      </c>
    </row>
    <row r="756" spans="1:36" ht="25.2" customHeight="1" x14ac:dyDescent="0.3">
      <c r="A756" s="5">
        <v>414</v>
      </c>
      <c r="B756" s="4" t="s">
        <v>3065</v>
      </c>
      <c r="C756" s="169">
        <v>19233</v>
      </c>
      <c r="D756" s="11" t="s">
        <v>3066</v>
      </c>
      <c r="E756" s="99" t="str">
        <f>IFERROR(VLOOKUP(F756,'Banco de Dados'!AE:AF,2,FALSE),"")</f>
        <v/>
      </c>
      <c r="F756" s="4"/>
      <c r="G756" s="4" t="s">
        <v>58</v>
      </c>
      <c r="H756" s="12" t="s">
        <v>59</v>
      </c>
      <c r="I756" s="113"/>
      <c r="J756" s="12">
        <v>45</v>
      </c>
      <c r="K756" s="111">
        <v>45302</v>
      </c>
      <c r="M756" s="12"/>
      <c r="N756" s="4"/>
      <c r="O756" s="4" t="s">
        <v>3067</v>
      </c>
      <c r="P756" s="4" t="s">
        <v>1878</v>
      </c>
      <c r="Q756" s="11">
        <v>8413242207</v>
      </c>
      <c r="R756" s="4" t="s">
        <v>3068</v>
      </c>
      <c r="S756" s="4">
        <v>17</v>
      </c>
      <c r="T756" s="4"/>
      <c r="U756" s="4" t="s">
        <v>2573</v>
      </c>
      <c r="V756" s="4" t="s">
        <v>2574</v>
      </c>
      <c r="W756" s="4" t="s">
        <v>3015</v>
      </c>
      <c r="X756" s="4">
        <v>-8.6163179999999997</v>
      </c>
      <c r="Y756" s="4">
        <v>-72.366130999999996</v>
      </c>
      <c r="Z756" t="s">
        <v>7</v>
      </c>
      <c r="AB756" s="22">
        <v>45154</v>
      </c>
      <c r="AC756" s="22">
        <v>45154</v>
      </c>
      <c r="AD756" s="168"/>
      <c r="AE756" s="36">
        <v>45303</v>
      </c>
      <c r="AF756"/>
      <c r="AJ756" s="81">
        <v>37824</v>
      </c>
    </row>
    <row r="757" spans="1:36" ht="25.2" customHeight="1" x14ac:dyDescent="0.3">
      <c r="A757" s="5">
        <v>415</v>
      </c>
      <c r="B757" s="4" t="s">
        <v>3069</v>
      </c>
      <c r="C757" s="169">
        <v>19235</v>
      </c>
      <c r="D757" s="11" t="s">
        <v>3070</v>
      </c>
      <c r="E757" s="99" t="str">
        <f>IFERROR(VLOOKUP(F757,'Banco de Dados'!AE:AF,2,FALSE),"")</f>
        <v/>
      </c>
      <c r="F757" s="4"/>
      <c r="G757" s="4" t="s">
        <v>58</v>
      </c>
      <c r="H757" s="12" t="s">
        <v>59</v>
      </c>
      <c r="I757" s="113"/>
      <c r="J757" s="12">
        <v>45</v>
      </c>
      <c r="K757" s="111">
        <v>45302</v>
      </c>
      <c r="M757" s="12"/>
      <c r="N757" s="4"/>
      <c r="O757" s="4" t="s">
        <v>3071</v>
      </c>
      <c r="P757" s="4" t="s">
        <v>1878</v>
      </c>
      <c r="Q757" s="11">
        <v>95768017291</v>
      </c>
      <c r="R757" s="4" t="s">
        <v>3072</v>
      </c>
      <c r="S757" s="4">
        <v>17</v>
      </c>
      <c r="T757" s="4"/>
      <c r="U757" s="4" t="s">
        <v>2573</v>
      </c>
      <c r="V757" s="4" t="s">
        <v>2574</v>
      </c>
      <c r="W757" s="4" t="s">
        <v>3015</v>
      </c>
      <c r="X757" s="4">
        <v>-8.6154930000000007</v>
      </c>
      <c r="Y757" s="4">
        <v>-72.361973000000006</v>
      </c>
      <c r="Z757" t="s">
        <v>7</v>
      </c>
      <c r="AB757" s="22">
        <v>45154</v>
      </c>
      <c r="AC757" s="22">
        <v>45154</v>
      </c>
      <c r="AD757" s="168"/>
      <c r="AE757" s="36">
        <v>45303</v>
      </c>
      <c r="AF757"/>
      <c r="AJ757" s="81">
        <v>24610</v>
      </c>
    </row>
    <row r="758" spans="1:36" ht="25.2" customHeight="1" x14ac:dyDescent="0.3">
      <c r="A758" s="5">
        <v>416</v>
      </c>
      <c r="B758" s="4" t="s">
        <v>3073</v>
      </c>
      <c r="C758" s="169">
        <v>19237</v>
      </c>
      <c r="D758" s="11" t="s">
        <v>3074</v>
      </c>
      <c r="E758" s="99" t="str">
        <f>IFERROR(VLOOKUP(F758,'Banco de Dados'!AE:AF,2,FALSE),"")</f>
        <v/>
      </c>
      <c r="F758" s="4"/>
      <c r="G758" s="4" t="s">
        <v>58</v>
      </c>
      <c r="H758" s="12" t="s">
        <v>59</v>
      </c>
      <c r="I758" s="113"/>
      <c r="J758" s="12">
        <v>45</v>
      </c>
      <c r="K758" s="111">
        <v>45302</v>
      </c>
      <c r="M758" s="12"/>
      <c r="N758" s="4"/>
      <c r="O758" s="4" t="s">
        <v>3075</v>
      </c>
      <c r="P758" s="4" t="s">
        <v>1878</v>
      </c>
      <c r="Q758" s="11">
        <v>8274505247</v>
      </c>
      <c r="R758" s="4" t="s">
        <v>3076</v>
      </c>
      <c r="S758" s="4">
        <v>17</v>
      </c>
      <c r="T758" s="4"/>
      <c r="U758" s="4" t="s">
        <v>2573</v>
      </c>
      <c r="V758" s="4" t="s">
        <v>2574</v>
      </c>
      <c r="W758" s="4" t="s">
        <v>3015</v>
      </c>
      <c r="X758" s="4">
        <v>-8.6085530000000006</v>
      </c>
      <c r="Y758" s="4">
        <v>-72.361348000000007</v>
      </c>
      <c r="Z758" t="s">
        <v>7</v>
      </c>
      <c r="AB758" s="22">
        <v>45154</v>
      </c>
      <c r="AC758" s="22">
        <v>45154</v>
      </c>
      <c r="AD758" s="168"/>
      <c r="AE758" s="36">
        <v>45303</v>
      </c>
      <c r="AF758"/>
      <c r="AJ758" s="81">
        <v>37457</v>
      </c>
    </row>
    <row r="759" spans="1:36" ht="25.2" customHeight="1" x14ac:dyDescent="0.3">
      <c r="A759" s="5">
        <v>417</v>
      </c>
      <c r="B759" s="4" t="s">
        <v>3077</v>
      </c>
      <c r="C759" s="169">
        <v>19245</v>
      </c>
      <c r="D759" s="11" t="s">
        <v>3078</v>
      </c>
      <c r="E759" s="99" t="str">
        <f>IFERROR(VLOOKUP(F759,'Banco de Dados'!AE:AF,2,FALSE),"")</f>
        <v/>
      </c>
      <c r="F759" s="4"/>
      <c r="G759" s="4" t="s">
        <v>410</v>
      </c>
      <c r="H759" s="12" t="s">
        <v>59</v>
      </c>
      <c r="I759" s="4"/>
      <c r="J759" s="12">
        <v>45</v>
      </c>
      <c r="K759" s="111">
        <v>45301</v>
      </c>
      <c r="M759" s="12"/>
      <c r="N759" s="4"/>
      <c r="O759" s="4" t="s">
        <v>3079</v>
      </c>
      <c r="P759" s="4" t="s">
        <v>1878</v>
      </c>
      <c r="Q759" s="11">
        <v>965285243</v>
      </c>
      <c r="R759" s="4" t="s">
        <v>3080</v>
      </c>
      <c r="S759" s="4">
        <v>17</v>
      </c>
      <c r="T759" s="4"/>
      <c r="U759" s="4" t="s">
        <v>2573</v>
      </c>
      <c r="V759" s="4" t="s">
        <v>2574</v>
      </c>
      <c r="W759" s="4" t="s">
        <v>3036</v>
      </c>
      <c r="X759" s="4">
        <v>-8.6186729999999994</v>
      </c>
      <c r="Y759" s="4">
        <v>-72.375955000000005</v>
      </c>
      <c r="Z759" t="s">
        <v>7</v>
      </c>
      <c r="AB759" s="22">
        <v>45154</v>
      </c>
      <c r="AC759" s="22">
        <v>45154</v>
      </c>
      <c r="AD759" s="168"/>
      <c r="AE759" s="36">
        <v>45307</v>
      </c>
      <c r="AF759"/>
      <c r="AJ759" s="81">
        <v>32895</v>
      </c>
    </row>
    <row r="760" spans="1:36" ht="25.2" customHeight="1" x14ac:dyDescent="0.3">
      <c r="A760" s="5">
        <v>418</v>
      </c>
      <c r="B760" s="4" t="s">
        <v>3081</v>
      </c>
      <c r="C760" s="169">
        <v>16532</v>
      </c>
      <c r="D760" s="11" t="s">
        <v>3082</v>
      </c>
      <c r="E760" s="99" t="str">
        <f>IFERROR(VLOOKUP(F760,'Banco de Dados'!AE:AF,2,FALSE),"")</f>
        <v/>
      </c>
      <c r="F760" s="4"/>
      <c r="G760" s="4" t="s">
        <v>410</v>
      </c>
      <c r="H760" s="12" t="s">
        <v>59</v>
      </c>
      <c r="I760" s="4"/>
      <c r="J760" s="12">
        <v>45</v>
      </c>
      <c r="K760" s="111">
        <v>45301</v>
      </c>
      <c r="M760" s="12"/>
      <c r="N760" s="4"/>
      <c r="O760" s="4" t="s">
        <v>3083</v>
      </c>
      <c r="P760" s="4" t="s">
        <v>1878</v>
      </c>
      <c r="Q760" s="11">
        <v>1695239261</v>
      </c>
      <c r="R760" s="4" t="s">
        <v>3084</v>
      </c>
      <c r="S760" s="4">
        <v>17</v>
      </c>
      <c r="T760" s="4"/>
      <c r="U760" s="4" t="s">
        <v>2573</v>
      </c>
      <c r="V760" s="4" t="s">
        <v>2574</v>
      </c>
      <c r="W760" s="4" t="s">
        <v>3036</v>
      </c>
      <c r="X760" s="4">
        <v>-8.6097599999999996</v>
      </c>
      <c r="Y760" s="4">
        <v>-72.383222000000004</v>
      </c>
      <c r="Z760" t="s">
        <v>7</v>
      </c>
      <c r="AB760" s="22">
        <v>45154</v>
      </c>
      <c r="AC760" s="22">
        <v>45154</v>
      </c>
      <c r="AD760" s="168" t="s">
        <v>66</v>
      </c>
      <c r="AE760" s="36">
        <v>45303</v>
      </c>
      <c r="AF760"/>
      <c r="AJ760" s="81">
        <v>33219</v>
      </c>
    </row>
    <row r="761" spans="1:36" ht="25.2" customHeight="1" x14ac:dyDescent="0.3">
      <c r="A761" s="5">
        <v>419</v>
      </c>
      <c r="B761" s="4" t="s">
        <v>3085</v>
      </c>
      <c r="C761" s="169">
        <v>16560</v>
      </c>
      <c r="D761" s="11" t="s">
        <v>3086</v>
      </c>
      <c r="E761" s="99" t="str">
        <f>IFERROR(VLOOKUP(F761,'Banco de Dados'!AE:AF,2,FALSE),"")</f>
        <v/>
      </c>
      <c r="F761" s="4"/>
      <c r="G761" s="4" t="s">
        <v>410</v>
      </c>
      <c r="H761" s="12" t="s">
        <v>59</v>
      </c>
      <c r="I761" s="4"/>
      <c r="J761" s="12">
        <v>45</v>
      </c>
      <c r="K761" s="111">
        <v>45300</v>
      </c>
      <c r="M761" s="12"/>
      <c r="N761" s="4"/>
      <c r="O761" s="4" t="s">
        <v>3087</v>
      </c>
      <c r="P761" s="4" t="s">
        <v>1878</v>
      </c>
      <c r="Q761" s="11">
        <v>68952678249</v>
      </c>
      <c r="R761" s="4" t="s">
        <v>3088</v>
      </c>
      <c r="S761" s="4">
        <v>17</v>
      </c>
      <c r="T761" s="4"/>
      <c r="U761" s="4" t="s">
        <v>2573</v>
      </c>
      <c r="V761" s="4" t="s">
        <v>2574</v>
      </c>
      <c r="W761" s="4" t="s">
        <v>3036</v>
      </c>
      <c r="X761" s="4">
        <v>-8.6094100000000005</v>
      </c>
      <c r="Y761" s="4">
        <v>-72.381973000000002</v>
      </c>
      <c r="Z761" t="s">
        <v>7</v>
      </c>
      <c r="AB761" s="22">
        <v>45154</v>
      </c>
      <c r="AC761" s="22">
        <v>45154</v>
      </c>
      <c r="AD761" s="168" t="s">
        <v>66</v>
      </c>
      <c r="AE761" s="36">
        <v>45314</v>
      </c>
      <c r="AF761" s="36">
        <v>45307</v>
      </c>
      <c r="AJ761" s="81">
        <v>25994</v>
      </c>
    </row>
    <row r="762" spans="1:36" ht="25.2" customHeight="1" x14ac:dyDescent="0.3">
      <c r="A762" s="5">
        <v>42</v>
      </c>
      <c r="B762" s="4" t="s">
        <v>3089</v>
      </c>
      <c r="C762" s="169">
        <v>16648</v>
      </c>
      <c r="D762" s="11" t="s">
        <v>3090</v>
      </c>
      <c r="E762" s="99">
        <f>IFERROR(VLOOKUP(F762,'Banco de Dados'!AE:AF,2,FALSE),"")</f>
        <v>713710</v>
      </c>
      <c r="F762" s="4">
        <f>IFERROR(VLOOKUP(Q762,'Banco de Dados'!A:B,2,FALSE),"")</f>
        <v>212300935</v>
      </c>
      <c r="G762" s="4" t="s">
        <v>58</v>
      </c>
      <c r="H762" s="12" t="s">
        <v>59</v>
      </c>
      <c r="I762" s="4"/>
      <c r="J762" s="11">
        <v>80</v>
      </c>
      <c r="K762" s="111">
        <v>45171</v>
      </c>
      <c r="L762" s="12" t="s">
        <v>59</v>
      </c>
      <c r="M762" s="12" t="s">
        <v>59</v>
      </c>
      <c r="N762" s="4"/>
      <c r="O762" s="4" t="s">
        <v>3091</v>
      </c>
      <c r="P762" s="4" t="s">
        <v>61</v>
      </c>
      <c r="Q762" s="11">
        <v>1057201278</v>
      </c>
      <c r="R762" s="4" t="s">
        <v>3092</v>
      </c>
      <c r="S762" s="4">
        <v>16</v>
      </c>
      <c r="T762" s="4"/>
      <c r="U762" s="4" t="s">
        <v>63</v>
      </c>
      <c r="V762" s="4" t="s">
        <v>64</v>
      </c>
      <c r="W762" s="4" t="s">
        <v>65</v>
      </c>
      <c r="X762" s="4">
        <v>-8.0502570000000002</v>
      </c>
      <c r="Y762" s="4">
        <v>-72.678967</v>
      </c>
      <c r="Z762" s="4">
        <v>2216177</v>
      </c>
      <c r="AA762" s="123">
        <v>239823</v>
      </c>
      <c r="AB762" s="22">
        <v>45154</v>
      </c>
      <c r="AC762" s="22">
        <v>45154</v>
      </c>
      <c r="AD762" s="168" t="s">
        <v>66</v>
      </c>
      <c r="AE762" s="36">
        <v>45175</v>
      </c>
      <c r="AF762" s="22">
        <v>45183</v>
      </c>
      <c r="AG762" s="12">
        <v>9</v>
      </c>
      <c r="AH762" s="12" t="s">
        <v>67</v>
      </c>
      <c r="AI762" t="s">
        <v>68</v>
      </c>
      <c r="AJ762" s="81">
        <v>37561</v>
      </c>
    </row>
    <row r="763" spans="1:36" ht="25.2" customHeight="1" x14ac:dyDescent="0.3">
      <c r="A763" s="5">
        <v>420</v>
      </c>
      <c r="B763" s="4" t="s">
        <v>3093</v>
      </c>
      <c r="C763" s="169">
        <v>16561</v>
      </c>
      <c r="D763" s="11" t="s">
        <v>3094</v>
      </c>
      <c r="E763" s="99" t="str">
        <f>IFERROR(VLOOKUP(F763,'Banco de Dados'!AE:AF,2,FALSE),"")</f>
        <v/>
      </c>
      <c r="F763" s="4"/>
      <c r="G763" s="4" t="s">
        <v>410</v>
      </c>
      <c r="H763" s="12" t="s">
        <v>59</v>
      </c>
      <c r="I763" s="4"/>
      <c r="J763" s="12">
        <v>45</v>
      </c>
      <c r="K763" s="111">
        <v>45299</v>
      </c>
      <c r="M763" s="12"/>
      <c r="N763" s="4"/>
      <c r="O763" s="4" t="s">
        <v>3095</v>
      </c>
      <c r="P763" s="4" t="s">
        <v>1878</v>
      </c>
      <c r="Q763" s="11">
        <v>68247915200</v>
      </c>
      <c r="R763" s="4" t="s">
        <v>3096</v>
      </c>
      <c r="S763" s="4">
        <v>17</v>
      </c>
      <c r="T763" s="4"/>
      <c r="U763" s="4" t="s">
        <v>2573</v>
      </c>
      <c r="V763" s="4" t="s">
        <v>2574</v>
      </c>
      <c r="W763" s="4" t="s">
        <v>3097</v>
      </c>
      <c r="X763" s="4">
        <v>-8.5927199999999999</v>
      </c>
      <c r="Y763" s="4">
        <v>-72.392743999999993</v>
      </c>
      <c r="Z763" t="s">
        <v>7</v>
      </c>
      <c r="AB763" s="22">
        <v>45154</v>
      </c>
      <c r="AC763" s="22">
        <v>45154</v>
      </c>
      <c r="AD763" s="168" t="s">
        <v>66</v>
      </c>
      <c r="AE763" s="36"/>
      <c r="AF763"/>
      <c r="AJ763" s="81">
        <v>24642</v>
      </c>
    </row>
    <row r="764" spans="1:36" ht="25.2" customHeight="1" x14ac:dyDescent="0.3">
      <c r="A764" s="5">
        <v>421</v>
      </c>
      <c r="B764" s="4" t="s">
        <v>3098</v>
      </c>
      <c r="C764" s="169">
        <v>19123</v>
      </c>
      <c r="D764" s="11" t="s">
        <v>3099</v>
      </c>
      <c r="E764" s="99" t="str">
        <f>IFERROR(VLOOKUP(F764,'Banco de Dados'!AE:AF,2,FALSE),"")</f>
        <v/>
      </c>
      <c r="F764" s="4"/>
      <c r="G764" s="4" t="s">
        <v>410</v>
      </c>
      <c r="H764" s="12" t="s">
        <v>59</v>
      </c>
      <c r="I764" s="4"/>
      <c r="J764" s="12">
        <v>45</v>
      </c>
      <c r="K764" s="111">
        <v>45307</v>
      </c>
      <c r="M764" s="12"/>
      <c r="N764" s="4"/>
      <c r="O764" s="4" t="s">
        <v>3100</v>
      </c>
      <c r="P764" s="4" t="s">
        <v>1878</v>
      </c>
      <c r="Q764" s="11">
        <v>67478069215</v>
      </c>
      <c r="R764" s="4" t="s">
        <v>3101</v>
      </c>
      <c r="S764" s="4">
        <v>17</v>
      </c>
      <c r="T764" s="4"/>
      <c r="U764" s="4" t="s">
        <v>2573</v>
      </c>
      <c r="V764" s="4" t="s">
        <v>2574</v>
      </c>
      <c r="W764" s="4" t="s">
        <v>3097</v>
      </c>
      <c r="X764" s="4">
        <v>-8.5944509999999994</v>
      </c>
      <c r="Y764" s="4">
        <v>-72.400435999999999</v>
      </c>
      <c r="Z764" t="s">
        <v>7</v>
      </c>
      <c r="AB764" s="22">
        <v>45154</v>
      </c>
      <c r="AC764" s="22">
        <v>45154</v>
      </c>
      <c r="AD764" s="168"/>
      <c r="AE764" s="36">
        <v>45314</v>
      </c>
      <c r="AF764"/>
      <c r="AJ764" s="81">
        <v>21926</v>
      </c>
    </row>
    <row r="765" spans="1:36" ht="25.2" customHeight="1" x14ac:dyDescent="0.3">
      <c r="A765" s="5">
        <v>422</v>
      </c>
      <c r="B765" s="4" t="s">
        <v>3102</v>
      </c>
      <c r="C765" s="169">
        <v>19217</v>
      </c>
      <c r="D765" s="11" t="s">
        <v>3103</v>
      </c>
      <c r="E765" s="99" t="str">
        <f>IFERROR(VLOOKUP(F765,'Banco de Dados'!AE:AF,2,FALSE),"")</f>
        <v/>
      </c>
      <c r="F765" s="4"/>
      <c r="G765" s="4" t="s">
        <v>410</v>
      </c>
      <c r="H765" s="12" t="s">
        <v>59</v>
      </c>
      <c r="I765" s="4"/>
      <c r="J765" s="12">
        <v>45</v>
      </c>
      <c r="K765" s="111">
        <v>45299</v>
      </c>
      <c r="M765" s="12"/>
      <c r="N765" s="4"/>
      <c r="O765" s="4" t="s">
        <v>3104</v>
      </c>
      <c r="P765" s="4" t="s">
        <v>1878</v>
      </c>
      <c r="Q765" s="11">
        <v>62468057287</v>
      </c>
      <c r="R765" s="4" t="s">
        <v>3105</v>
      </c>
      <c r="S765" s="4">
        <v>17</v>
      </c>
      <c r="T765" s="4"/>
      <c r="U765" s="4" t="s">
        <v>2573</v>
      </c>
      <c r="V765" s="4" t="s">
        <v>2574</v>
      </c>
      <c r="W765" s="4" t="s">
        <v>3097</v>
      </c>
      <c r="X765" s="4">
        <v>-8.5947110000000002</v>
      </c>
      <c r="Y765" s="4">
        <v>-72.392647999999994</v>
      </c>
      <c r="Z765" t="s">
        <v>7</v>
      </c>
      <c r="AB765" s="22">
        <v>45154</v>
      </c>
      <c r="AC765" s="22">
        <v>45154</v>
      </c>
      <c r="AD765" s="168" t="s">
        <v>66</v>
      </c>
      <c r="AE765" s="36">
        <v>45303</v>
      </c>
      <c r="AF765"/>
      <c r="AJ765" s="81">
        <v>25866</v>
      </c>
    </row>
    <row r="766" spans="1:36" ht="25.2" customHeight="1" x14ac:dyDescent="0.3">
      <c r="A766" s="5">
        <v>423</v>
      </c>
      <c r="B766" s="4" t="s">
        <v>3106</v>
      </c>
      <c r="C766" s="169">
        <v>19221</v>
      </c>
      <c r="D766" s="11" t="s">
        <v>3107</v>
      </c>
      <c r="E766" s="99" t="str">
        <f>IFERROR(VLOOKUP(F766,'Banco de Dados'!AE:AF,2,FALSE),"")</f>
        <v/>
      </c>
      <c r="F766" s="4"/>
      <c r="G766" s="4" t="s">
        <v>410</v>
      </c>
      <c r="H766" s="12" t="s">
        <v>59</v>
      </c>
      <c r="I766" s="4"/>
      <c r="J766" s="12">
        <v>45</v>
      </c>
      <c r="K766" s="111">
        <v>45300</v>
      </c>
      <c r="M766" s="12"/>
      <c r="N766" s="4"/>
      <c r="O766" s="4" t="s">
        <v>3108</v>
      </c>
      <c r="P766" s="4" t="s">
        <v>1878</v>
      </c>
      <c r="Q766" s="11">
        <v>51441403272</v>
      </c>
      <c r="R766" s="4" t="s">
        <v>3109</v>
      </c>
      <c r="S766" s="4">
        <v>17</v>
      </c>
      <c r="T766" s="4"/>
      <c r="U766" s="4" t="s">
        <v>2573</v>
      </c>
      <c r="V766" s="4" t="s">
        <v>2574</v>
      </c>
      <c r="W766" s="4" t="s">
        <v>3097</v>
      </c>
      <c r="X766" s="4">
        <v>-8.6017600000000005</v>
      </c>
      <c r="Y766" s="4">
        <v>-72.389700000000005</v>
      </c>
      <c r="Z766" t="s">
        <v>7</v>
      </c>
      <c r="AB766" s="22">
        <v>45154</v>
      </c>
      <c r="AC766" s="22">
        <v>45154</v>
      </c>
      <c r="AD766" s="168" t="s">
        <v>66</v>
      </c>
      <c r="AE766" s="36">
        <v>45314</v>
      </c>
      <c r="AF766" s="36">
        <v>45307</v>
      </c>
      <c r="AJ766" s="81">
        <v>23030</v>
      </c>
    </row>
    <row r="767" spans="1:36" ht="25.2" customHeight="1" x14ac:dyDescent="0.3">
      <c r="A767" s="5">
        <v>424</v>
      </c>
      <c r="B767" s="4" t="s">
        <v>3110</v>
      </c>
      <c r="C767" s="169">
        <v>16492</v>
      </c>
      <c r="D767" s="11" t="s">
        <v>3111</v>
      </c>
      <c r="E767" s="99" t="str">
        <f>IFERROR(VLOOKUP(F767,'Banco de Dados'!AE:AF,2,FALSE),"")</f>
        <v/>
      </c>
      <c r="F767" s="4"/>
      <c r="G767" s="4" t="s">
        <v>410</v>
      </c>
      <c r="H767" s="12" t="s">
        <v>59</v>
      </c>
      <c r="I767" s="4"/>
      <c r="J767" s="12">
        <v>45</v>
      </c>
      <c r="K767" s="111">
        <v>45299</v>
      </c>
      <c r="M767" s="12"/>
      <c r="N767" s="4"/>
      <c r="O767" s="4" t="s">
        <v>3112</v>
      </c>
      <c r="P767" s="4" t="s">
        <v>1878</v>
      </c>
      <c r="Q767" s="11">
        <v>65195132291</v>
      </c>
      <c r="R767" s="4" t="s">
        <v>3113</v>
      </c>
      <c r="S767" s="4">
        <v>17</v>
      </c>
      <c r="T767" s="4"/>
      <c r="U767" s="4" t="s">
        <v>2573</v>
      </c>
      <c r="V767" s="4" t="s">
        <v>2574</v>
      </c>
      <c r="W767" s="4" t="s">
        <v>3097</v>
      </c>
      <c r="X767" s="4">
        <v>-8.5872050000000009</v>
      </c>
      <c r="Y767" s="4">
        <v>-72.397298000000006</v>
      </c>
      <c r="Z767" t="s">
        <v>7</v>
      </c>
      <c r="AB767" s="22">
        <v>45154</v>
      </c>
      <c r="AC767" s="22">
        <v>45154</v>
      </c>
      <c r="AD767" s="168" t="s">
        <v>66</v>
      </c>
      <c r="AE767" s="36"/>
      <c r="AF767"/>
      <c r="AJ767" s="81">
        <v>25417</v>
      </c>
    </row>
    <row r="768" spans="1:36" ht="25.2" customHeight="1" x14ac:dyDescent="0.3">
      <c r="A768" s="5">
        <v>425</v>
      </c>
      <c r="B768" s="4" t="s">
        <v>3114</v>
      </c>
      <c r="C768" s="169">
        <v>16508</v>
      </c>
      <c r="D768" s="11" t="s">
        <v>3115</v>
      </c>
      <c r="E768" s="99" t="str">
        <f>IFERROR(VLOOKUP(F768,'Banco de Dados'!AE:AF,2,FALSE),"")</f>
        <v/>
      </c>
      <c r="F768" s="4"/>
      <c r="G768" s="4" t="s">
        <v>410</v>
      </c>
      <c r="H768" s="12" t="s">
        <v>59</v>
      </c>
      <c r="I768" s="4"/>
      <c r="J768" s="12">
        <v>45</v>
      </c>
      <c r="K768" s="111">
        <v>45358</v>
      </c>
      <c r="M768" s="12"/>
      <c r="N768" s="4"/>
      <c r="O768" s="4" t="s">
        <v>3116</v>
      </c>
      <c r="P768" s="4" t="s">
        <v>1878</v>
      </c>
      <c r="Q768" s="11">
        <v>46536922204</v>
      </c>
      <c r="R768" s="4" t="s">
        <v>3117</v>
      </c>
      <c r="S768" s="4">
        <v>17</v>
      </c>
      <c r="T768" s="4"/>
      <c r="U768" s="4" t="s">
        <v>2573</v>
      </c>
      <c r="V768" s="4" t="s">
        <v>2574</v>
      </c>
      <c r="W768" s="4" t="s">
        <v>3097</v>
      </c>
      <c r="X768" s="4">
        <v>-8.5890310000000003</v>
      </c>
      <c r="Y768" s="4">
        <v>-72.394186000000005</v>
      </c>
      <c r="Z768" t="s">
        <v>7</v>
      </c>
      <c r="AB768" s="22">
        <v>45154</v>
      </c>
      <c r="AC768" s="22">
        <v>45154</v>
      </c>
      <c r="AD768" s="168" t="s">
        <v>66</v>
      </c>
      <c r="AE768" s="36"/>
      <c r="AF768"/>
      <c r="AJ768" s="81">
        <v>17099</v>
      </c>
    </row>
    <row r="769" spans="1:36" ht="25.2" customHeight="1" x14ac:dyDescent="0.3">
      <c r="A769" s="5">
        <v>426</v>
      </c>
      <c r="B769" s="4" t="s">
        <v>3118</v>
      </c>
      <c r="C769" s="169">
        <v>16553</v>
      </c>
      <c r="D769" s="11" t="s">
        <v>3119</v>
      </c>
      <c r="E769" s="99" t="str">
        <f>IFERROR(VLOOKUP(F769,'Banco de Dados'!AE:AF,2,FALSE),"")</f>
        <v/>
      </c>
      <c r="F769" s="4"/>
      <c r="G769" s="4" t="s">
        <v>410</v>
      </c>
      <c r="H769" s="12" t="s">
        <v>59</v>
      </c>
      <c r="I769" s="4"/>
      <c r="J769" s="12">
        <v>45</v>
      </c>
      <c r="K769" s="111">
        <v>45299</v>
      </c>
      <c r="M769" s="12"/>
      <c r="N769" s="4"/>
      <c r="O769" s="4" t="s">
        <v>3120</v>
      </c>
      <c r="P769" s="4" t="s">
        <v>1878</v>
      </c>
      <c r="Q769" s="11">
        <v>50823280268</v>
      </c>
      <c r="R769" s="4" t="s">
        <v>3121</v>
      </c>
      <c r="S769" s="4">
        <v>17</v>
      </c>
      <c r="T769" s="4"/>
      <c r="U769" s="4" t="s">
        <v>2573</v>
      </c>
      <c r="V769" s="4" t="s">
        <v>2574</v>
      </c>
      <c r="W769" s="4" t="s">
        <v>2854</v>
      </c>
      <c r="X769" s="4">
        <v>-8.5714509999999997</v>
      </c>
      <c r="Y769" s="4">
        <v>-72.405682999999996</v>
      </c>
      <c r="Z769" t="s">
        <v>7</v>
      </c>
      <c r="AB769" s="22">
        <v>45154</v>
      </c>
      <c r="AC769" s="22">
        <v>45154</v>
      </c>
      <c r="AD769" s="168" t="s">
        <v>66</v>
      </c>
      <c r="AE769" s="36"/>
      <c r="AF769"/>
      <c r="AJ769" s="81">
        <v>27183</v>
      </c>
    </row>
    <row r="770" spans="1:36" ht="25.2" customHeight="1" x14ac:dyDescent="0.3">
      <c r="A770" s="5">
        <v>427</v>
      </c>
      <c r="B770" s="4" t="s">
        <v>3122</v>
      </c>
      <c r="C770" s="169">
        <v>16575</v>
      </c>
      <c r="D770" s="11" t="s">
        <v>3123</v>
      </c>
      <c r="E770" s="99" t="str">
        <f>IFERROR(VLOOKUP(F770,'Banco de Dados'!AE:AF,2,FALSE),"")</f>
        <v/>
      </c>
      <c r="F770" s="4"/>
      <c r="G770" s="4" t="s">
        <v>410</v>
      </c>
      <c r="H770" s="12" t="s">
        <v>59</v>
      </c>
      <c r="I770" s="4"/>
      <c r="J770" s="12">
        <v>45</v>
      </c>
      <c r="K770" s="111">
        <v>45299</v>
      </c>
      <c r="M770" s="12"/>
      <c r="N770" s="4"/>
      <c r="O770" s="4" t="s">
        <v>3124</v>
      </c>
      <c r="P770" s="4" t="s">
        <v>1878</v>
      </c>
      <c r="Q770" s="11">
        <v>71803327200</v>
      </c>
      <c r="R770" s="4" t="s">
        <v>3125</v>
      </c>
      <c r="S770" s="4">
        <v>17</v>
      </c>
      <c r="T770" s="4"/>
      <c r="U770" s="4" t="s">
        <v>2573</v>
      </c>
      <c r="V770" s="4" t="s">
        <v>2574</v>
      </c>
      <c r="W770" s="4" t="s">
        <v>2854</v>
      </c>
      <c r="X770" s="4">
        <v>-8.5778879999999997</v>
      </c>
      <c r="Y770" s="4">
        <v>-72.401568999999995</v>
      </c>
      <c r="Z770" t="s">
        <v>7</v>
      </c>
      <c r="AB770" s="22">
        <v>45154</v>
      </c>
      <c r="AC770" s="22">
        <v>45154</v>
      </c>
      <c r="AD770" s="168" t="s">
        <v>66</v>
      </c>
      <c r="AE770" s="36">
        <v>45303</v>
      </c>
      <c r="AF770"/>
      <c r="AJ770" s="81">
        <v>24473</v>
      </c>
    </row>
    <row r="771" spans="1:36" ht="25.2" customHeight="1" x14ac:dyDescent="0.3">
      <c r="A771" s="5">
        <v>428</v>
      </c>
      <c r="B771" s="4" t="s">
        <v>3126</v>
      </c>
      <c r="C771" s="169">
        <v>16592</v>
      </c>
      <c r="D771" s="11" t="s">
        <v>3127</v>
      </c>
      <c r="E771" s="99" t="str">
        <f>IFERROR(VLOOKUP(F771,'Banco de Dados'!AE:AF,2,FALSE),"")</f>
        <v/>
      </c>
      <c r="F771" s="4"/>
      <c r="G771" s="4" t="s">
        <v>410</v>
      </c>
      <c r="H771" s="12" t="s">
        <v>59</v>
      </c>
      <c r="I771" s="4"/>
      <c r="J771" s="12">
        <v>45</v>
      </c>
      <c r="K771" s="111">
        <v>45298</v>
      </c>
      <c r="M771" s="12"/>
      <c r="N771" s="4"/>
      <c r="O771" s="4" t="s">
        <v>3128</v>
      </c>
      <c r="P771" s="4" t="s">
        <v>1878</v>
      </c>
      <c r="Q771" s="11">
        <v>70999899287</v>
      </c>
      <c r="R771" s="4" t="s">
        <v>3129</v>
      </c>
      <c r="S771" s="4">
        <v>17</v>
      </c>
      <c r="T771" s="4"/>
      <c r="U771" s="4" t="s">
        <v>2573</v>
      </c>
      <c r="V771" s="4" t="s">
        <v>2574</v>
      </c>
      <c r="W771" s="4" t="s">
        <v>2854</v>
      </c>
      <c r="X771" s="4">
        <v>-8.5702180000000006</v>
      </c>
      <c r="Y771" s="4">
        <v>-72.405564999999996</v>
      </c>
      <c r="Z771" t="s">
        <v>7</v>
      </c>
      <c r="AB771" s="22">
        <v>45154</v>
      </c>
      <c r="AC771" s="22">
        <v>45154</v>
      </c>
      <c r="AD771" s="168" t="s">
        <v>66</v>
      </c>
      <c r="AE771" s="36">
        <v>45303</v>
      </c>
      <c r="AF771"/>
      <c r="AJ771" s="81">
        <v>29521</v>
      </c>
    </row>
    <row r="772" spans="1:36" ht="25.2" customHeight="1" x14ac:dyDescent="0.3">
      <c r="A772" s="5">
        <v>429</v>
      </c>
      <c r="B772" s="4" t="s">
        <v>3130</v>
      </c>
      <c r="C772" s="169">
        <v>16595</v>
      </c>
      <c r="D772" s="11" t="s">
        <v>3131</v>
      </c>
      <c r="E772" s="99" t="str">
        <f>IFERROR(VLOOKUP(F772,'Banco de Dados'!AE:AF,2,FALSE),"")</f>
        <v/>
      </c>
      <c r="F772" s="4"/>
      <c r="G772" s="4" t="s">
        <v>410</v>
      </c>
      <c r="H772" s="12" t="s">
        <v>59</v>
      </c>
      <c r="I772" s="4" t="s">
        <v>3132</v>
      </c>
      <c r="J772" s="12">
        <v>45</v>
      </c>
      <c r="K772" s="111">
        <v>45299</v>
      </c>
      <c r="M772" s="12"/>
      <c r="N772" s="4"/>
      <c r="O772" s="4" t="s">
        <v>3133</v>
      </c>
      <c r="P772" s="4" t="s">
        <v>1878</v>
      </c>
      <c r="Q772" s="11">
        <v>63273861215</v>
      </c>
      <c r="R772" s="4" t="s">
        <v>3134</v>
      </c>
      <c r="S772" s="4">
        <v>17</v>
      </c>
      <c r="T772" s="4"/>
      <c r="U772" s="4" t="s">
        <v>2573</v>
      </c>
      <c r="V772" s="4" t="s">
        <v>2574</v>
      </c>
      <c r="W772" s="4" t="s">
        <v>2854</v>
      </c>
      <c r="X772" s="4">
        <v>-8.571313</v>
      </c>
      <c r="Y772" s="4">
        <v>-72.405784999999995</v>
      </c>
      <c r="Z772" t="s">
        <v>7</v>
      </c>
      <c r="AB772" s="22">
        <v>45154</v>
      </c>
      <c r="AC772" s="22">
        <v>45154</v>
      </c>
      <c r="AD772" s="168" t="s">
        <v>66</v>
      </c>
      <c r="AE772" s="36">
        <v>45307</v>
      </c>
      <c r="AF772"/>
      <c r="AJ772" s="81">
        <v>24002</v>
      </c>
    </row>
    <row r="773" spans="1:36" ht="25.2" customHeight="1" x14ac:dyDescent="0.3">
      <c r="A773" s="5">
        <v>43</v>
      </c>
      <c r="B773" s="4" t="s">
        <v>3135</v>
      </c>
      <c r="C773" s="169">
        <v>16748</v>
      </c>
      <c r="D773" s="11" t="s">
        <v>3136</v>
      </c>
      <c r="E773" s="99">
        <f>IFERROR(VLOOKUP(F773,'Banco de Dados'!AE:AF,2,FALSE),"")</f>
        <v>713711</v>
      </c>
      <c r="F773" s="4">
        <f>IFERROR(VLOOKUP(Q773,'Banco de Dados'!A:B,2,FALSE),"")</f>
        <v>212300938</v>
      </c>
      <c r="G773" s="4" t="s">
        <v>58</v>
      </c>
      <c r="H773" s="12" t="s">
        <v>59</v>
      </c>
      <c r="I773" s="4"/>
      <c r="J773" s="11">
        <v>80</v>
      </c>
      <c r="K773" s="111">
        <v>45171</v>
      </c>
      <c r="L773" s="12" t="s">
        <v>59</v>
      </c>
      <c r="M773" s="12" t="s">
        <v>59</v>
      </c>
      <c r="N773" s="4" t="s">
        <v>3137</v>
      </c>
      <c r="O773" s="4" t="s">
        <v>3138</v>
      </c>
      <c r="P773" s="4" t="s">
        <v>61</v>
      </c>
      <c r="Q773" s="11">
        <v>2942264276</v>
      </c>
      <c r="R773" s="4" t="s">
        <v>3139</v>
      </c>
      <c r="S773" s="4">
        <v>16</v>
      </c>
      <c r="T773" s="4"/>
      <c r="U773" s="4" t="s">
        <v>63</v>
      </c>
      <c r="V773" s="4" t="s">
        <v>64</v>
      </c>
      <c r="W773" s="4" t="s">
        <v>65</v>
      </c>
      <c r="X773" s="4">
        <v>-8.0695720000000009</v>
      </c>
      <c r="Y773" s="4">
        <v>-72.638885000000002</v>
      </c>
      <c r="Z773" s="4">
        <v>2216178</v>
      </c>
      <c r="AA773" s="123">
        <v>239823</v>
      </c>
      <c r="AB773" s="22">
        <v>45154</v>
      </c>
      <c r="AC773" s="22">
        <v>45154</v>
      </c>
      <c r="AD773" s="168" t="s">
        <v>66</v>
      </c>
      <c r="AE773" s="36">
        <v>45175</v>
      </c>
      <c r="AF773" s="22">
        <v>45183</v>
      </c>
      <c r="AG773" s="12">
        <v>9</v>
      </c>
      <c r="AH773" s="12" t="s">
        <v>67</v>
      </c>
      <c r="AI773" t="s">
        <v>68</v>
      </c>
      <c r="AJ773" s="81">
        <v>34078</v>
      </c>
    </row>
    <row r="774" spans="1:36" ht="25.2" customHeight="1" x14ac:dyDescent="0.3">
      <c r="A774" s="5">
        <v>430</v>
      </c>
      <c r="B774" s="4" t="s">
        <v>3140</v>
      </c>
      <c r="C774" s="169">
        <v>19115</v>
      </c>
      <c r="D774" s="11" t="s">
        <v>3141</v>
      </c>
      <c r="E774" s="99" t="str">
        <f>IFERROR(VLOOKUP(F774,'Banco de Dados'!AE:AF,2,FALSE),"")</f>
        <v/>
      </c>
      <c r="F774" s="4"/>
      <c r="G774" s="4" t="s">
        <v>410</v>
      </c>
      <c r="H774" s="12" t="s">
        <v>59</v>
      </c>
      <c r="I774" s="4"/>
      <c r="J774" s="12">
        <v>45</v>
      </c>
      <c r="K774" s="111">
        <v>45299</v>
      </c>
      <c r="M774" s="12"/>
      <c r="N774" s="4"/>
      <c r="O774" s="4" t="s">
        <v>3142</v>
      </c>
      <c r="P774" s="4" t="s">
        <v>1878</v>
      </c>
      <c r="Q774" s="11">
        <v>79247797234</v>
      </c>
      <c r="R774" s="4" t="s">
        <v>3143</v>
      </c>
      <c r="S774" s="4">
        <v>17</v>
      </c>
      <c r="T774" s="4"/>
      <c r="U774" s="4" t="s">
        <v>2573</v>
      </c>
      <c r="V774" s="4" t="s">
        <v>2574</v>
      </c>
      <c r="W774" s="4" t="s">
        <v>2854</v>
      </c>
      <c r="X774" s="4">
        <v>-8.5733779999999999</v>
      </c>
      <c r="Y774" s="4">
        <v>-72.401347999999999</v>
      </c>
      <c r="Z774" t="s">
        <v>7</v>
      </c>
      <c r="AB774" s="22">
        <v>45154</v>
      </c>
      <c r="AC774" s="22">
        <v>45154</v>
      </c>
      <c r="AD774" s="168" t="s">
        <v>66</v>
      </c>
      <c r="AE774" s="36">
        <v>45303</v>
      </c>
      <c r="AF774"/>
      <c r="AJ774" s="81">
        <v>30512</v>
      </c>
    </row>
    <row r="775" spans="1:36" ht="25.2" customHeight="1" x14ac:dyDescent="0.3">
      <c r="A775" s="5">
        <v>431</v>
      </c>
      <c r="B775" s="4" t="s">
        <v>3144</v>
      </c>
      <c r="C775" s="169">
        <v>16546</v>
      </c>
      <c r="D775" s="11" t="s">
        <v>3145</v>
      </c>
      <c r="E775" s="99" t="str">
        <f>IFERROR(VLOOKUP(F775,'Banco de Dados'!AE:AF,2,FALSE),"")</f>
        <v/>
      </c>
      <c r="F775" s="4"/>
      <c r="G775" s="4" t="s">
        <v>410</v>
      </c>
      <c r="H775" s="12" t="s">
        <v>59</v>
      </c>
      <c r="I775" s="4"/>
      <c r="J775" s="12">
        <v>45</v>
      </c>
      <c r="K775" s="111">
        <v>45298</v>
      </c>
      <c r="M775" s="12"/>
      <c r="N775" s="4"/>
      <c r="O775" s="4" t="s">
        <v>3146</v>
      </c>
      <c r="P775" s="4" t="s">
        <v>1878</v>
      </c>
      <c r="Q775" s="11">
        <v>63885883287</v>
      </c>
      <c r="R775" s="4" t="s">
        <v>3147</v>
      </c>
      <c r="S775" s="4">
        <v>17</v>
      </c>
      <c r="T775" s="4"/>
      <c r="U775" s="4" t="s">
        <v>2573</v>
      </c>
      <c r="V775" s="4" t="s">
        <v>2574</v>
      </c>
      <c r="W775" s="4" t="s">
        <v>2854</v>
      </c>
      <c r="X775" s="4">
        <v>-8.5685260000000003</v>
      </c>
      <c r="Y775" s="4">
        <v>-72.406240999999994</v>
      </c>
      <c r="Z775" t="s">
        <v>7</v>
      </c>
      <c r="AB775" s="22">
        <v>45154</v>
      </c>
      <c r="AC775" s="22">
        <v>45154</v>
      </c>
      <c r="AD775" s="168" t="s">
        <v>66</v>
      </c>
      <c r="AE775" s="36">
        <v>45303</v>
      </c>
      <c r="AF775"/>
      <c r="AJ775" s="81">
        <v>24734</v>
      </c>
    </row>
    <row r="776" spans="1:36" ht="25.2" customHeight="1" x14ac:dyDescent="0.3">
      <c r="A776" s="5">
        <v>432</v>
      </c>
      <c r="B776" s="4" t="s">
        <v>3148</v>
      </c>
      <c r="C776" s="169">
        <v>17026</v>
      </c>
      <c r="D776" s="11" t="s">
        <v>3149</v>
      </c>
      <c r="E776" s="99" t="str">
        <f>IFERROR(VLOOKUP(F776,'Banco de Dados'!AE:AF,2,FALSE),"")</f>
        <v/>
      </c>
      <c r="F776" s="4"/>
      <c r="G776" s="4" t="s">
        <v>410</v>
      </c>
      <c r="H776" s="12" t="s">
        <v>59</v>
      </c>
      <c r="I776" s="4" t="s">
        <v>111</v>
      </c>
      <c r="J776" s="11">
        <v>45</v>
      </c>
      <c r="K776" s="111">
        <v>45339</v>
      </c>
      <c r="M776" s="12"/>
      <c r="N776" s="4"/>
      <c r="O776" s="4" t="s">
        <v>3150</v>
      </c>
      <c r="P776" s="4" t="s">
        <v>1878</v>
      </c>
      <c r="Q776" s="11">
        <v>74152530278</v>
      </c>
      <c r="R776" s="4" t="s">
        <v>3151</v>
      </c>
      <c r="S776" s="4">
        <v>15</v>
      </c>
      <c r="T776" s="4"/>
      <c r="U776" s="4" t="s">
        <v>413</v>
      </c>
      <c r="V776" s="4" t="s">
        <v>414</v>
      </c>
      <c r="W776" s="4" t="s">
        <v>2212</v>
      </c>
      <c r="X776" s="4">
        <v>-7.3960299999999997</v>
      </c>
      <c r="Y776" s="4">
        <v>-73.304199999999994</v>
      </c>
      <c r="Z776" t="s">
        <v>7</v>
      </c>
      <c r="AB776" s="22">
        <v>45154</v>
      </c>
      <c r="AC776" s="22">
        <v>45154</v>
      </c>
      <c r="AD776" s="168"/>
      <c r="AE776" s="36"/>
      <c r="AF776"/>
      <c r="AJ776" s="81">
        <v>29977</v>
      </c>
    </row>
    <row r="777" spans="1:36" ht="25.2" customHeight="1" x14ac:dyDescent="0.3">
      <c r="A777" s="5">
        <v>433</v>
      </c>
      <c r="B777" s="4" t="s">
        <v>3152</v>
      </c>
      <c r="C777" s="169">
        <v>16462</v>
      </c>
      <c r="D777" s="11" t="s">
        <v>3153</v>
      </c>
      <c r="E777" s="99" t="str">
        <f>IFERROR(VLOOKUP(F777,'Banco de Dados'!AE:AF,2,FALSE),"")</f>
        <v/>
      </c>
      <c r="F777" s="4"/>
      <c r="G777" s="4" t="s">
        <v>410</v>
      </c>
      <c r="H777" s="12" t="s">
        <v>59</v>
      </c>
      <c r="I777" s="4"/>
      <c r="J777" s="12">
        <v>45</v>
      </c>
      <c r="K777" s="111">
        <v>45297</v>
      </c>
      <c r="M777" s="12"/>
      <c r="N777" s="4"/>
      <c r="O777" s="4" t="s">
        <v>3154</v>
      </c>
      <c r="P777" s="4" t="s">
        <v>1878</v>
      </c>
      <c r="Q777" s="11">
        <v>80657885215</v>
      </c>
      <c r="R777" s="4" t="s">
        <v>3155</v>
      </c>
      <c r="S777" s="4">
        <v>17</v>
      </c>
      <c r="T777" s="4"/>
      <c r="U777" s="4" t="s">
        <v>2573</v>
      </c>
      <c r="V777" s="4" t="s">
        <v>2574</v>
      </c>
      <c r="W777" s="4" t="s">
        <v>2836</v>
      </c>
      <c r="X777" s="4">
        <v>-8.5128000000000004</v>
      </c>
      <c r="Y777" s="4">
        <v>-72.441599999999994</v>
      </c>
      <c r="Z777" t="s">
        <v>7</v>
      </c>
      <c r="AB777" s="22">
        <v>45154</v>
      </c>
      <c r="AC777" s="22">
        <v>45154</v>
      </c>
      <c r="AD777" s="168" t="s">
        <v>66</v>
      </c>
      <c r="AE777" s="36">
        <v>45307</v>
      </c>
      <c r="AF777"/>
      <c r="AJ777" s="81">
        <v>22826</v>
      </c>
    </row>
    <row r="778" spans="1:36" ht="25.2" customHeight="1" x14ac:dyDescent="0.3">
      <c r="A778" s="5">
        <v>434</v>
      </c>
      <c r="B778" s="4" t="s">
        <v>3156</v>
      </c>
      <c r="C778" s="169">
        <v>16530</v>
      </c>
      <c r="D778" s="11" t="s">
        <v>3157</v>
      </c>
      <c r="E778" s="99" t="str">
        <f>IFERROR(VLOOKUP(F778,'Banco de Dados'!AE:AF,2,FALSE),"")</f>
        <v/>
      </c>
      <c r="F778" s="4"/>
      <c r="G778" s="4" t="s">
        <v>58</v>
      </c>
      <c r="H778" s="12" t="s">
        <v>59</v>
      </c>
      <c r="I778" s="113"/>
      <c r="J778" s="12">
        <v>45</v>
      </c>
      <c r="K778" s="111">
        <v>45296</v>
      </c>
      <c r="M778" s="12"/>
      <c r="N778" s="4"/>
      <c r="O778" s="4" t="s">
        <v>3158</v>
      </c>
      <c r="P778" s="4" t="s">
        <v>1878</v>
      </c>
      <c r="Q778" s="11">
        <v>2040297243</v>
      </c>
      <c r="R778" s="4" t="s">
        <v>3159</v>
      </c>
      <c r="S778" s="4">
        <v>17</v>
      </c>
      <c r="T778" s="4"/>
      <c r="U778" s="4" t="s">
        <v>2573</v>
      </c>
      <c r="V778" s="4" t="s">
        <v>2574</v>
      </c>
      <c r="W778" s="4" t="s">
        <v>2845</v>
      </c>
      <c r="X778" s="4">
        <v>-8.5192639999999997</v>
      </c>
      <c r="Y778" s="4">
        <v>-72.441451000000001</v>
      </c>
      <c r="Z778" t="s">
        <v>7</v>
      </c>
      <c r="AB778" s="22">
        <v>45154</v>
      </c>
      <c r="AC778" s="22">
        <v>45154</v>
      </c>
      <c r="AD778" s="168" t="s">
        <v>66</v>
      </c>
      <c r="AE778" s="36">
        <v>45303</v>
      </c>
      <c r="AF778"/>
      <c r="AJ778" s="81">
        <v>34047</v>
      </c>
    </row>
    <row r="779" spans="1:36" ht="25.2" customHeight="1" x14ac:dyDescent="0.3">
      <c r="A779" s="5">
        <v>435</v>
      </c>
      <c r="B779" s="4" t="s">
        <v>3160</v>
      </c>
      <c r="C779" s="169">
        <v>19007</v>
      </c>
      <c r="D779" s="11" t="s">
        <v>3161</v>
      </c>
      <c r="E779" s="99">
        <f>IFERROR(VLOOKUP(F779,'Banco de Dados'!AE:AF,2,FALSE),"")</f>
        <v>715169</v>
      </c>
      <c r="F779" s="4">
        <f>IFERROR(VLOOKUP(Q779,'Banco de Dados'!A:B,2,FALSE),"")</f>
        <v>212301138</v>
      </c>
      <c r="G779" s="4" t="s">
        <v>410</v>
      </c>
      <c r="H779" s="12" t="s">
        <v>59</v>
      </c>
      <c r="I779" s="4" t="s">
        <v>3162</v>
      </c>
      <c r="J779" s="11">
        <v>80</v>
      </c>
      <c r="K779" s="111">
        <v>45190</v>
      </c>
      <c r="L779" s="12" t="s">
        <v>59</v>
      </c>
      <c r="M779" s="12" t="s">
        <v>59</v>
      </c>
      <c r="N779" s="4"/>
      <c r="O779" s="4" t="s">
        <v>3163</v>
      </c>
      <c r="P779" s="4" t="s">
        <v>61</v>
      </c>
      <c r="Q779" s="11">
        <v>3949553231</v>
      </c>
      <c r="R779" s="4" t="s">
        <v>3164</v>
      </c>
      <c r="S779" s="4">
        <v>14</v>
      </c>
      <c r="T779" s="4"/>
      <c r="U779" s="4" t="s">
        <v>413</v>
      </c>
      <c r="V779" s="4" t="s">
        <v>1906</v>
      </c>
      <c r="W779" s="4" t="s">
        <v>3165</v>
      </c>
      <c r="X779" s="4">
        <v>-7.4199630000000001</v>
      </c>
      <c r="Y779" s="4">
        <v>-73.220117999999999</v>
      </c>
      <c r="Z779">
        <v>2216306</v>
      </c>
      <c r="AA779" s="123">
        <v>239821</v>
      </c>
      <c r="AB779" s="22">
        <v>45156</v>
      </c>
      <c r="AC779" s="22">
        <v>45159</v>
      </c>
      <c r="AD779" s="168" t="s">
        <v>66</v>
      </c>
      <c r="AE779" s="36">
        <v>45202</v>
      </c>
      <c r="AF779" s="36">
        <v>45208</v>
      </c>
      <c r="AG779" s="12">
        <v>10</v>
      </c>
      <c r="AH779" s="12" t="s">
        <v>67</v>
      </c>
      <c r="AI779" t="s">
        <v>68</v>
      </c>
      <c r="AJ779" s="81">
        <v>35597</v>
      </c>
    </row>
    <row r="780" spans="1:36" ht="25.2" customHeight="1" x14ac:dyDescent="0.3">
      <c r="A780" s="5">
        <v>436</v>
      </c>
      <c r="B780" s="4" t="s">
        <v>3166</v>
      </c>
      <c r="C780" s="169">
        <v>19003</v>
      </c>
      <c r="D780" s="11" t="s">
        <v>3167</v>
      </c>
      <c r="E780" s="99">
        <f>IFERROR(VLOOKUP(F780,'Banco de Dados'!AE:AF,2,FALSE),"")</f>
        <v>715171</v>
      </c>
      <c r="F780" s="4">
        <f>IFERROR(VLOOKUP(Q780,'Banco de Dados'!A:B,2,FALSE),"")</f>
        <v>212301139</v>
      </c>
      <c r="G780" s="4" t="s">
        <v>410</v>
      </c>
      <c r="H780" s="12" t="s">
        <v>59</v>
      </c>
      <c r="I780" s="4" t="s">
        <v>3162</v>
      </c>
      <c r="J780" s="11">
        <v>80</v>
      </c>
      <c r="K780" s="111">
        <v>45191</v>
      </c>
      <c r="L780" s="12" t="s">
        <v>59</v>
      </c>
      <c r="M780" s="12" t="s">
        <v>59</v>
      </c>
      <c r="N780" s="4"/>
      <c r="O780" s="4" t="s">
        <v>3168</v>
      </c>
      <c r="P780" s="4" t="s">
        <v>61</v>
      </c>
      <c r="Q780" s="11">
        <v>79153100204</v>
      </c>
      <c r="R780" s="4" t="s">
        <v>3169</v>
      </c>
      <c r="S780" s="4">
        <v>14</v>
      </c>
      <c r="T780" s="4"/>
      <c r="U780" s="4" t="s">
        <v>413</v>
      </c>
      <c r="V780" s="4" t="s">
        <v>1906</v>
      </c>
      <c r="W780" s="4" t="s">
        <v>3165</v>
      </c>
      <c r="X780" s="4">
        <v>-7.418895</v>
      </c>
      <c r="Y780" s="4">
        <v>-73.219702999999996</v>
      </c>
      <c r="Z780">
        <v>2216307</v>
      </c>
      <c r="AA780" s="123">
        <v>239821</v>
      </c>
      <c r="AB780" s="22">
        <v>45156</v>
      </c>
      <c r="AC780" s="22">
        <v>45159</v>
      </c>
      <c r="AD780" s="168" t="s">
        <v>66</v>
      </c>
      <c r="AE780" s="36">
        <v>45202</v>
      </c>
      <c r="AF780" s="36">
        <v>45208</v>
      </c>
      <c r="AG780" s="12">
        <v>10</v>
      </c>
      <c r="AH780" s="12" t="s">
        <v>67</v>
      </c>
      <c r="AI780" t="s">
        <v>68</v>
      </c>
      <c r="AJ780" s="81">
        <v>31267</v>
      </c>
    </row>
    <row r="781" spans="1:36" ht="25.2" customHeight="1" x14ac:dyDescent="0.3">
      <c r="A781" s="5">
        <v>437</v>
      </c>
      <c r="B781" s="4" t="s">
        <v>3170</v>
      </c>
      <c r="C781" s="169">
        <v>16876</v>
      </c>
      <c r="D781" s="11" t="s">
        <v>3171</v>
      </c>
      <c r="E781" s="99">
        <f ca="1">IFERROR(VLOOKUP(F781,'Banco de Dados'!AE:AF,2,FALSE),"")</f>
        <v>716321</v>
      </c>
      <c r="F781" s="4">
        <f ca="1">IFERROR(VLOOKUP(Q781,'Banco de Dados'!A:B,2,FALSE),"")</f>
        <v>212301573</v>
      </c>
      <c r="G781" s="4" t="s">
        <v>410</v>
      </c>
      <c r="H781" s="12" t="s">
        <v>59</v>
      </c>
      <c r="I781" s="114"/>
      <c r="J781" s="11">
        <v>80</v>
      </c>
      <c r="K781" s="111">
        <v>45201</v>
      </c>
      <c r="L781" s="12" t="s">
        <v>59</v>
      </c>
      <c r="M781" s="12" t="s">
        <v>59</v>
      </c>
      <c r="N781" s="4"/>
      <c r="O781" s="4" t="s">
        <v>3172</v>
      </c>
      <c r="P781" s="4" t="s">
        <v>61</v>
      </c>
      <c r="Q781" s="11">
        <v>71112731253</v>
      </c>
      <c r="R781" s="4" t="s">
        <v>3173</v>
      </c>
      <c r="S781" s="4">
        <v>14</v>
      </c>
      <c r="T781" s="4"/>
      <c r="U781" s="4" t="s">
        <v>413</v>
      </c>
      <c r="V781" s="4" t="s">
        <v>1906</v>
      </c>
      <c r="W781" s="4" t="s">
        <v>1928</v>
      </c>
      <c r="X781" s="4">
        <v>-7.462872</v>
      </c>
      <c r="Y781" s="4">
        <v>-73.287409999999994</v>
      </c>
      <c r="Z781">
        <v>2236649</v>
      </c>
      <c r="AA781" s="123">
        <v>243468</v>
      </c>
      <c r="AB781" s="22">
        <v>45156</v>
      </c>
      <c r="AC781" s="22">
        <v>45159</v>
      </c>
      <c r="AD781" s="168" t="s">
        <v>66</v>
      </c>
      <c r="AE781" s="36">
        <v>45208</v>
      </c>
      <c r="AF781"/>
      <c r="AG781" s="12">
        <v>10</v>
      </c>
      <c r="AH781" s="12" t="s">
        <v>224</v>
      </c>
      <c r="AI781" t="s">
        <v>225</v>
      </c>
      <c r="AJ781" s="81">
        <v>28163</v>
      </c>
    </row>
    <row r="782" spans="1:36" ht="25.2" customHeight="1" x14ac:dyDescent="0.3">
      <c r="A782" s="5">
        <v>438</v>
      </c>
      <c r="B782" s="4" t="s">
        <v>3174</v>
      </c>
      <c r="C782" s="169">
        <v>18975</v>
      </c>
      <c r="D782" s="11" t="s">
        <v>3175</v>
      </c>
      <c r="E782" s="99" t="str">
        <f>IFERROR(VLOOKUP(F782,'Banco de Dados'!AE:AF,2,FALSE),"")</f>
        <v/>
      </c>
      <c r="F782" s="4"/>
      <c r="G782" s="4" t="s">
        <v>410</v>
      </c>
      <c r="H782" s="12" t="s">
        <v>59</v>
      </c>
      <c r="I782" s="4" t="s">
        <v>111</v>
      </c>
      <c r="J782" s="11">
        <v>45</v>
      </c>
      <c r="K782" s="111">
        <v>45323</v>
      </c>
      <c r="M782" s="12"/>
      <c r="N782" s="4"/>
      <c r="O782" s="4" t="s">
        <v>3176</v>
      </c>
      <c r="P782" s="4" t="s">
        <v>61</v>
      </c>
      <c r="Q782" s="11">
        <v>66143225249</v>
      </c>
      <c r="R782" s="4" t="s">
        <v>3177</v>
      </c>
      <c r="S782" s="4">
        <v>15</v>
      </c>
      <c r="T782" s="4"/>
      <c r="U782" s="4" t="s">
        <v>413</v>
      </c>
      <c r="V782" s="4" t="s">
        <v>414</v>
      </c>
      <c r="W782" s="4" t="s">
        <v>3178</v>
      </c>
      <c r="X782" s="4">
        <v>-7.3572670000000002</v>
      </c>
      <c r="Y782" s="4">
        <v>-73.272704000000004</v>
      </c>
      <c r="Z782" t="s">
        <v>7</v>
      </c>
      <c r="AB782" s="22">
        <v>45163</v>
      </c>
      <c r="AC782" s="22">
        <v>45163</v>
      </c>
      <c r="AD782" s="168"/>
      <c r="AE782" s="36">
        <v>45329</v>
      </c>
      <c r="AF782"/>
      <c r="AJ782" s="81">
        <v>29231</v>
      </c>
    </row>
    <row r="783" spans="1:36" ht="25.2" customHeight="1" x14ac:dyDescent="0.3">
      <c r="A783" s="5">
        <v>439</v>
      </c>
      <c r="B783" s="4" t="s">
        <v>3179</v>
      </c>
      <c r="C783" s="169">
        <v>19299</v>
      </c>
      <c r="D783" s="11" t="s">
        <v>3180</v>
      </c>
      <c r="E783" s="99" t="str">
        <f>IFERROR(VLOOKUP(F783,'Banco de Dados'!AE:AF,2,FALSE),"")</f>
        <v/>
      </c>
      <c r="F783" s="4"/>
      <c r="G783" s="4" t="s">
        <v>410</v>
      </c>
      <c r="H783" s="12" t="s">
        <v>59</v>
      </c>
      <c r="I783" s="114"/>
      <c r="J783" s="11">
        <v>80</v>
      </c>
      <c r="K783" s="111">
        <v>45334</v>
      </c>
      <c r="M783" s="12"/>
      <c r="N783" s="4"/>
      <c r="O783" s="4" t="s">
        <v>3181</v>
      </c>
      <c r="P783" s="4" t="s">
        <v>61</v>
      </c>
      <c r="Q783" s="11">
        <v>67431437234</v>
      </c>
      <c r="R783" s="4" t="s">
        <v>3182</v>
      </c>
      <c r="S783" s="4">
        <v>14</v>
      </c>
      <c r="T783" s="4"/>
      <c r="U783" s="4" t="s">
        <v>413</v>
      </c>
      <c r="V783" s="4" t="s">
        <v>1906</v>
      </c>
      <c r="W783" s="4" t="s">
        <v>3183</v>
      </c>
      <c r="X783" s="4">
        <v>-7.4179000000000004</v>
      </c>
      <c r="Y783" s="4">
        <v>-73.253577000000007</v>
      </c>
      <c r="Z783" t="s">
        <v>7</v>
      </c>
      <c r="AB783" s="22">
        <v>45156</v>
      </c>
      <c r="AC783" s="22">
        <v>45159</v>
      </c>
      <c r="AD783" s="168"/>
      <c r="AE783" s="36"/>
      <c r="AF783"/>
      <c r="AJ783" s="81">
        <v>28059</v>
      </c>
    </row>
    <row r="784" spans="1:36" ht="25.2" customHeight="1" x14ac:dyDescent="0.3">
      <c r="A784" s="5">
        <v>44</v>
      </c>
      <c r="B784" s="4" t="s">
        <v>3184</v>
      </c>
      <c r="C784" s="169">
        <v>16749</v>
      </c>
      <c r="D784" s="11" t="s">
        <v>3185</v>
      </c>
      <c r="E784" s="99">
        <f>IFERROR(VLOOKUP(F784,'Banco de Dados'!AE:AF,2,FALSE),"")</f>
        <v>714181</v>
      </c>
      <c r="F784" s="4">
        <f>IFERROR(VLOOKUP(Q784,'Banco de Dados'!A:B,2,FALSE),"")</f>
        <v>212300984</v>
      </c>
      <c r="G784" s="4" t="s">
        <v>58</v>
      </c>
      <c r="H784" s="12" t="s">
        <v>59</v>
      </c>
      <c r="I784" s="4"/>
      <c r="J784" s="11">
        <v>80</v>
      </c>
      <c r="K784" s="111">
        <v>45183</v>
      </c>
      <c r="L784" s="12" t="s">
        <v>59</v>
      </c>
      <c r="M784" s="12" t="s">
        <v>59</v>
      </c>
      <c r="N784" s="4"/>
      <c r="O784" s="4" t="s">
        <v>3186</v>
      </c>
      <c r="P784" s="4" t="s">
        <v>61</v>
      </c>
      <c r="Q784" s="11">
        <v>10001092243</v>
      </c>
      <c r="R784" s="4" t="s">
        <v>3187</v>
      </c>
      <c r="S784" s="4">
        <v>16</v>
      </c>
      <c r="T784" s="4"/>
      <c r="U784" s="4" t="s">
        <v>63</v>
      </c>
      <c r="V784" s="4" t="s">
        <v>64</v>
      </c>
      <c r="W784" s="4" t="s">
        <v>65</v>
      </c>
      <c r="X784" s="4">
        <v>-8.1481150000000007</v>
      </c>
      <c r="Y784" s="4">
        <v>-72.554616999999993</v>
      </c>
      <c r="Z784" s="4">
        <v>2216179</v>
      </c>
      <c r="AA784" s="123">
        <v>239823</v>
      </c>
      <c r="AB784" s="22">
        <v>45154</v>
      </c>
      <c r="AC784" s="22">
        <v>45154</v>
      </c>
      <c r="AD784" s="168" t="s">
        <v>66</v>
      </c>
      <c r="AE784" s="36">
        <v>45188</v>
      </c>
      <c r="AF784" s="22">
        <v>45191</v>
      </c>
      <c r="AG784" s="17">
        <v>9</v>
      </c>
      <c r="AH784" s="12" t="s">
        <v>67</v>
      </c>
      <c r="AI784" t="s">
        <v>68</v>
      </c>
      <c r="AJ784" s="81">
        <v>32569</v>
      </c>
    </row>
    <row r="785" spans="1:36" ht="25.2" customHeight="1" x14ac:dyDescent="0.3">
      <c r="A785" s="5">
        <v>440</v>
      </c>
      <c r="B785" s="4" t="s">
        <v>3188</v>
      </c>
      <c r="C785" s="169">
        <v>18917</v>
      </c>
      <c r="D785" s="11" t="s">
        <v>3189</v>
      </c>
      <c r="E785" s="99" t="str">
        <f>IFERROR(VLOOKUP(F785,'Banco de Dados'!AE:AF,2,FALSE),"")</f>
        <v/>
      </c>
      <c r="F785" s="4"/>
      <c r="G785" s="4" t="s">
        <v>410</v>
      </c>
      <c r="H785" s="12" t="s">
        <v>59</v>
      </c>
      <c r="I785" s="4" t="s">
        <v>111</v>
      </c>
      <c r="J785" s="11">
        <v>45</v>
      </c>
      <c r="K785" s="111">
        <v>45336</v>
      </c>
      <c r="M785" s="12"/>
      <c r="N785" s="4"/>
      <c r="O785" s="4" t="s">
        <v>3190</v>
      </c>
      <c r="P785" s="4" t="s">
        <v>61</v>
      </c>
      <c r="Q785" s="11">
        <v>81195877234</v>
      </c>
      <c r="R785" s="4" t="s">
        <v>3191</v>
      </c>
      <c r="S785" s="4">
        <v>15</v>
      </c>
      <c r="T785" s="4"/>
      <c r="U785" s="4" t="s">
        <v>413</v>
      </c>
      <c r="V785" s="4" t="s">
        <v>414</v>
      </c>
      <c r="W785" s="4" t="s">
        <v>2212</v>
      </c>
      <c r="X785" s="4">
        <v>-7.363143</v>
      </c>
      <c r="Y785" s="4">
        <v>-73.371639999999999</v>
      </c>
      <c r="Z785" t="s">
        <v>7</v>
      </c>
      <c r="AB785" s="22">
        <v>45156</v>
      </c>
      <c r="AC785" s="22">
        <v>45159</v>
      </c>
      <c r="AD785" s="168"/>
      <c r="AE785" s="36">
        <v>45341</v>
      </c>
      <c r="AF785"/>
      <c r="AJ785" s="81">
        <v>27320</v>
      </c>
    </row>
    <row r="786" spans="1:36" ht="25.2" customHeight="1" x14ac:dyDescent="0.3">
      <c r="A786" s="5">
        <v>441</v>
      </c>
      <c r="B786" s="4" t="s">
        <v>3192</v>
      </c>
      <c r="C786" s="169">
        <v>18919</v>
      </c>
      <c r="D786" s="11" t="s">
        <v>3193</v>
      </c>
      <c r="E786" s="99" t="str">
        <f>IFERROR(VLOOKUP(F786,'Banco de Dados'!AE:AF,2,FALSE),"")</f>
        <v/>
      </c>
      <c r="F786" s="4"/>
      <c r="G786" s="4" t="s">
        <v>410</v>
      </c>
      <c r="H786" s="12" t="s">
        <v>59</v>
      </c>
      <c r="I786" s="4" t="s">
        <v>111</v>
      </c>
      <c r="J786" s="11">
        <v>45</v>
      </c>
      <c r="K786" s="111">
        <v>45320</v>
      </c>
      <c r="M786" s="12"/>
      <c r="N786" s="4"/>
      <c r="O786" s="4" t="s">
        <v>3194</v>
      </c>
      <c r="P786" s="4" t="s">
        <v>61</v>
      </c>
      <c r="Q786" s="11">
        <v>1678206210</v>
      </c>
      <c r="R786" s="4" t="s">
        <v>3195</v>
      </c>
      <c r="S786" s="4">
        <v>15</v>
      </c>
      <c r="T786" s="4"/>
      <c r="U786" s="4" t="s">
        <v>413</v>
      </c>
      <c r="V786" s="4" t="s">
        <v>414</v>
      </c>
      <c r="W786" s="4" t="s">
        <v>2212</v>
      </c>
      <c r="X786" s="4">
        <v>-7.3654440000000001</v>
      </c>
      <c r="Y786" s="4">
        <v>-73.368668999999997</v>
      </c>
      <c r="Z786" t="s">
        <v>7</v>
      </c>
      <c r="AB786" s="22">
        <v>45156</v>
      </c>
      <c r="AC786" s="22">
        <v>45159</v>
      </c>
      <c r="AD786" s="168"/>
      <c r="AE786" s="36">
        <v>45329</v>
      </c>
      <c r="AF786"/>
      <c r="AJ786" s="81">
        <v>33954</v>
      </c>
    </row>
    <row r="787" spans="1:36" ht="25.2" customHeight="1" x14ac:dyDescent="0.3">
      <c r="A787" s="5">
        <v>442</v>
      </c>
      <c r="B787" s="4" t="s">
        <v>3196</v>
      </c>
      <c r="C787" s="169">
        <v>18921</v>
      </c>
      <c r="D787" s="11" t="s">
        <v>3197</v>
      </c>
      <c r="E787" s="99" t="str">
        <f>IFERROR(VLOOKUP(F787,'Banco de Dados'!AE:AF,2,FALSE),"")</f>
        <v/>
      </c>
      <c r="F787" s="4"/>
      <c r="G787" s="4" t="s">
        <v>410</v>
      </c>
      <c r="H787" s="12" t="s">
        <v>59</v>
      </c>
      <c r="I787" s="4" t="s">
        <v>111</v>
      </c>
      <c r="J787" s="11">
        <v>45</v>
      </c>
      <c r="K787" s="111">
        <v>45335</v>
      </c>
      <c r="M787" s="12"/>
      <c r="N787" s="4"/>
      <c r="O787" s="4" t="s">
        <v>3198</v>
      </c>
      <c r="P787" s="4" t="s">
        <v>61</v>
      </c>
      <c r="Q787" s="11">
        <v>79018017272</v>
      </c>
      <c r="R787" s="4" t="s">
        <v>3199</v>
      </c>
      <c r="S787" s="4">
        <v>15</v>
      </c>
      <c r="T787" s="4"/>
      <c r="U787" s="4" t="s">
        <v>413</v>
      </c>
      <c r="V787" s="4" t="s">
        <v>414</v>
      </c>
      <c r="W787" s="4" t="s">
        <v>2212</v>
      </c>
      <c r="X787" s="4">
        <v>-7.3678379999999999</v>
      </c>
      <c r="Y787" s="4">
        <v>-73.365168999999995</v>
      </c>
      <c r="Z787" t="s">
        <v>7</v>
      </c>
      <c r="AB787" s="22">
        <v>45156</v>
      </c>
      <c r="AC787" s="22">
        <v>45159</v>
      </c>
      <c r="AD787" s="168"/>
      <c r="AE787" s="36"/>
      <c r="AF787"/>
      <c r="AJ787" s="81">
        <v>22099</v>
      </c>
    </row>
    <row r="788" spans="1:36" ht="25.2" customHeight="1" x14ac:dyDescent="0.3">
      <c r="A788" s="5">
        <v>443</v>
      </c>
      <c r="B788" s="4" t="s">
        <v>3200</v>
      </c>
      <c r="C788" s="169">
        <v>18923</v>
      </c>
      <c r="D788" s="11" t="s">
        <v>3201</v>
      </c>
      <c r="E788" s="99" t="str">
        <f>IFERROR(VLOOKUP(F788,'Banco de Dados'!AE:AF,2,FALSE),"")</f>
        <v/>
      </c>
      <c r="F788" s="4"/>
      <c r="G788" s="4" t="s">
        <v>410</v>
      </c>
      <c r="H788" s="12" t="s">
        <v>59</v>
      </c>
      <c r="I788" s="4" t="s">
        <v>111</v>
      </c>
      <c r="J788" s="11">
        <v>45</v>
      </c>
      <c r="K788" s="111">
        <v>45334</v>
      </c>
      <c r="M788" s="12"/>
      <c r="N788" s="4"/>
      <c r="O788" s="4" t="s">
        <v>3202</v>
      </c>
      <c r="P788" s="4" t="s">
        <v>61</v>
      </c>
      <c r="Q788" s="11">
        <v>76495345291</v>
      </c>
      <c r="R788" s="4" t="s">
        <v>3203</v>
      </c>
      <c r="S788" s="4">
        <v>15</v>
      </c>
      <c r="T788" s="4"/>
      <c r="U788" s="4" t="s">
        <v>413</v>
      </c>
      <c r="V788" s="4" t="s">
        <v>414</v>
      </c>
      <c r="W788" s="4" t="s">
        <v>2212</v>
      </c>
      <c r="X788" s="4">
        <v>-7.4014800000000003</v>
      </c>
      <c r="Y788" s="4">
        <v>-73.330127000000005</v>
      </c>
      <c r="Z788" t="s">
        <v>7</v>
      </c>
      <c r="AB788" s="22">
        <v>45156</v>
      </c>
      <c r="AC788" s="22">
        <v>45159</v>
      </c>
      <c r="AD788" s="168"/>
      <c r="AE788" s="36"/>
      <c r="AF788"/>
      <c r="AJ788" s="81">
        <v>28210</v>
      </c>
    </row>
    <row r="789" spans="1:36" ht="25.2" customHeight="1" x14ac:dyDescent="0.3">
      <c r="A789" s="5">
        <v>444</v>
      </c>
      <c r="B789" s="4" t="s">
        <v>3204</v>
      </c>
      <c r="C789" s="169">
        <v>18929</v>
      </c>
      <c r="D789" s="11" t="s">
        <v>3205</v>
      </c>
      <c r="E789" s="99" t="str">
        <f>IFERROR(VLOOKUP(F789,'Banco de Dados'!AE:AF,2,FALSE),"")</f>
        <v/>
      </c>
      <c r="F789" s="4"/>
      <c r="G789" s="4" t="s">
        <v>410</v>
      </c>
      <c r="H789" s="12" t="s">
        <v>59</v>
      </c>
      <c r="I789" s="4" t="s">
        <v>111</v>
      </c>
      <c r="J789" s="11">
        <v>45</v>
      </c>
      <c r="K789" s="111">
        <v>45321</v>
      </c>
      <c r="M789" s="12"/>
      <c r="N789" s="4"/>
      <c r="O789" s="4" t="s">
        <v>3206</v>
      </c>
      <c r="P789" s="4" t="s">
        <v>61</v>
      </c>
      <c r="Q789" s="11">
        <v>87719150287</v>
      </c>
      <c r="R789" s="4" t="s">
        <v>3207</v>
      </c>
      <c r="S789" s="4">
        <v>15</v>
      </c>
      <c r="T789" s="4"/>
      <c r="U789" s="4" t="s">
        <v>413</v>
      </c>
      <c r="V789" s="4" t="s">
        <v>414</v>
      </c>
      <c r="W789" s="4" t="s">
        <v>2212</v>
      </c>
      <c r="X789" s="4">
        <v>-7.3975150000000003</v>
      </c>
      <c r="Y789" s="4">
        <v>-73.323802000000001</v>
      </c>
      <c r="Z789" t="s">
        <v>7</v>
      </c>
      <c r="AB789" s="22">
        <v>45156</v>
      </c>
      <c r="AC789" s="22">
        <v>45159</v>
      </c>
      <c r="AD789" s="168"/>
      <c r="AE789" s="36">
        <v>45329</v>
      </c>
      <c r="AF789"/>
      <c r="AJ789" s="81">
        <v>29409</v>
      </c>
    </row>
    <row r="790" spans="1:36" ht="25.2" customHeight="1" x14ac:dyDescent="0.3">
      <c r="A790" s="5">
        <v>445</v>
      </c>
      <c r="B790" s="4" t="s">
        <v>3208</v>
      </c>
      <c r="C790" s="169">
        <v>18931</v>
      </c>
      <c r="D790" s="11" t="s">
        <v>3209</v>
      </c>
      <c r="E790" s="99" t="str">
        <f>IFERROR(VLOOKUP(F790,'Banco de Dados'!AE:AF,2,FALSE),"")</f>
        <v/>
      </c>
      <c r="F790" s="4"/>
      <c r="G790" s="4" t="s">
        <v>410</v>
      </c>
      <c r="H790" s="12" t="s">
        <v>59</v>
      </c>
      <c r="I790" s="4" t="s">
        <v>111</v>
      </c>
      <c r="J790" s="11">
        <v>45</v>
      </c>
      <c r="K790" s="111">
        <v>45328</v>
      </c>
      <c r="M790" s="12"/>
      <c r="N790" s="4"/>
      <c r="O790" s="4" t="s">
        <v>3210</v>
      </c>
      <c r="P790" s="4" t="s">
        <v>61</v>
      </c>
      <c r="Q790" s="11">
        <v>78451264204</v>
      </c>
      <c r="R790" s="4" t="s">
        <v>3211</v>
      </c>
      <c r="S790" s="4">
        <v>15</v>
      </c>
      <c r="T790" s="4"/>
      <c r="U790" s="4" t="s">
        <v>413</v>
      </c>
      <c r="V790" s="4" t="s">
        <v>414</v>
      </c>
      <c r="W790" s="4" t="s">
        <v>2212</v>
      </c>
      <c r="X790" s="4">
        <v>-7.3968879999999997</v>
      </c>
      <c r="Y790" s="4">
        <v>-73.321928</v>
      </c>
      <c r="Z790" t="s">
        <v>7</v>
      </c>
      <c r="AB790" s="22">
        <v>45156</v>
      </c>
      <c r="AC790" s="22">
        <v>45159</v>
      </c>
      <c r="AD790" s="168"/>
      <c r="AE790" s="36">
        <v>45329</v>
      </c>
      <c r="AF790"/>
      <c r="AJ790" s="81">
        <v>29343</v>
      </c>
    </row>
    <row r="791" spans="1:36" ht="25.2" customHeight="1" x14ac:dyDescent="0.3">
      <c r="A791" s="5">
        <v>446</v>
      </c>
      <c r="B791" s="4" t="s">
        <v>3212</v>
      </c>
      <c r="C791" s="169">
        <v>18935</v>
      </c>
      <c r="D791" s="11" t="s">
        <v>3213</v>
      </c>
      <c r="E791" s="99" t="str">
        <f>IFERROR(VLOOKUP(F791,'Banco de Dados'!AE:AF,2,FALSE),"")</f>
        <v/>
      </c>
      <c r="F791" s="4"/>
      <c r="G791" s="4" t="s">
        <v>410</v>
      </c>
      <c r="H791" s="12" t="s">
        <v>59</v>
      </c>
      <c r="I791" s="4" t="s">
        <v>111</v>
      </c>
      <c r="J791" s="11">
        <v>45</v>
      </c>
      <c r="K791" s="111">
        <v>45339</v>
      </c>
      <c r="M791" s="12"/>
      <c r="N791" s="4"/>
      <c r="O791" s="4" t="s">
        <v>3214</v>
      </c>
      <c r="P791" s="4" t="s">
        <v>292</v>
      </c>
      <c r="Q791" s="11">
        <v>79007988204</v>
      </c>
      <c r="R791" s="4" t="s">
        <v>3215</v>
      </c>
      <c r="S791" s="4">
        <v>15</v>
      </c>
      <c r="T791" s="4"/>
      <c r="U791" s="4" t="s">
        <v>413</v>
      </c>
      <c r="V791" s="4" t="s">
        <v>414</v>
      </c>
      <c r="W791" s="4" t="s">
        <v>2212</v>
      </c>
      <c r="X791" s="4">
        <v>-7.3966940000000001</v>
      </c>
      <c r="Y791" s="4">
        <v>-73.322073000000003</v>
      </c>
      <c r="Z791" t="s">
        <v>7</v>
      </c>
      <c r="AB791" s="22">
        <v>45156</v>
      </c>
      <c r="AC791" s="22">
        <v>45159</v>
      </c>
      <c r="AD791" s="168"/>
      <c r="AE791" s="36">
        <v>45341</v>
      </c>
      <c r="AF791"/>
      <c r="AJ791" s="81">
        <v>28265</v>
      </c>
    </row>
    <row r="792" spans="1:36" ht="25.2" customHeight="1" x14ac:dyDescent="0.3">
      <c r="A792" s="5">
        <v>447</v>
      </c>
      <c r="B792" s="4" t="s">
        <v>3216</v>
      </c>
      <c r="C792" s="169">
        <v>18939</v>
      </c>
      <c r="D792" s="11" t="s">
        <v>3217</v>
      </c>
      <c r="E792" s="99" t="str">
        <f>IFERROR(VLOOKUP(F792,'Banco de Dados'!AE:AF,2,FALSE),"")</f>
        <v/>
      </c>
      <c r="F792" s="4"/>
      <c r="G792" s="4" t="s">
        <v>410</v>
      </c>
      <c r="H792" s="12" t="s">
        <v>59</v>
      </c>
      <c r="I792" s="4" t="s">
        <v>111</v>
      </c>
      <c r="J792" s="11">
        <v>45</v>
      </c>
      <c r="K792" s="111">
        <v>45349</v>
      </c>
      <c r="M792" s="12"/>
      <c r="N792" s="4"/>
      <c r="O792" s="4" t="s">
        <v>3218</v>
      </c>
      <c r="P792" s="4" t="s">
        <v>61</v>
      </c>
      <c r="Q792" s="11">
        <v>62570587249</v>
      </c>
      <c r="R792" s="4" t="s">
        <v>3219</v>
      </c>
      <c r="S792" s="4">
        <v>15</v>
      </c>
      <c r="T792" s="4"/>
      <c r="U792" s="4" t="s">
        <v>413</v>
      </c>
      <c r="V792" s="4" t="s">
        <v>414</v>
      </c>
      <c r="W792" s="4" t="s">
        <v>2212</v>
      </c>
      <c r="X792" s="4">
        <v>-7.3960990000000004</v>
      </c>
      <c r="Y792" s="4">
        <v>-73.319798000000006</v>
      </c>
      <c r="Z792" t="s">
        <v>7</v>
      </c>
      <c r="AB792" s="22">
        <v>45156</v>
      </c>
      <c r="AC792" s="22">
        <v>45159</v>
      </c>
      <c r="AD792" s="168" t="s">
        <v>66</v>
      </c>
      <c r="AE792" s="36">
        <v>45352</v>
      </c>
      <c r="AF792"/>
      <c r="AJ792" s="81">
        <v>28194</v>
      </c>
    </row>
    <row r="793" spans="1:36" ht="25.2" customHeight="1" x14ac:dyDescent="0.3">
      <c r="A793" s="5">
        <v>448</v>
      </c>
      <c r="B793" s="4" t="s">
        <v>3220</v>
      </c>
      <c r="C793" s="169">
        <v>18945</v>
      </c>
      <c r="D793" s="11" t="s">
        <v>3221</v>
      </c>
      <c r="E793" s="99" t="str">
        <f>IFERROR(VLOOKUP(F793,'Banco de Dados'!AE:AF,2,FALSE),"")</f>
        <v/>
      </c>
      <c r="F793" s="4"/>
      <c r="G793" s="4" t="s">
        <v>410</v>
      </c>
      <c r="H793" s="12" t="s">
        <v>59</v>
      </c>
      <c r="I793" s="4" t="s">
        <v>111</v>
      </c>
      <c r="J793" s="11">
        <v>45</v>
      </c>
      <c r="K793" s="111">
        <v>45321</v>
      </c>
      <c r="M793" s="12"/>
      <c r="N793" s="4"/>
      <c r="O793" s="4" t="s">
        <v>3222</v>
      </c>
      <c r="P793" s="4" t="s">
        <v>61</v>
      </c>
      <c r="Q793" s="11">
        <v>63146169215</v>
      </c>
      <c r="R793" s="4" t="s">
        <v>3223</v>
      </c>
      <c r="S793" s="4">
        <v>15</v>
      </c>
      <c r="T793" s="4"/>
      <c r="U793" s="4" t="s">
        <v>413</v>
      </c>
      <c r="V793" s="4" t="s">
        <v>414</v>
      </c>
      <c r="W793" s="4" t="s">
        <v>3224</v>
      </c>
      <c r="X793" s="4">
        <v>-7.4038529999999998</v>
      </c>
      <c r="Y793" s="4">
        <v>-73.285045999999994</v>
      </c>
      <c r="Z793" t="s">
        <v>7</v>
      </c>
      <c r="AB793" s="22">
        <v>45156</v>
      </c>
      <c r="AC793" s="22">
        <v>45159</v>
      </c>
      <c r="AD793" s="168"/>
      <c r="AE793" s="36">
        <v>45329</v>
      </c>
      <c r="AF793"/>
      <c r="AJ793" s="81">
        <v>25864</v>
      </c>
    </row>
    <row r="794" spans="1:36" ht="25.2" customHeight="1" x14ac:dyDescent="0.3">
      <c r="A794" s="5">
        <v>449</v>
      </c>
      <c r="B794" s="4" t="s">
        <v>3225</v>
      </c>
      <c r="C794" s="169">
        <v>18953</v>
      </c>
      <c r="D794" s="11" t="s">
        <v>3226</v>
      </c>
      <c r="E794" s="99" t="str">
        <f>IFERROR(VLOOKUP(F794,'Banco de Dados'!AE:AF,2,FALSE),"")</f>
        <v/>
      </c>
      <c r="F794" s="4"/>
      <c r="G794" s="4" t="s">
        <v>410</v>
      </c>
      <c r="H794" s="12" t="s">
        <v>59</v>
      </c>
      <c r="I794" s="4" t="s">
        <v>111</v>
      </c>
      <c r="J794" s="11">
        <v>45</v>
      </c>
      <c r="K794" s="111">
        <v>45314</v>
      </c>
      <c r="M794" s="12"/>
      <c r="N794" s="4"/>
      <c r="O794" s="4" t="s">
        <v>3227</v>
      </c>
      <c r="P794" s="4" t="s">
        <v>61</v>
      </c>
      <c r="Q794" s="11">
        <v>456613242</v>
      </c>
      <c r="R794" s="4" t="s">
        <v>3228</v>
      </c>
      <c r="S794" s="4">
        <v>15</v>
      </c>
      <c r="T794" s="4"/>
      <c r="U794" s="4" t="s">
        <v>413</v>
      </c>
      <c r="V794" s="4" t="s">
        <v>414</v>
      </c>
      <c r="W794" s="4" t="s">
        <v>3178</v>
      </c>
      <c r="X794" s="4">
        <v>-7.3795310000000001</v>
      </c>
      <c r="Y794" s="4">
        <v>-73.225206</v>
      </c>
      <c r="Z794" t="s">
        <v>7</v>
      </c>
      <c r="AB794" s="22">
        <v>45156</v>
      </c>
      <c r="AC794" s="22">
        <v>45159</v>
      </c>
      <c r="AD794" s="168"/>
      <c r="AE794" s="36">
        <v>45321</v>
      </c>
      <c r="AF794"/>
      <c r="AJ794" s="81">
        <v>33495</v>
      </c>
    </row>
    <row r="795" spans="1:36" ht="25.2" customHeight="1" x14ac:dyDescent="0.3">
      <c r="A795" s="5">
        <v>45</v>
      </c>
      <c r="B795" s="4" t="s">
        <v>3229</v>
      </c>
      <c r="C795" s="169">
        <v>16752</v>
      </c>
      <c r="D795" s="11" t="s">
        <v>3230</v>
      </c>
      <c r="E795" s="99">
        <f>IFERROR(VLOOKUP(F795,'Banco de Dados'!AE:AF,2,FALSE),"")</f>
        <v>713712</v>
      </c>
      <c r="F795" s="4">
        <f>IFERROR(VLOOKUP(Q795,'Banco de Dados'!A:B,2,FALSE),"")</f>
        <v>212300941</v>
      </c>
      <c r="G795" s="4" t="s">
        <v>58</v>
      </c>
      <c r="H795" s="12" t="s">
        <v>59</v>
      </c>
      <c r="I795" s="4"/>
      <c r="J795" s="11">
        <v>80</v>
      </c>
      <c r="K795" s="111">
        <v>45169</v>
      </c>
      <c r="L795" s="12" t="s">
        <v>59</v>
      </c>
      <c r="M795" s="12" t="s">
        <v>59</v>
      </c>
      <c r="N795" s="4"/>
      <c r="O795" s="4" t="s">
        <v>3231</v>
      </c>
      <c r="P795" s="4" t="s">
        <v>61</v>
      </c>
      <c r="Q795" s="11">
        <v>95860401272</v>
      </c>
      <c r="R795" s="4" t="s">
        <v>3232</v>
      </c>
      <c r="S795" s="4">
        <v>16</v>
      </c>
      <c r="T795" s="4"/>
      <c r="U795" s="4" t="s">
        <v>63</v>
      </c>
      <c r="V795" s="4" t="s">
        <v>64</v>
      </c>
      <c r="W795" s="4" t="s">
        <v>65</v>
      </c>
      <c r="X795" s="4">
        <v>-8.0564099999999996</v>
      </c>
      <c r="Y795" s="4">
        <v>-72.664289999999994</v>
      </c>
      <c r="Z795" s="4">
        <v>2216180</v>
      </c>
      <c r="AA795" s="123">
        <v>239823</v>
      </c>
      <c r="AB795" s="22">
        <v>45154</v>
      </c>
      <c r="AC795" s="22">
        <v>45154</v>
      </c>
      <c r="AD795" s="168" t="s">
        <v>66</v>
      </c>
      <c r="AE795" s="36">
        <v>45175</v>
      </c>
      <c r="AF795" s="22">
        <v>45183</v>
      </c>
      <c r="AG795" s="12">
        <v>9</v>
      </c>
      <c r="AH795" s="12" t="s">
        <v>67</v>
      </c>
      <c r="AI795" t="s">
        <v>68</v>
      </c>
      <c r="AJ795" s="81">
        <v>21464</v>
      </c>
    </row>
    <row r="796" spans="1:36" ht="25.2" customHeight="1" x14ac:dyDescent="0.3">
      <c r="A796" s="5">
        <v>450</v>
      </c>
      <c r="B796" s="4" t="s">
        <v>3233</v>
      </c>
      <c r="C796" s="169">
        <v>18973</v>
      </c>
      <c r="D796" s="11" t="s">
        <v>3234</v>
      </c>
      <c r="E796" s="99" t="str">
        <f>IFERROR(VLOOKUP(F796,'Banco de Dados'!AE:AF,2,FALSE),"")</f>
        <v/>
      </c>
      <c r="F796" s="4"/>
      <c r="G796" s="4" t="s">
        <v>410</v>
      </c>
      <c r="H796" s="12" t="s">
        <v>59</v>
      </c>
      <c r="I796" s="4" t="s">
        <v>111</v>
      </c>
      <c r="J796" s="11">
        <v>45</v>
      </c>
      <c r="K796" s="111">
        <v>45323</v>
      </c>
      <c r="M796" s="12"/>
      <c r="N796" s="4"/>
      <c r="O796" s="4" t="s">
        <v>3235</v>
      </c>
      <c r="P796" s="4" t="s">
        <v>61</v>
      </c>
      <c r="Q796" s="11">
        <v>3974866264</v>
      </c>
      <c r="R796" s="4" t="s">
        <v>3236</v>
      </c>
      <c r="S796" s="4">
        <v>15</v>
      </c>
      <c r="T796" s="4"/>
      <c r="U796" s="4" t="s">
        <v>413</v>
      </c>
      <c r="V796" s="4" t="s">
        <v>414</v>
      </c>
      <c r="W796" s="4" t="s">
        <v>3178</v>
      </c>
      <c r="X796" s="4">
        <v>-7.3595319999999997</v>
      </c>
      <c r="Y796" s="4">
        <v>-73.272703000000007</v>
      </c>
      <c r="Z796" t="s">
        <v>7</v>
      </c>
      <c r="AB796" s="22">
        <v>45163</v>
      </c>
      <c r="AC796" s="22">
        <v>45163</v>
      </c>
      <c r="AD796" s="168"/>
      <c r="AE796" s="36">
        <v>45329</v>
      </c>
      <c r="AF796"/>
      <c r="AJ796" s="81">
        <v>35386</v>
      </c>
    </row>
    <row r="797" spans="1:36" ht="25.2" customHeight="1" x14ac:dyDescent="0.3">
      <c r="A797" s="5">
        <v>451</v>
      </c>
      <c r="B797" s="4" t="s">
        <v>3237</v>
      </c>
      <c r="C797" s="169">
        <v>18961</v>
      </c>
      <c r="D797" s="11" t="s">
        <v>3238</v>
      </c>
      <c r="E797" s="99" t="str">
        <f>IFERROR(VLOOKUP(F797,'Banco de Dados'!AE:AF,2,FALSE),"")</f>
        <v/>
      </c>
      <c r="F797" s="4"/>
      <c r="G797" s="4" t="s">
        <v>410</v>
      </c>
      <c r="H797" s="12" t="s">
        <v>59</v>
      </c>
      <c r="I797" s="4" t="s">
        <v>111</v>
      </c>
      <c r="J797" s="11">
        <v>45</v>
      </c>
      <c r="K797" s="111">
        <v>45315</v>
      </c>
      <c r="M797" s="12"/>
      <c r="N797" s="4"/>
      <c r="O797" s="4" t="s">
        <v>3239</v>
      </c>
      <c r="P797" s="4" t="s">
        <v>61</v>
      </c>
      <c r="Q797" s="11">
        <v>464351235</v>
      </c>
      <c r="R797" s="4" t="s">
        <v>3240</v>
      </c>
      <c r="S797" s="4">
        <v>15</v>
      </c>
      <c r="T797" s="4"/>
      <c r="U797" s="4" t="s">
        <v>413</v>
      </c>
      <c r="V797" s="4" t="s">
        <v>414</v>
      </c>
      <c r="W797" s="4" t="s">
        <v>3178</v>
      </c>
      <c r="X797" s="4">
        <v>-7.3714630000000003</v>
      </c>
      <c r="Y797" s="4">
        <v>-73.230517000000006</v>
      </c>
      <c r="Z797" t="s">
        <v>7</v>
      </c>
      <c r="AB797" s="22">
        <v>45156</v>
      </c>
      <c r="AC797" s="22">
        <v>45159</v>
      </c>
      <c r="AD797" s="168"/>
      <c r="AE797" s="36">
        <v>45321</v>
      </c>
      <c r="AF797"/>
      <c r="AJ797" s="81">
        <v>32945</v>
      </c>
    </row>
    <row r="798" spans="1:36" ht="25.2" customHeight="1" x14ac:dyDescent="0.3">
      <c r="A798" s="5">
        <v>452</v>
      </c>
      <c r="B798" s="4" t="s">
        <v>3241</v>
      </c>
      <c r="C798" s="169">
        <v>19381</v>
      </c>
      <c r="D798" s="11" t="s">
        <v>3242</v>
      </c>
      <c r="E798" s="99">
        <f ca="1">IFERROR(VLOOKUP(F798,'Banco de Dados'!AE:AF,2,FALSE),"")</f>
        <v>716325</v>
      </c>
      <c r="F798" s="4">
        <f ca="1">IFERROR(VLOOKUP(Q798,'Banco de Dados'!A:B,2,FALSE),"")</f>
        <v>212301447</v>
      </c>
      <c r="G798" s="4" t="s">
        <v>58</v>
      </c>
      <c r="H798" s="12" t="s">
        <v>59</v>
      </c>
      <c r="I798" s="4"/>
      <c r="J798" s="11">
        <v>80</v>
      </c>
      <c r="K798" s="111">
        <v>45212</v>
      </c>
      <c r="L798" s="12" t="s">
        <v>59</v>
      </c>
      <c r="M798" s="12" t="s">
        <v>59</v>
      </c>
      <c r="N798" s="4"/>
      <c r="O798" s="4" t="s">
        <v>3243</v>
      </c>
      <c r="P798" s="4" t="s">
        <v>61</v>
      </c>
      <c r="Q798" s="11">
        <v>8195886280</v>
      </c>
      <c r="R798" s="4" t="s">
        <v>3244</v>
      </c>
      <c r="S798" s="4">
        <v>21</v>
      </c>
      <c r="T798" s="4"/>
      <c r="U798" s="4" t="s">
        <v>114</v>
      </c>
      <c r="V798" s="4" t="s">
        <v>115</v>
      </c>
      <c r="W798" s="4" t="s">
        <v>121</v>
      </c>
      <c r="X798" s="4">
        <v>-8.4291140000000002</v>
      </c>
      <c r="Y798" s="4">
        <v>-70.826210000000003</v>
      </c>
      <c r="Z798">
        <v>2236650</v>
      </c>
      <c r="AA798" s="123">
        <v>243466</v>
      </c>
      <c r="AB798" s="22">
        <v>45163</v>
      </c>
      <c r="AC798" s="22">
        <v>45163</v>
      </c>
      <c r="AD798" s="168" t="s">
        <v>66</v>
      </c>
      <c r="AE798" s="36">
        <v>45217</v>
      </c>
      <c r="AF798"/>
      <c r="AG798" s="12">
        <v>10</v>
      </c>
      <c r="AH798" s="12" t="s">
        <v>224</v>
      </c>
      <c r="AI798" t="s">
        <v>225</v>
      </c>
      <c r="AJ798" s="81">
        <v>36537</v>
      </c>
    </row>
    <row r="799" spans="1:36" ht="25.2" customHeight="1" x14ac:dyDescent="0.3">
      <c r="A799" s="5">
        <v>453</v>
      </c>
      <c r="B799" s="4" t="s">
        <v>3245</v>
      </c>
      <c r="C799" s="169">
        <v>19637</v>
      </c>
      <c r="D799" s="11" t="s">
        <v>3246</v>
      </c>
      <c r="E799" s="99">
        <f>IFERROR(VLOOKUP(F799,'Banco de Dados'!AE:AF,2,FALSE),"")</f>
        <v>715172</v>
      </c>
      <c r="F799" s="4">
        <f>IFERROR(VLOOKUP(Q799,'Banco de Dados'!A:B,2,FALSE),"")</f>
        <v>212301140</v>
      </c>
      <c r="G799" s="4" t="s">
        <v>58</v>
      </c>
      <c r="H799" s="12" t="s">
        <v>59</v>
      </c>
      <c r="I799" s="114"/>
      <c r="J799" s="11">
        <v>80</v>
      </c>
      <c r="K799" s="111">
        <v>45193</v>
      </c>
      <c r="L799" s="12" t="s">
        <v>59</v>
      </c>
      <c r="M799" s="12" t="s">
        <v>59</v>
      </c>
      <c r="N799" s="4"/>
      <c r="O799" s="4" t="s">
        <v>3247</v>
      </c>
      <c r="P799" s="4" t="s">
        <v>61</v>
      </c>
      <c r="Q799" s="11">
        <v>46599550282</v>
      </c>
      <c r="R799" s="4" t="s">
        <v>3248</v>
      </c>
      <c r="S799" s="4">
        <v>21</v>
      </c>
      <c r="T799" s="4"/>
      <c r="U799" s="4" t="s">
        <v>114</v>
      </c>
      <c r="V799" s="4" t="s">
        <v>115</v>
      </c>
      <c r="W799" s="4" t="s">
        <v>3249</v>
      </c>
      <c r="X799" s="4">
        <v>-8.568028</v>
      </c>
      <c r="Y799" s="4">
        <v>-70.915495000000007</v>
      </c>
      <c r="Z799">
        <v>2216308</v>
      </c>
      <c r="AA799" s="123">
        <v>239825</v>
      </c>
      <c r="AB799" s="22">
        <v>45163</v>
      </c>
      <c r="AC799" s="22">
        <v>45163</v>
      </c>
      <c r="AD799" s="168" t="s">
        <v>66</v>
      </c>
      <c r="AE799" s="36">
        <v>45202</v>
      </c>
      <c r="AF799" s="36">
        <v>45208</v>
      </c>
      <c r="AG799" s="12">
        <v>10</v>
      </c>
      <c r="AH799" s="12" t="s">
        <v>67</v>
      </c>
      <c r="AI799" t="s">
        <v>68</v>
      </c>
      <c r="AJ799" s="81">
        <v>25497</v>
      </c>
    </row>
    <row r="800" spans="1:36" ht="25.2" customHeight="1" x14ac:dyDescent="0.3">
      <c r="A800" s="5">
        <v>454</v>
      </c>
      <c r="B800" s="4" t="s">
        <v>3250</v>
      </c>
      <c r="C800" s="169">
        <v>18983</v>
      </c>
      <c r="D800" s="11" t="s">
        <v>3251</v>
      </c>
      <c r="E800" s="99" t="str">
        <f>IFERROR(VLOOKUP(F800,'Banco de Dados'!AE:AF,2,FALSE),"")</f>
        <v/>
      </c>
      <c r="F800" s="4"/>
      <c r="G800" s="4" t="s">
        <v>410</v>
      </c>
      <c r="H800" s="12" t="s">
        <v>59</v>
      </c>
      <c r="I800" s="4" t="s">
        <v>111</v>
      </c>
      <c r="J800" s="11">
        <v>45</v>
      </c>
      <c r="K800" s="111">
        <v>45314</v>
      </c>
      <c r="M800" s="12"/>
      <c r="N800" s="4"/>
      <c r="O800" s="4" t="s">
        <v>3252</v>
      </c>
      <c r="P800" s="4" t="s">
        <v>61</v>
      </c>
      <c r="Q800" s="11">
        <v>626613299</v>
      </c>
      <c r="R800" s="4" t="s">
        <v>3253</v>
      </c>
      <c r="S800" s="4">
        <v>15</v>
      </c>
      <c r="T800" s="4"/>
      <c r="U800" s="4" t="s">
        <v>413</v>
      </c>
      <c r="V800" s="4" t="s">
        <v>414</v>
      </c>
      <c r="W800" s="4" t="s">
        <v>3178</v>
      </c>
      <c r="X800" s="4">
        <v>-7.3700760000000001</v>
      </c>
      <c r="Y800" s="4">
        <v>-73.252052000000006</v>
      </c>
      <c r="Z800" t="s">
        <v>7</v>
      </c>
      <c r="AB800" s="22">
        <v>45156</v>
      </c>
      <c r="AC800" s="22">
        <v>45159</v>
      </c>
      <c r="AD800" s="168"/>
      <c r="AE800" s="36">
        <v>45321</v>
      </c>
      <c r="AF800"/>
      <c r="AJ800" s="81">
        <v>32738</v>
      </c>
    </row>
    <row r="801" spans="1:36" ht="25.2" customHeight="1" x14ac:dyDescent="0.3">
      <c r="A801" s="5">
        <v>455</v>
      </c>
      <c r="B801" s="4" t="s">
        <v>3254</v>
      </c>
      <c r="C801" s="169">
        <v>18987</v>
      </c>
      <c r="D801" s="11" t="s">
        <v>3255</v>
      </c>
      <c r="E801" s="99" t="str">
        <f>IFERROR(VLOOKUP(F801,'Banco de Dados'!AE:AF,2,FALSE),"")</f>
        <v/>
      </c>
      <c r="F801" s="4"/>
      <c r="G801" s="4" t="s">
        <v>410</v>
      </c>
      <c r="H801" s="12" t="s">
        <v>59</v>
      </c>
      <c r="I801" s="4" t="s">
        <v>111</v>
      </c>
      <c r="J801" s="11">
        <v>45</v>
      </c>
      <c r="K801" s="111">
        <v>45316</v>
      </c>
      <c r="M801" s="12"/>
      <c r="N801" s="4"/>
      <c r="O801" s="4" t="s">
        <v>3256</v>
      </c>
      <c r="P801" s="4" t="s">
        <v>61</v>
      </c>
      <c r="Q801" s="11">
        <v>39087395272</v>
      </c>
      <c r="R801" s="4" t="s">
        <v>3257</v>
      </c>
      <c r="S801" s="4">
        <v>15</v>
      </c>
      <c r="T801" s="4"/>
      <c r="U801" s="4" t="s">
        <v>413</v>
      </c>
      <c r="V801" s="4" t="s">
        <v>414</v>
      </c>
      <c r="W801" s="4" t="s">
        <v>3178</v>
      </c>
      <c r="X801" s="4">
        <v>-7.3640030000000003</v>
      </c>
      <c r="Y801" s="4">
        <v>-73.243843999999996</v>
      </c>
      <c r="Z801" t="s">
        <v>7</v>
      </c>
      <c r="AB801" s="22">
        <v>45156</v>
      </c>
      <c r="AC801" s="22">
        <v>45159</v>
      </c>
      <c r="AD801" s="168"/>
      <c r="AE801" s="36">
        <v>45321</v>
      </c>
      <c r="AF801"/>
      <c r="AJ801" s="81">
        <v>25673</v>
      </c>
    </row>
    <row r="802" spans="1:36" ht="25.2" customHeight="1" x14ac:dyDescent="0.3">
      <c r="A802" s="5">
        <v>456</v>
      </c>
      <c r="B802" s="4" t="s">
        <v>3258</v>
      </c>
      <c r="C802" s="169">
        <v>19001</v>
      </c>
      <c r="D802" s="11" t="s">
        <v>3259</v>
      </c>
      <c r="E802" s="99" t="str">
        <f>IFERROR(VLOOKUP(F802,'Banco de Dados'!AE:AF,2,FALSE),"")</f>
        <v/>
      </c>
      <c r="F802" s="4"/>
      <c r="G802" s="4" t="s">
        <v>410</v>
      </c>
      <c r="H802" s="12" t="s">
        <v>59</v>
      </c>
      <c r="I802" s="4" t="s">
        <v>111</v>
      </c>
      <c r="J802" s="11">
        <v>45</v>
      </c>
      <c r="K802" s="111">
        <v>45338</v>
      </c>
      <c r="M802" s="12"/>
      <c r="N802" s="4"/>
      <c r="O802" s="4" t="s">
        <v>3260</v>
      </c>
      <c r="P802" s="4" t="s">
        <v>61</v>
      </c>
      <c r="Q802" s="11">
        <v>63636220268</v>
      </c>
      <c r="R802" s="4"/>
      <c r="S802" s="4">
        <v>15</v>
      </c>
      <c r="T802" s="4"/>
      <c r="U802" s="4" t="s">
        <v>413</v>
      </c>
      <c r="V802" s="4" t="s">
        <v>414</v>
      </c>
      <c r="W802" s="4" t="s">
        <v>3178</v>
      </c>
      <c r="X802" s="4">
        <v>-7.3801540000000001</v>
      </c>
      <c r="Y802" s="4">
        <v>-73.223474999999993</v>
      </c>
      <c r="Z802" t="s">
        <v>7</v>
      </c>
      <c r="AB802" s="22">
        <v>45156</v>
      </c>
      <c r="AC802" s="22">
        <v>45159</v>
      </c>
      <c r="AD802" s="168"/>
      <c r="AE802" s="36">
        <v>45341</v>
      </c>
      <c r="AF802"/>
      <c r="AJ802" s="81" t="e">
        <v>#N/A</v>
      </c>
    </row>
    <row r="803" spans="1:36" ht="25.2" customHeight="1" x14ac:dyDescent="0.3">
      <c r="A803" s="5">
        <v>457</v>
      </c>
      <c r="B803" s="4" t="s">
        <v>3261</v>
      </c>
      <c r="C803" s="169">
        <v>19303</v>
      </c>
      <c r="D803" s="11" t="s">
        <v>3262</v>
      </c>
      <c r="E803" s="99">
        <f ca="1">IFERROR(VLOOKUP(F803,'Banco de Dados'!AE:AF,2,FALSE),"")</f>
        <v>716334</v>
      </c>
      <c r="F803" s="4">
        <f ca="1">IFERROR(VLOOKUP(Q803,'Banco de Dados'!A:B,2,FALSE),"")</f>
        <v>212301574</v>
      </c>
      <c r="G803" s="4" t="s">
        <v>58</v>
      </c>
      <c r="H803" s="12" t="s">
        <v>59</v>
      </c>
      <c r="I803" s="114"/>
      <c r="J803" s="11">
        <v>80</v>
      </c>
      <c r="K803" s="111">
        <v>45205</v>
      </c>
      <c r="L803" s="12" t="s">
        <v>59</v>
      </c>
      <c r="M803" s="12" t="s">
        <v>59</v>
      </c>
      <c r="N803" s="4"/>
      <c r="O803" s="4" t="s">
        <v>3263</v>
      </c>
      <c r="P803" s="4" t="s">
        <v>61</v>
      </c>
      <c r="Q803" s="11">
        <v>23327278253</v>
      </c>
      <c r="R803" s="4" t="s">
        <v>3264</v>
      </c>
      <c r="S803" s="4">
        <v>16</v>
      </c>
      <c r="T803" s="4"/>
      <c r="U803" s="4" t="s">
        <v>63</v>
      </c>
      <c r="V803" s="4" t="s">
        <v>64</v>
      </c>
      <c r="W803" s="4" t="s">
        <v>3265</v>
      </c>
      <c r="X803" s="4">
        <v>-7.983568</v>
      </c>
      <c r="Y803" s="4">
        <v>-72.742352999999994</v>
      </c>
      <c r="Z803">
        <v>2236651</v>
      </c>
      <c r="AA803" s="123">
        <v>243465</v>
      </c>
      <c r="AB803" s="22">
        <v>45156</v>
      </c>
      <c r="AC803" s="22">
        <v>45159</v>
      </c>
      <c r="AD803" s="168" t="s">
        <v>66</v>
      </c>
      <c r="AE803" s="36">
        <v>45217</v>
      </c>
      <c r="AF803"/>
      <c r="AG803" s="12">
        <v>10</v>
      </c>
      <c r="AH803" s="12" t="s">
        <v>224</v>
      </c>
      <c r="AI803" t="s">
        <v>225</v>
      </c>
      <c r="AJ803" s="81">
        <v>23419</v>
      </c>
    </row>
    <row r="804" spans="1:36" ht="25.2" customHeight="1" x14ac:dyDescent="0.3">
      <c r="A804" s="5">
        <v>458</v>
      </c>
      <c r="B804" s="4" t="s">
        <v>3266</v>
      </c>
      <c r="C804" s="169">
        <v>16625</v>
      </c>
      <c r="D804" s="11" t="s">
        <v>3267</v>
      </c>
      <c r="E804" s="99" t="str">
        <f>IFERROR(VLOOKUP(F804,'Banco de Dados'!AE:AF,2,FALSE),"")</f>
        <v/>
      </c>
      <c r="F804" s="4"/>
      <c r="G804" s="4" t="s">
        <v>58</v>
      </c>
      <c r="H804" s="12" t="s">
        <v>59</v>
      </c>
      <c r="I804" s="114"/>
      <c r="J804" s="12">
        <v>45</v>
      </c>
      <c r="K804" s="111">
        <v>45300</v>
      </c>
      <c r="M804" s="12"/>
      <c r="N804" s="4"/>
      <c r="O804" s="4" t="s">
        <v>3268</v>
      </c>
      <c r="P804" s="4" t="s">
        <v>61</v>
      </c>
      <c r="Q804" s="11">
        <v>2508086258</v>
      </c>
      <c r="R804" s="4" t="s">
        <v>3269</v>
      </c>
      <c r="S804" s="4">
        <v>17</v>
      </c>
      <c r="T804" s="4"/>
      <c r="U804" s="4" t="s">
        <v>2573</v>
      </c>
      <c r="V804" s="4" t="s">
        <v>2574</v>
      </c>
      <c r="W804" s="4" t="s">
        <v>3036</v>
      </c>
      <c r="X804" s="4">
        <v>-8.6024659999999997</v>
      </c>
      <c r="Y804" s="4">
        <v>-72.382983999999993</v>
      </c>
      <c r="Z804" t="s">
        <v>7</v>
      </c>
      <c r="AB804" s="22">
        <v>45156</v>
      </c>
      <c r="AC804" s="22">
        <v>45159</v>
      </c>
      <c r="AD804" s="168" t="s">
        <v>66</v>
      </c>
      <c r="AE804" s="36">
        <v>45303</v>
      </c>
      <c r="AF804"/>
      <c r="AJ804" s="81">
        <v>31925</v>
      </c>
    </row>
    <row r="805" spans="1:36" ht="25.2" customHeight="1" x14ac:dyDescent="0.3">
      <c r="A805" s="5">
        <v>459</v>
      </c>
      <c r="B805" s="4" t="s">
        <v>3270</v>
      </c>
      <c r="C805" s="169">
        <v>16573</v>
      </c>
      <c r="D805" s="11" t="s">
        <v>3271</v>
      </c>
      <c r="E805" s="99" t="str">
        <f ca="1">IFERROR(VLOOKUP(F805,'Banco de Dados'!AE:AF,2,FALSE),"")</f>
        <v/>
      </c>
      <c r="F805" s="4">
        <f ca="1">IFERROR(VLOOKUP(Q805,'Banco de Dados'!A:B,2,FALSE),"")</f>
        <v>212301985</v>
      </c>
      <c r="G805" s="4" t="s">
        <v>410</v>
      </c>
      <c r="H805" s="12" t="s">
        <v>59</v>
      </c>
      <c r="I805" s="114"/>
      <c r="J805" s="12">
        <v>45</v>
      </c>
      <c r="K805" s="111">
        <v>45241</v>
      </c>
      <c r="L805" s="12" t="s">
        <v>59</v>
      </c>
      <c r="M805" s="12" t="s">
        <v>59</v>
      </c>
      <c r="N805" s="4"/>
      <c r="O805" s="4" t="s">
        <v>3272</v>
      </c>
      <c r="P805" s="4" t="s">
        <v>61</v>
      </c>
      <c r="Q805" s="11">
        <v>64648923200</v>
      </c>
      <c r="R805" s="4" t="s">
        <v>3273</v>
      </c>
      <c r="S805" s="4">
        <v>17</v>
      </c>
      <c r="T805" s="4"/>
      <c r="U805" s="4" t="s">
        <v>2573</v>
      </c>
      <c r="V805" s="4" t="s">
        <v>2574</v>
      </c>
      <c r="W805" s="4" t="s">
        <v>2823</v>
      </c>
      <c r="X805" s="4">
        <v>-8.3841409999999996</v>
      </c>
      <c r="Y805" s="4">
        <v>-72.598517999999999</v>
      </c>
      <c r="AA805">
        <v>247256</v>
      </c>
      <c r="AB805" s="22">
        <v>45156</v>
      </c>
      <c r="AC805" s="22">
        <v>45159</v>
      </c>
      <c r="AD805" s="168" t="s">
        <v>66</v>
      </c>
      <c r="AE805" s="36">
        <v>45252</v>
      </c>
      <c r="AF805"/>
      <c r="AG805" s="12">
        <v>11</v>
      </c>
      <c r="AH805" s="12" t="s">
        <v>128</v>
      </c>
      <c r="AJ805" s="81">
        <v>27603</v>
      </c>
    </row>
    <row r="806" spans="1:36" ht="25.2" customHeight="1" x14ac:dyDescent="0.3">
      <c r="A806" s="5">
        <v>46</v>
      </c>
      <c r="B806" s="4" t="s">
        <v>3274</v>
      </c>
      <c r="C806" s="169">
        <v>16755</v>
      </c>
      <c r="D806" s="11" t="s">
        <v>3275</v>
      </c>
      <c r="E806" s="99">
        <f>IFERROR(VLOOKUP(F806,'Banco de Dados'!AE:AF,2,FALSE),"")</f>
        <v>713713</v>
      </c>
      <c r="F806" s="4">
        <f>IFERROR(VLOOKUP(Q806,'Banco de Dados'!A:B,2,FALSE),"")</f>
        <v>212300943</v>
      </c>
      <c r="G806" s="4" t="s">
        <v>58</v>
      </c>
      <c r="H806" s="12" t="s">
        <v>59</v>
      </c>
      <c r="I806" s="4"/>
      <c r="J806" s="11">
        <v>80</v>
      </c>
      <c r="K806" s="111">
        <v>45169</v>
      </c>
      <c r="L806" s="12" t="s">
        <v>59</v>
      </c>
      <c r="M806" s="12" t="s">
        <v>59</v>
      </c>
      <c r="N806" s="4"/>
      <c r="O806" s="4" t="s">
        <v>3276</v>
      </c>
      <c r="P806" s="4" t="s">
        <v>61</v>
      </c>
      <c r="Q806" s="11">
        <v>54696623220</v>
      </c>
      <c r="R806" s="4" t="s">
        <v>3277</v>
      </c>
      <c r="S806" s="4">
        <v>16</v>
      </c>
      <c r="T806" s="4"/>
      <c r="U806" s="4" t="s">
        <v>63</v>
      </c>
      <c r="V806" s="4" t="s">
        <v>64</v>
      </c>
      <c r="W806" s="4" t="s">
        <v>65</v>
      </c>
      <c r="X806" s="4">
        <v>-8.0490150000000007</v>
      </c>
      <c r="Y806" s="4">
        <v>-72.679032000000007</v>
      </c>
      <c r="Z806" s="4">
        <v>2216181</v>
      </c>
      <c r="AA806" s="123">
        <v>239823</v>
      </c>
      <c r="AB806" s="22">
        <v>45154</v>
      </c>
      <c r="AC806" s="22">
        <v>45154</v>
      </c>
      <c r="AD806" s="168" t="s">
        <v>66</v>
      </c>
      <c r="AE806" s="36">
        <v>45175</v>
      </c>
      <c r="AF806" s="22">
        <v>45183</v>
      </c>
      <c r="AG806" s="12">
        <v>9</v>
      </c>
      <c r="AH806" s="12" t="s">
        <v>67</v>
      </c>
      <c r="AI806" t="s">
        <v>68</v>
      </c>
      <c r="AJ806" s="81">
        <v>33074</v>
      </c>
    </row>
    <row r="807" spans="1:36" ht="25.2" customHeight="1" x14ac:dyDescent="0.3">
      <c r="A807" s="5">
        <v>460</v>
      </c>
      <c r="B807" s="4" t="s">
        <v>3278</v>
      </c>
      <c r="C807" s="169">
        <v>16620</v>
      </c>
      <c r="D807" s="11" t="s">
        <v>3279</v>
      </c>
      <c r="E807" s="99" t="str">
        <f ca="1">IFERROR(VLOOKUP(F807,'Banco de Dados'!AE:AF,2,FALSE),"")</f>
        <v/>
      </c>
      <c r="F807" s="4">
        <f ca="1">IFERROR(VLOOKUP(Q807,'Banco de Dados'!A:B,2,FALSE),"")</f>
        <v>212301990</v>
      </c>
      <c r="G807" s="4" t="s">
        <v>410</v>
      </c>
      <c r="H807" s="12" t="s">
        <v>59</v>
      </c>
      <c r="I807" s="114"/>
      <c r="J807" s="12">
        <v>45</v>
      </c>
      <c r="K807" s="111">
        <v>45241</v>
      </c>
      <c r="L807" s="12" t="s">
        <v>59</v>
      </c>
      <c r="M807" s="12" t="s">
        <v>59</v>
      </c>
      <c r="N807" s="4"/>
      <c r="O807" s="4" t="s">
        <v>3280</v>
      </c>
      <c r="P807" s="4" t="s">
        <v>61</v>
      </c>
      <c r="Q807" s="11">
        <v>48434191253</v>
      </c>
      <c r="R807" s="4" t="s">
        <v>3281</v>
      </c>
      <c r="S807" s="4">
        <v>17</v>
      </c>
      <c r="T807" s="4"/>
      <c r="U807" s="4" t="s">
        <v>2573</v>
      </c>
      <c r="V807" s="4" t="s">
        <v>2574</v>
      </c>
      <c r="W807" s="4" t="s">
        <v>2823</v>
      </c>
      <c r="X807" s="4">
        <v>-8.4012200000000004</v>
      </c>
      <c r="Y807" s="4">
        <v>-72.590362999999996</v>
      </c>
      <c r="AA807">
        <v>247256</v>
      </c>
      <c r="AB807" s="22">
        <v>45156</v>
      </c>
      <c r="AC807" s="22">
        <v>45159</v>
      </c>
      <c r="AD807" s="168" t="s">
        <v>66</v>
      </c>
      <c r="AE807" s="36">
        <v>45252</v>
      </c>
      <c r="AF807"/>
      <c r="AG807" s="12">
        <v>11</v>
      </c>
      <c r="AH807" s="12" t="s">
        <v>128</v>
      </c>
      <c r="AJ807" s="81">
        <v>25656</v>
      </c>
    </row>
    <row r="808" spans="1:36" ht="25.2" customHeight="1" x14ac:dyDescent="0.3">
      <c r="A808" s="5">
        <v>461</v>
      </c>
      <c r="B808" s="4" t="s">
        <v>3282</v>
      </c>
      <c r="C808" s="169">
        <v>19293</v>
      </c>
      <c r="D808" s="11" t="s">
        <v>3283</v>
      </c>
      <c r="E808" s="99" t="str">
        <f>IFERROR(VLOOKUP(F808,'Banco de Dados'!AE:AF,2,FALSE),"")</f>
        <v/>
      </c>
      <c r="F808" s="4"/>
      <c r="G808" s="4" t="s">
        <v>410</v>
      </c>
      <c r="H808" s="12" t="s">
        <v>59</v>
      </c>
      <c r="I808" s="114"/>
      <c r="J808" s="12">
        <v>45</v>
      </c>
      <c r="K808" s="111">
        <v>45306</v>
      </c>
      <c r="M808" s="12"/>
      <c r="N808" s="4"/>
      <c r="O808" s="4" t="s">
        <v>3284</v>
      </c>
      <c r="P808" s="4" t="s">
        <v>61</v>
      </c>
      <c r="Q808" s="11">
        <v>1622508270</v>
      </c>
      <c r="R808" s="4" t="s">
        <v>3285</v>
      </c>
      <c r="S808" s="4">
        <v>17</v>
      </c>
      <c r="T808" s="4"/>
      <c r="U808" s="4" t="s">
        <v>2573</v>
      </c>
      <c r="V808" s="4" t="s">
        <v>2574</v>
      </c>
      <c r="W808" s="4" t="s">
        <v>3286</v>
      </c>
      <c r="X808" s="4">
        <v>-8.5518730000000005</v>
      </c>
      <c r="Y808" s="4">
        <v>-72.445723000000001</v>
      </c>
      <c r="Z808" t="s">
        <v>7</v>
      </c>
      <c r="AB808" s="22">
        <v>45156</v>
      </c>
      <c r="AC808" s="22">
        <v>45159</v>
      </c>
      <c r="AD808" s="168"/>
      <c r="AE808" s="36">
        <v>45307</v>
      </c>
      <c r="AF808"/>
      <c r="AJ808" s="81">
        <v>33475</v>
      </c>
    </row>
    <row r="809" spans="1:36" ht="25.2" customHeight="1" x14ac:dyDescent="0.3">
      <c r="A809" s="5">
        <v>462</v>
      </c>
      <c r="B809" s="4" t="s">
        <v>3287</v>
      </c>
      <c r="C809" s="169">
        <v>19305</v>
      </c>
      <c r="D809" s="11" t="s">
        <v>3288</v>
      </c>
      <c r="E809" s="99" t="str">
        <f>IFERROR(VLOOKUP(F809,'Banco de Dados'!AE:AF,2,FALSE),"")</f>
        <v/>
      </c>
      <c r="F809" s="4"/>
      <c r="G809" s="4" t="s">
        <v>58</v>
      </c>
      <c r="H809" s="12" t="s">
        <v>59</v>
      </c>
      <c r="I809" s="114"/>
      <c r="J809" s="11">
        <v>80</v>
      </c>
      <c r="K809" s="111">
        <v>45253</v>
      </c>
      <c r="L809" s="12" t="s">
        <v>59</v>
      </c>
      <c r="M809" s="12"/>
      <c r="N809" s="4"/>
      <c r="O809" s="4" t="s">
        <v>3289</v>
      </c>
      <c r="P809" s="4" t="s">
        <v>61</v>
      </c>
      <c r="Q809" s="11">
        <v>41171381204</v>
      </c>
      <c r="R809" s="4" t="s">
        <v>3290</v>
      </c>
      <c r="S809" s="4">
        <v>21</v>
      </c>
      <c r="T809" s="4"/>
      <c r="U809" s="4" t="s">
        <v>114</v>
      </c>
      <c r="V809" s="4" t="s">
        <v>115</v>
      </c>
      <c r="W809" s="4" t="s">
        <v>3291</v>
      </c>
      <c r="X809" s="4">
        <v>-8.3055970000000006</v>
      </c>
      <c r="Y809" s="4">
        <v>-70.773224999999996</v>
      </c>
      <c r="Z809" t="s">
        <v>7</v>
      </c>
      <c r="AB809" s="111">
        <v>45156</v>
      </c>
      <c r="AC809" s="22">
        <v>45159</v>
      </c>
      <c r="AD809" s="168" t="s">
        <v>66</v>
      </c>
      <c r="AE809" s="36">
        <v>45265</v>
      </c>
      <c r="AF809"/>
      <c r="AG809" s="12">
        <v>12</v>
      </c>
      <c r="AH809" s="12" t="s">
        <v>128</v>
      </c>
      <c r="AJ809" s="170">
        <v>24846</v>
      </c>
    </row>
    <row r="810" spans="1:36" ht="25.2" customHeight="1" x14ac:dyDescent="0.3">
      <c r="A810" s="5">
        <v>463</v>
      </c>
      <c r="B810" s="4" t="s">
        <v>3292</v>
      </c>
      <c r="C810" s="169">
        <v>19307</v>
      </c>
      <c r="D810" s="11" t="s">
        <v>3293</v>
      </c>
      <c r="E810" s="99">
        <f ca="1">IFERROR(VLOOKUP(F810,'Banco de Dados'!AE:AF,2,FALSE),"")</f>
        <v>716338</v>
      </c>
      <c r="F810" s="4">
        <f ca="1">IFERROR(VLOOKUP(Q810,'Banco de Dados'!A:B,2,FALSE),"")</f>
        <v>212301448</v>
      </c>
      <c r="G810" s="4" t="s">
        <v>58</v>
      </c>
      <c r="H810" s="12" t="s">
        <v>59</v>
      </c>
      <c r="I810" s="114"/>
      <c r="J810" s="11">
        <v>80</v>
      </c>
      <c r="K810" s="111">
        <v>45217</v>
      </c>
      <c r="L810" s="12" t="s">
        <v>59</v>
      </c>
      <c r="M810" s="12" t="s">
        <v>59</v>
      </c>
      <c r="N810" s="4"/>
      <c r="O810" s="4" t="s">
        <v>3294</v>
      </c>
      <c r="P810" s="4" t="s">
        <v>61</v>
      </c>
      <c r="Q810" s="11">
        <v>69472645291</v>
      </c>
      <c r="R810" s="4" t="s">
        <v>3295</v>
      </c>
      <c r="S810" s="4">
        <v>21</v>
      </c>
      <c r="T810" s="4"/>
      <c r="U810" s="4" t="s">
        <v>114</v>
      </c>
      <c r="V810" s="4" t="s">
        <v>115</v>
      </c>
      <c r="W810" s="4" t="s">
        <v>3296</v>
      </c>
      <c r="X810" s="4">
        <v>-8.3278009999999991</v>
      </c>
      <c r="Y810" s="4">
        <v>-70.749482999999998</v>
      </c>
      <c r="Z810">
        <v>2236652</v>
      </c>
      <c r="AA810" s="123">
        <v>243466</v>
      </c>
      <c r="AB810" s="22">
        <v>45156</v>
      </c>
      <c r="AC810" s="22">
        <v>45159</v>
      </c>
      <c r="AD810" s="168" t="s">
        <v>66</v>
      </c>
      <c r="AE810" s="36">
        <v>45224</v>
      </c>
      <c r="AF810"/>
      <c r="AG810" s="12">
        <v>10</v>
      </c>
      <c r="AH810" s="12" t="s">
        <v>224</v>
      </c>
      <c r="AI810" t="s">
        <v>225</v>
      </c>
      <c r="AJ810" s="81">
        <v>19917</v>
      </c>
    </row>
    <row r="811" spans="1:36" ht="25.2" customHeight="1" x14ac:dyDescent="0.3">
      <c r="A811" s="5">
        <v>464</v>
      </c>
      <c r="B811" s="4" t="s">
        <v>3297</v>
      </c>
      <c r="C811" s="169">
        <v>19309</v>
      </c>
      <c r="D811" s="11" t="s">
        <v>3298</v>
      </c>
      <c r="E811" s="99" t="str">
        <f ca="1">IFERROR(VLOOKUP(F811,'Banco de Dados'!AE:AF,2,FALSE),"")</f>
        <v/>
      </c>
      <c r="F811" s="4">
        <f ca="1">IFERROR(VLOOKUP(Q811,'Banco de Dados'!A:B,2,FALSE),"")</f>
        <v>212301681</v>
      </c>
      <c r="G811" s="4" t="s">
        <v>58</v>
      </c>
      <c r="H811" s="12" t="s">
        <v>59</v>
      </c>
      <c r="I811" s="114"/>
      <c r="J811" s="11">
        <v>80</v>
      </c>
      <c r="K811" s="111">
        <v>45222</v>
      </c>
      <c r="L811" s="12" t="s">
        <v>59</v>
      </c>
      <c r="M811" s="147">
        <v>0.95</v>
      </c>
      <c r="N811" s="4"/>
      <c r="O811" s="4" t="s">
        <v>3299</v>
      </c>
      <c r="P811" s="4" t="s">
        <v>61</v>
      </c>
      <c r="Q811" s="11">
        <v>6356811293</v>
      </c>
      <c r="R811" s="4" t="s">
        <v>3300</v>
      </c>
      <c r="S811" s="4">
        <v>21</v>
      </c>
      <c r="T811" s="4"/>
      <c r="U811" s="4" t="s">
        <v>114</v>
      </c>
      <c r="V811" s="4" t="s">
        <v>115</v>
      </c>
      <c r="W811" s="4" t="s">
        <v>3296</v>
      </c>
      <c r="X811" s="4">
        <v>-8.3328360000000004</v>
      </c>
      <c r="Y811" s="4">
        <v>-70.734742999999995</v>
      </c>
      <c r="Z811">
        <v>2244962</v>
      </c>
      <c r="AA811" s="125">
        <v>243469</v>
      </c>
      <c r="AB811" s="22">
        <v>45156</v>
      </c>
      <c r="AC811" s="22">
        <v>45159</v>
      </c>
      <c r="AD811" s="168" t="s">
        <v>66</v>
      </c>
      <c r="AE811" s="36">
        <v>45240</v>
      </c>
      <c r="AF811"/>
      <c r="AG811" s="12">
        <v>11</v>
      </c>
      <c r="AH811" s="12" t="s">
        <v>224</v>
      </c>
      <c r="AI811" t="s">
        <v>225</v>
      </c>
      <c r="AJ811" s="81">
        <v>35320</v>
      </c>
    </row>
    <row r="812" spans="1:36" ht="25.2" customHeight="1" x14ac:dyDescent="0.3">
      <c r="A812" s="5">
        <v>465</v>
      </c>
      <c r="B812" s="4" t="s">
        <v>3301</v>
      </c>
      <c r="C812" s="169">
        <v>19311</v>
      </c>
      <c r="D812" s="11" t="s">
        <v>3302</v>
      </c>
      <c r="E812" s="99">
        <f ca="1">IFERROR(VLOOKUP(F812,'Banco de Dados'!AE:AF,2,FALSE),"")</f>
        <v>716349</v>
      </c>
      <c r="F812" s="4">
        <f ca="1">IFERROR(VLOOKUP(Q812,'Banco de Dados'!A:B,2,FALSE),"")</f>
        <v>212301449</v>
      </c>
      <c r="G812" s="4" t="s">
        <v>58</v>
      </c>
      <c r="H812" s="12" t="s">
        <v>59</v>
      </c>
      <c r="I812" s="114"/>
      <c r="J812" s="11">
        <v>80</v>
      </c>
      <c r="K812" s="111">
        <v>45218</v>
      </c>
      <c r="L812" s="12" t="s">
        <v>59</v>
      </c>
      <c r="M812" s="12" t="s">
        <v>59</v>
      </c>
      <c r="N812" s="4"/>
      <c r="O812" s="4" t="s">
        <v>3303</v>
      </c>
      <c r="P812" s="4" t="s">
        <v>61</v>
      </c>
      <c r="Q812" s="11">
        <v>69502048253</v>
      </c>
      <c r="R812" s="4" t="s">
        <v>3304</v>
      </c>
      <c r="S812" s="4">
        <v>21</v>
      </c>
      <c r="T812" s="4"/>
      <c r="U812" s="4" t="s">
        <v>114</v>
      </c>
      <c r="V812" s="4" t="s">
        <v>115</v>
      </c>
      <c r="W812" s="4" t="s">
        <v>3296</v>
      </c>
      <c r="X812" s="4">
        <v>-8.3290070000000007</v>
      </c>
      <c r="Y812" s="4">
        <v>-70.750215999999995</v>
      </c>
      <c r="Z812">
        <v>2236653</v>
      </c>
      <c r="AA812" s="123">
        <v>243466</v>
      </c>
      <c r="AB812" s="22">
        <v>45156</v>
      </c>
      <c r="AC812" s="22">
        <v>45159</v>
      </c>
      <c r="AD812" s="168" t="s">
        <v>66</v>
      </c>
      <c r="AE812" s="36">
        <v>45224</v>
      </c>
      <c r="AF812"/>
      <c r="AG812" s="12">
        <v>10</v>
      </c>
      <c r="AH812" s="12" t="s">
        <v>224</v>
      </c>
      <c r="AI812" t="s">
        <v>225</v>
      </c>
      <c r="AJ812" s="81">
        <v>26175</v>
      </c>
    </row>
    <row r="813" spans="1:36" ht="25.2" customHeight="1" x14ac:dyDescent="0.3">
      <c r="A813" s="5">
        <v>466</v>
      </c>
      <c r="B813" s="4" t="s">
        <v>3305</v>
      </c>
      <c r="C813" s="169">
        <v>19313</v>
      </c>
      <c r="D813" s="11" t="s">
        <v>3306</v>
      </c>
      <c r="E813" s="99">
        <f ca="1">IFERROR(VLOOKUP(F813,'Banco de Dados'!AE:AF,2,FALSE),"")</f>
        <v>716350</v>
      </c>
      <c r="F813" s="4">
        <f ca="1">IFERROR(VLOOKUP(Q813,'Banco de Dados'!A:B,2,FALSE),"")</f>
        <v>212301480</v>
      </c>
      <c r="G813" s="4" t="s">
        <v>58</v>
      </c>
      <c r="H813" s="12" t="s">
        <v>59</v>
      </c>
      <c r="I813" s="114"/>
      <c r="J813" s="11">
        <v>80</v>
      </c>
      <c r="K813" s="111">
        <v>45217</v>
      </c>
      <c r="L813" s="12" t="s">
        <v>59</v>
      </c>
      <c r="M813" s="12" t="s">
        <v>59</v>
      </c>
      <c r="N813" s="4"/>
      <c r="O813" s="4" t="s">
        <v>3307</v>
      </c>
      <c r="P813" s="4" t="s">
        <v>61</v>
      </c>
      <c r="Q813" s="11">
        <v>3064131249</v>
      </c>
      <c r="R813" s="4" t="s">
        <v>3308</v>
      </c>
      <c r="S813" s="4">
        <v>21</v>
      </c>
      <c r="T813" s="4"/>
      <c r="U813" s="4" t="s">
        <v>114</v>
      </c>
      <c r="V813" s="4" t="s">
        <v>115</v>
      </c>
      <c r="W813" s="4" t="s">
        <v>3309</v>
      </c>
      <c r="X813" s="4">
        <v>-8.3262040000000006</v>
      </c>
      <c r="Y813" s="4">
        <v>-70.755964000000006</v>
      </c>
      <c r="Z813">
        <v>2236654</v>
      </c>
      <c r="AA813" s="123">
        <v>243466</v>
      </c>
      <c r="AB813" s="22">
        <v>45156</v>
      </c>
      <c r="AC813" s="22">
        <v>45159</v>
      </c>
      <c r="AD813" s="168" t="s">
        <v>66</v>
      </c>
      <c r="AE813" s="36">
        <v>45224</v>
      </c>
      <c r="AF813"/>
      <c r="AG813" s="12">
        <v>10</v>
      </c>
      <c r="AH813" s="12" t="s">
        <v>224</v>
      </c>
      <c r="AI813" t="s">
        <v>225</v>
      </c>
      <c r="AJ813" s="81">
        <v>19676</v>
      </c>
    </row>
    <row r="814" spans="1:36" ht="25.2" customHeight="1" x14ac:dyDescent="0.3">
      <c r="A814" s="5">
        <v>467</v>
      </c>
      <c r="B814" s="4" t="s">
        <v>3310</v>
      </c>
      <c r="C814" s="169">
        <v>19315</v>
      </c>
      <c r="D814" s="11" t="s">
        <v>3311</v>
      </c>
      <c r="E814" s="99">
        <f ca="1">IFERROR(VLOOKUP(F814,'Banco de Dados'!AE:AF,2,FALSE),"")</f>
        <v>716352</v>
      </c>
      <c r="F814" s="4">
        <f ca="1">IFERROR(VLOOKUP(Q814,'Banco de Dados'!A:B,2,FALSE),"")</f>
        <v>212301450</v>
      </c>
      <c r="G814" s="4" t="s">
        <v>58</v>
      </c>
      <c r="H814" s="12" t="s">
        <v>59</v>
      </c>
      <c r="I814" s="114"/>
      <c r="J814" s="11">
        <v>80</v>
      </c>
      <c r="K814" s="111">
        <v>45217</v>
      </c>
      <c r="L814" s="12" t="s">
        <v>59</v>
      </c>
      <c r="M814" s="12" t="s">
        <v>59</v>
      </c>
      <c r="N814" s="4"/>
      <c r="O814" s="4" t="s">
        <v>3312</v>
      </c>
      <c r="P814" s="4" t="s">
        <v>61</v>
      </c>
      <c r="Q814" s="11">
        <v>1739483243</v>
      </c>
      <c r="R814" s="4" t="s">
        <v>3313</v>
      </c>
      <c r="S814" s="4">
        <v>21</v>
      </c>
      <c r="T814" s="4"/>
      <c r="U814" s="4" t="s">
        <v>114</v>
      </c>
      <c r="V814" s="4" t="s">
        <v>115</v>
      </c>
      <c r="W814" s="4" t="s">
        <v>3309</v>
      </c>
      <c r="X814" s="4">
        <v>-8.3238140000000005</v>
      </c>
      <c r="Y814" s="4">
        <v>-70.754513000000003</v>
      </c>
      <c r="Z814">
        <v>2236655</v>
      </c>
      <c r="AA814" s="123">
        <v>243466</v>
      </c>
      <c r="AB814" s="22">
        <v>45156</v>
      </c>
      <c r="AC814" s="22">
        <v>45159</v>
      </c>
      <c r="AD814" s="168" t="s">
        <v>66</v>
      </c>
      <c r="AE814" s="36">
        <v>45224</v>
      </c>
      <c r="AF814"/>
      <c r="AG814" s="12">
        <v>10</v>
      </c>
      <c r="AH814" s="12" t="s">
        <v>224</v>
      </c>
      <c r="AI814" t="s">
        <v>225</v>
      </c>
      <c r="AJ814" s="81">
        <v>32538</v>
      </c>
    </row>
    <row r="815" spans="1:36" ht="25.2" customHeight="1" x14ac:dyDescent="0.3">
      <c r="A815" s="5">
        <v>468</v>
      </c>
      <c r="B815" s="4" t="s">
        <v>3314</v>
      </c>
      <c r="C815" s="169">
        <v>19317</v>
      </c>
      <c r="D815" s="11" t="s">
        <v>3315</v>
      </c>
      <c r="E815" s="99">
        <f ca="1">IFERROR(VLOOKUP(F815,'Banco de Dados'!AE:AF,2,FALSE),"")</f>
        <v>716361</v>
      </c>
      <c r="F815" s="4">
        <f ca="1">IFERROR(VLOOKUP(Q815,'Banco de Dados'!A:B,2,FALSE),"")</f>
        <v>212301451</v>
      </c>
      <c r="G815" s="4" t="s">
        <v>58</v>
      </c>
      <c r="H815" s="12" t="s">
        <v>59</v>
      </c>
      <c r="I815" s="114"/>
      <c r="J815" s="11">
        <v>80</v>
      </c>
      <c r="K815" s="111">
        <v>45216</v>
      </c>
      <c r="L815" s="12" t="s">
        <v>59</v>
      </c>
      <c r="M815" s="12" t="s">
        <v>59</v>
      </c>
      <c r="N815" s="4"/>
      <c r="O815" s="4" t="s">
        <v>3316</v>
      </c>
      <c r="P815" s="4" t="s">
        <v>61</v>
      </c>
      <c r="Q815" s="11">
        <v>66484910278</v>
      </c>
      <c r="R815" s="4" t="s">
        <v>3317</v>
      </c>
      <c r="S815" s="4">
        <v>21</v>
      </c>
      <c r="T815" s="4"/>
      <c r="U815" s="4" t="s">
        <v>114</v>
      </c>
      <c r="V815" s="4" t="s">
        <v>115</v>
      </c>
      <c r="W815" s="4" t="s">
        <v>3296</v>
      </c>
      <c r="X815" s="4">
        <v>-8.335089</v>
      </c>
      <c r="Y815" s="4">
        <v>-70.761304999999993</v>
      </c>
      <c r="Z815">
        <v>2236656</v>
      </c>
      <c r="AA815" s="123">
        <v>243466</v>
      </c>
      <c r="AB815" s="22">
        <v>45156</v>
      </c>
      <c r="AC815" s="22">
        <v>45159</v>
      </c>
      <c r="AD815" s="168" t="s">
        <v>66</v>
      </c>
      <c r="AE815" s="36">
        <v>45224</v>
      </c>
      <c r="AF815"/>
      <c r="AG815" s="12">
        <v>10</v>
      </c>
      <c r="AH815" s="12" t="s">
        <v>224</v>
      </c>
      <c r="AI815" t="s">
        <v>225</v>
      </c>
      <c r="AJ815" s="81">
        <v>24314</v>
      </c>
    </row>
    <row r="816" spans="1:36" ht="25.2" customHeight="1" x14ac:dyDescent="0.3">
      <c r="A816" s="5">
        <v>469</v>
      </c>
      <c r="B816" s="4" t="s">
        <v>3318</v>
      </c>
      <c r="C816" s="169">
        <v>19319</v>
      </c>
      <c r="D816" s="11" t="s">
        <v>3319</v>
      </c>
      <c r="E816" s="99">
        <f ca="1">IFERROR(VLOOKUP(F816,'Banco de Dados'!AE:AF,2,FALSE),"")</f>
        <v>716363</v>
      </c>
      <c r="F816" s="4">
        <f ca="1">IFERROR(VLOOKUP(Q816,'Banco de Dados'!A:B,2,FALSE),"")</f>
        <v>212301452</v>
      </c>
      <c r="G816" s="4" t="s">
        <v>58</v>
      </c>
      <c r="H816" s="12" t="s">
        <v>59</v>
      </c>
      <c r="I816" s="114"/>
      <c r="J816" s="11">
        <v>80</v>
      </c>
      <c r="K816" s="111">
        <v>45217</v>
      </c>
      <c r="L816" s="12" t="s">
        <v>59</v>
      </c>
      <c r="M816" s="12" t="s">
        <v>59</v>
      </c>
      <c r="N816" s="4"/>
      <c r="O816" s="4" t="s">
        <v>3320</v>
      </c>
      <c r="P816" s="4" t="s">
        <v>61</v>
      </c>
      <c r="Q816" s="11">
        <v>669624209</v>
      </c>
      <c r="R816" s="4" t="s">
        <v>3321</v>
      </c>
      <c r="S816" s="4">
        <v>21</v>
      </c>
      <c r="T816" s="4"/>
      <c r="U816" s="4" t="s">
        <v>114</v>
      </c>
      <c r="V816" s="4" t="s">
        <v>115</v>
      </c>
      <c r="W816" s="4" t="s">
        <v>3296</v>
      </c>
      <c r="X816" s="4">
        <v>-8.3354909999999993</v>
      </c>
      <c r="Y816" s="4">
        <v>-70.761179999999996</v>
      </c>
      <c r="Z816">
        <v>2236657</v>
      </c>
      <c r="AA816" s="123">
        <v>243466</v>
      </c>
      <c r="AB816" s="22">
        <v>45156</v>
      </c>
      <c r="AC816" s="22">
        <v>45159</v>
      </c>
      <c r="AD816" s="168" t="s">
        <v>66</v>
      </c>
      <c r="AE816" s="36">
        <v>45224</v>
      </c>
      <c r="AF816"/>
      <c r="AG816" s="12">
        <v>10</v>
      </c>
      <c r="AH816" s="12" t="s">
        <v>224</v>
      </c>
      <c r="AI816" t="s">
        <v>225</v>
      </c>
      <c r="AJ816" s="81">
        <v>34028</v>
      </c>
    </row>
    <row r="817" spans="1:39" ht="25.2" customHeight="1" x14ac:dyDescent="0.3">
      <c r="A817" s="5">
        <v>47</v>
      </c>
      <c r="B817" s="4" t="s">
        <v>3322</v>
      </c>
      <c r="C817" s="169">
        <v>16756</v>
      </c>
      <c r="D817" s="11" t="s">
        <v>3323</v>
      </c>
      <c r="E817" s="99">
        <f>IFERROR(VLOOKUP(F817,'Banco de Dados'!AE:AF,2,FALSE),"")</f>
        <v>713715</v>
      </c>
      <c r="F817" s="4">
        <f>IFERROR(VLOOKUP(Q817,'Banco de Dados'!A:B,2,FALSE),"")</f>
        <v>212300945</v>
      </c>
      <c r="G817" s="4" t="s">
        <v>58</v>
      </c>
      <c r="H817" s="12" t="s">
        <v>59</v>
      </c>
      <c r="I817" s="4"/>
      <c r="J817" s="11">
        <v>80</v>
      </c>
      <c r="K817" s="111">
        <v>45172</v>
      </c>
      <c r="L817" s="12" t="s">
        <v>59</v>
      </c>
      <c r="M817" s="12" t="s">
        <v>59</v>
      </c>
      <c r="N817" s="4"/>
      <c r="O817" s="4" t="s">
        <v>3324</v>
      </c>
      <c r="P817" s="4" t="s">
        <v>61</v>
      </c>
      <c r="Q817" s="11">
        <v>3101725275</v>
      </c>
      <c r="R817" s="4" t="s">
        <v>3325</v>
      </c>
      <c r="S817" s="4">
        <v>16</v>
      </c>
      <c r="T817" s="4"/>
      <c r="U817" s="4" t="s">
        <v>63</v>
      </c>
      <c r="V817" s="4" t="s">
        <v>64</v>
      </c>
      <c r="W817" s="4" t="s">
        <v>65</v>
      </c>
      <c r="X817" s="4">
        <v>-8.0615579999999998</v>
      </c>
      <c r="Y817" s="4">
        <v>-72.65746</v>
      </c>
      <c r="Z817" s="4">
        <v>2216182</v>
      </c>
      <c r="AA817" s="123">
        <v>239823</v>
      </c>
      <c r="AB817" s="22">
        <v>45154</v>
      </c>
      <c r="AC817" s="22">
        <v>45154</v>
      </c>
      <c r="AD817" s="168" t="s">
        <v>66</v>
      </c>
      <c r="AE817" s="36">
        <v>45175</v>
      </c>
      <c r="AF817" s="22">
        <v>45183</v>
      </c>
      <c r="AG817" s="12">
        <v>9</v>
      </c>
      <c r="AH817" s="12" t="s">
        <v>67</v>
      </c>
      <c r="AI817" t="s">
        <v>68</v>
      </c>
      <c r="AJ817" s="81">
        <v>32956</v>
      </c>
    </row>
    <row r="818" spans="1:39" ht="25.2" customHeight="1" x14ac:dyDescent="0.3">
      <c r="A818" s="5">
        <v>470</v>
      </c>
      <c r="B818" s="4" t="s">
        <v>3326</v>
      </c>
      <c r="C818" s="169">
        <v>19321</v>
      </c>
      <c r="D818" s="11" t="s">
        <v>3327</v>
      </c>
      <c r="E818" s="99">
        <f ca="1">IFERROR(VLOOKUP(F818,'Banco de Dados'!AE:AF,2,FALSE),"")</f>
        <v>716405</v>
      </c>
      <c r="F818" s="4">
        <f ca="1">IFERROR(VLOOKUP(Q818,'Banco de Dados'!A:B,2,FALSE),"")</f>
        <v>212301453</v>
      </c>
      <c r="G818" s="4" t="s">
        <v>58</v>
      </c>
      <c r="H818" s="12" t="s">
        <v>59</v>
      </c>
      <c r="I818" s="114"/>
      <c r="J818" s="11">
        <v>80</v>
      </c>
      <c r="K818" s="111">
        <v>45217</v>
      </c>
      <c r="L818" s="12" t="s">
        <v>59</v>
      </c>
      <c r="M818" s="12" t="s">
        <v>59</v>
      </c>
      <c r="N818" s="4"/>
      <c r="O818" s="4" t="s">
        <v>3328</v>
      </c>
      <c r="P818" s="4" t="s">
        <v>61</v>
      </c>
      <c r="Q818" s="11">
        <v>5496565294</v>
      </c>
      <c r="R818" s="4" t="s">
        <v>3329</v>
      </c>
      <c r="S818" s="4">
        <v>21</v>
      </c>
      <c r="T818" s="4"/>
      <c r="U818" s="4" t="s">
        <v>114</v>
      </c>
      <c r="V818" s="4" t="s">
        <v>115</v>
      </c>
      <c r="W818" s="4" t="s">
        <v>3309</v>
      </c>
      <c r="X818" s="4">
        <v>-8.3319869999999998</v>
      </c>
      <c r="Y818" s="4">
        <v>-70.764540999999994</v>
      </c>
      <c r="Z818">
        <v>2236658</v>
      </c>
      <c r="AA818" s="123">
        <v>243466</v>
      </c>
      <c r="AB818" s="22">
        <v>45156</v>
      </c>
      <c r="AC818" s="22">
        <v>45159</v>
      </c>
      <c r="AD818" s="168" t="s">
        <v>66</v>
      </c>
      <c r="AE818" s="36">
        <v>45224</v>
      </c>
      <c r="AF818"/>
      <c r="AG818" s="12">
        <v>10</v>
      </c>
      <c r="AH818" s="12" t="s">
        <v>224</v>
      </c>
      <c r="AI818" t="s">
        <v>225</v>
      </c>
      <c r="AJ818" s="81">
        <v>27346</v>
      </c>
    </row>
    <row r="819" spans="1:39" ht="25.2" customHeight="1" x14ac:dyDescent="0.3">
      <c r="A819" s="5">
        <v>471</v>
      </c>
      <c r="B819" s="4" t="s">
        <v>3330</v>
      </c>
      <c r="C819" s="169">
        <v>19323</v>
      </c>
      <c r="D819" s="11" t="s">
        <v>3331</v>
      </c>
      <c r="E819" s="99">
        <f ca="1">IFERROR(VLOOKUP(F819,'Banco de Dados'!AE:AF,2,FALSE),"")</f>
        <v>716410</v>
      </c>
      <c r="F819" s="4">
        <f ca="1">IFERROR(VLOOKUP(Q819,'Banco de Dados'!A:B,2,FALSE),"")</f>
        <v>212301454</v>
      </c>
      <c r="G819" s="4" t="s">
        <v>58</v>
      </c>
      <c r="H819" s="12" t="s">
        <v>59</v>
      </c>
      <c r="I819" s="114"/>
      <c r="J819" s="11">
        <v>80</v>
      </c>
      <c r="K819" s="111">
        <v>45216</v>
      </c>
      <c r="L819" s="12" t="s">
        <v>59</v>
      </c>
      <c r="M819" s="12" t="s">
        <v>59</v>
      </c>
      <c r="N819" s="4"/>
      <c r="O819" s="4" t="s">
        <v>3332</v>
      </c>
      <c r="P819" s="4" t="s">
        <v>61</v>
      </c>
      <c r="Q819" s="11">
        <v>30812402200</v>
      </c>
      <c r="R819" s="4" t="s">
        <v>3333</v>
      </c>
      <c r="S819" s="4">
        <v>21</v>
      </c>
      <c r="T819" s="4"/>
      <c r="U819" s="4" t="s">
        <v>114</v>
      </c>
      <c r="V819" s="4" t="s">
        <v>115</v>
      </c>
      <c r="W819" s="4" t="s">
        <v>3309</v>
      </c>
      <c r="X819" s="4">
        <v>-8.3327059999999999</v>
      </c>
      <c r="Y819" s="4">
        <v>-70.770499999999998</v>
      </c>
      <c r="Z819">
        <v>2236659</v>
      </c>
      <c r="AA819" s="123">
        <v>243466</v>
      </c>
      <c r="AB819" s="22">
        <v>45156</v>
      </c>
      <c r="AC819" s="22">
        <v>45159</v>
      </c>
      <c r="AD819" s="168" t="s">
        <v>66</v>
      </c>
      <c r="AE819" s="36">
        <v>45224</v>
      </c>
      <c r="AF819"/>
      <c r="AG819" s="12">
        <v>10</v>
      </c>
      <c r="AH819" s="12" t="s">
        <v>224</v>
      </c>
      <c r="AI819" t="s">
        <v>225</v>
      </c>
      <c r="AJ819" s="81">
        <v>19304</v>
      </c>
    </row>
    <row r="820" spans="1:39" ht="25.2" customHeight="1" x14ac:dyDescent="0.3">
      <c r="A820" s="5">
        <v>472</v>
      </c>
      <c r="B820" s="4" t="s">
        <v>3334</v>
      </c>
      <c r="C820" s="169">
        <v>19325</v>
      </c>
      <c r="D820" s="11" t="s">
        <v>3335</v>
      </c>
      <c r="E820" s="99">
        <f ca="1">IFERROR(VLOOKUP(F820,'Banco de Dados'!AE:AF,2,FALSE),"")</f>
        <v>716413</v>
      </c>
      <c r="F820" s="4">
        <f ca="1">IFERROR(VLOOKUP(Q820,'Banco de Dados'!A:B,2,FALSE),"")</f>
        <v>212301455</v>
      </c>
      <c r="G820" s="4" t="s">
        <v>58</v>
      </c>
      <c r="H820" s="12" t="s">
        <v>59</v>
      </c>
      <c r="I820" s="114"/>
      <c r="J820" s="11">
        <v>80</v>
      </c>
      <c r="K820" s="111">
        <v>45216</v>
      </c>
      <c r="L820" s="12" t="s">
        <v>59</v>
      </c>
      <c r="M820" s="12" t="s">
        <v>59</v>
      </c>
      <c r="N820" s="4"/>
      <c r="O820" s="4" t="s">
        <v>3336</v>
      </c>
      <c r="P820" s="4" t="s">
        <v>61</v>
      </c>
      <c r="Q820" s="11">
        <v>5395052267</v>
      </c>
      <c r="R820" s="4" t="s">
        <v>3337</v>
      </c>
      <c r="S820" s="4">
        <v>21</v>
      </c>
      <c r="T820" s="4"/>
      <c r="U820" s="4" t="s">
        <v>114</v>
      </c>
      <c r="V820" s="4" t="s">
        <v>115</v>
      </c>
      <c r="W820" s="4" t="s">
        <v>3309</v>
      </c>
      <c r="X820" s="4">
        <v>-8.332611</v>
      </c>
      <c r="Y820" s="4">
        <v>-70.770683000000005</v>
      </c>
      <c r="Z820">
        <v>2236660</v>
      </c>
      <c r="AA820" s="123">
        <v>243466</v>
      </c>
      <c r="AB820" s="22">
        <v>45156</v>
      </c>
      <c r="AC820" s="22">
        <v>45159</v>
      </c>
      <c r="AD820" s="168" t="s">
        <v>66</v>
      </c>
      <c r="AE820" s="36">
        <v>45224</v>
      </c>
      <c r="AF820"/>
      <c r="AG820" s="12">
        <v>10</v>
      </c>
      <c r="AH820" s="12" t="s">
        <v>224</v>
      </c>
      <c r="AI820" t="s">
        <v>225</v>
      </c>
      <c r="AJ820" s="81">
        <v>33242</v>
      </c>
    </row>
    <row r="821" spans="1:39" ht="25.2" customHeight="1" x14ac:dyDescent="0.3">
      <c r="A821" s="5">
        <v>473</v>
      </c>
      <c r="B821" s="4" t="s">
        <v>3338</v>
      </c>
      <c r="C821" s="169">
        <v>19327</v>
      </c>
      <c r="D821" s="11" t="s">
        <v>3339</v>
      </c>
      <c r="E821" s="99">
        <f ca="1">IFERROR(VLOOKUP(F821,'Banco de Dados'!AE:AF,2,FALSE),"")</f>
        <v>716414</v>
      </c>
      <c r="F821" s="4">
        <f ca="1">IFERROR(VLOOKUP(Q821,'Banco de Dados'!A:B,2,FALSE),"")</f>
        <v>212301456</v>
      </c>
      <c r="G821" s="4" t="s">
        <v>58</v>
      </c>
      <c r="H821" s="12" t="s">
        <v>59</v>
      </c>
      <c r="I821" s="114"/>
      <c r="J821" s="11">
        <v>80</v>
      </c>
      <c r="K821" s="111">
        <v>45216</v>
      </c>
      <c r="L821" s="12" t="s">
        <v>59</v>
      </c>
      <c r="M821" s="12" t="s">
        <v>59</v>
      </c>
      <c r="N821" s="4"/>
      <c r="O821" s="4" t="s">
        <v>3340</v>
      </c>
      <c r="P821" s="4" t="s">
        <v>61</v>
      </c>
      <c r="Q821" s="11">
        <v>46623302204</v>
      </c>
      <c r="R821" s="4" t="s">
        <v>3341</v>
      </c>
      <c r="S821" s="4">
        <v>21</v>
      </c>
      <c r="T821" s="4"/>
      <c r="U821" s="4" t="s">
        <v>114</v>
      </c>
      <c r="V821" s="4" t="s">
        <v>115</v>
      </c>
      <c r="W821" s="4" t="s">
        <v>3309</v>
      </c>
      <c r="X821" s="4">
        <v>-8.3432309999999994</v>
      </c>
      <c r="Y821" s="4">
        <v>-70.771175999999997</v>
      </c>
      <c r="Z821">
        <v>2236661</v>
      </c>
      <c r="AA821" s="123">
        <v>243466</v>
      </c>
      <c r="AB821" s="22">
        <v>45156</v>
      </c>
      <c r="AC821" s="22">
        <v>45159</v>
      </c>
      <c r="AD821" s="168" t="s">
        <v>66</v>
      </c>
      <c r="AE821" s="36">
        <v>45224</v>
      </c>
      <c r="AF821"/>
      <c r="AG821" s="12">
        <v>10</v>
      </c>
      <c r="AH821" s="12" t="s">
        <v>224</v>
      </c>
      <c r="AI821" t="s">
        <v>225</v>
      </c>
      <c r="AJ821" s="81">
        <v>19437</v>
      </c>
    </row>
    <row r="822" spans="1:39" ht="25.2" customHeight="1" x14ac:dyDescent="0.3">
      <c r="A822" s="5">
        <v>474</v>
      </c>
      <c r="B822" s="4" t="s">
        <v>3342</v>
      </c>
      <c r="C822" s="169">
        <v>19329</v>
      </c>
      <c r="D822" s="11" t="s">
        <v>3343</v>
      </c>
      <c r="E822" s="99">
        <f ca="1">IFERROR(VLOOKUP(F822,'Banco de Dados'!AE:AF,2,FALSE),"")</f>
        <v>716416</v>
      </c>
      <c r="F822" s="4">
        <f ca="1">IFERROR(VLOOKUP(Q822,'Banco de Dados'!A:B,2,FALSE),"")</f>
        <v>212301457</v>
      </c>
      <c r="G822" s="4" t="s">
        <v>58</v>
      </c>
      <c r="H822" s="12" t="s">
        <v>59</v>
      </c>
      <c r="I822" s="114"/>
      <c r="J822" s="11">
        <v>80</v>
      </c>
      <c r="K822" s="111">
        <v>45216</v>
      </c>
      <c r="L822" s="12" t="s">
        <v>59</v>
      </c>
      <c r="M822" s="12" t="s">
        <v>59</v>
      </c>
      <c r="N822" s="4"/>
      <c r="O822" s="4" t="s">
        <v>3344</v>
      </c>
      <c r="P822" s="4" t="s">
        <v>61</v>
      </c>
      <c r="Q822" s="11">
        <v>664033245</v>
      </c>
      <c r="R822" s="4" t="s">
        <v>3345</v>
      </c>
      <c r="S822" s="4">
        <v>21</v>
      </c>
      <c r="T822" s="4"/>
      <c r="U822" s="4" t="s">
        <v>114</v>
      </c>
      <c r="V822" s="4" t="s">
        <v>115</v>
      </c>
      <c r="W822" s="4" t="s">
        <v>3309</v>
      </c>
      <c r="X822" s="4">
        <v>-8.3630049999999994</v>
      </c>
      <c r="Y822" s="4">
        <v>-70.781574000000006</v>
      </c>
      <c r="Z822">
        <v>2236662</v>
      </c>
      <c r="AA822" s="123">
        <v>243466</v>
      </c>
      <c r="AB822" s="22">
        <v>45156</v>
      </c>
      <c r="AC822" s="22">
        <v>45159</v>
      </c>
      <c r="AD822" s="168" t="s">
        <v>66</v>
      </c>
      <c r="AE822" s="36">
        <v>45224</v>
      </c>
      <c r="AF822"/>
      <c r="AG822" s="12">
        <v>10</v>
      </c>
      <c r="AH822" s="12" t="s">
        <v>224</v>
      </c>
      <c r="AI822" t="s">
        <v>225</v>
      </c>
      <c r="AJ822" s="81">
        <v>32320</v>
      </c>
    </row>
    <row r="823" spans="1:39" ht="25.2" customHeight="1" x14ac:dyDescent="0.3">
      <c r="A823" s="5">
        <v>475</v>
      </c>
      <c r="B823" s="4" t="s">
        <v>3346</v>
      </c>
      <c r="C823" s="169">
        <v>19331</v>
      </c>
      <c r="D823" s="11" t="s">
        <v>3347</v>
      </c>
      <c r="E823" s="99">
        <f ca="1">IFERROR(VLOOKUP(F823,'Banco de Dados'!AE:AF,2,FALSE),"")</f>
        <v>716419</v>
      </c>
      <c r="F823" s="4">
        <f ca="1">IFERROR(VLOOKUP(Q823,'Banco de Dados'!A:B,2,FALSE),"")</f>
        <v>212301458</v>
      </c>
      <c r="G823" s="4" t="s">
        <v>58</v>
      </c>
      <c r="H823" s="12" t="s">
        <v>59</v>
      </c>
      <c r="I823" s="114"/>
      <c r="J823" s="11">
        <v>80</v>
      </c>
      <c r="K823" s="111">
        <v>45215</v>
      </c>
      <c r="L823" s="12" t="s">
        <v>59</v>
      </c>
      <c r="M823" s="12" t="s">
        <v>59</v>
      </c>
      <c r="N823" s="4"/>
      <c r="O823" s="4" t="s">
        <v>3348</v>
      </c>
      <c r="P823" s="4" t="s">
        <v>61</v>
      </c>
      <c r="Q823" s="11">
        <v>52144402272</v>
      </c>
      <c r="R823" s="4" t="s">
        <v>3349</v>
      </c>
      <c r="S823" s="4">
        <v>21</v>
      </c>
      <c r="T823" s="4"/>
      <c r="U823" s="4" t="s">
        <v>114</v>
      </c>
      <c r="V823" s="4" t="s">
        <v>115</v>
      </c>
      <c r="W823" s="4" t="s">
        <v>3309</v>
      </c>
      <c r="X823" s="4">
        <v>-8.3642109999999992</v>
      </c>
      <c r="Y823" s="4">
        <v>-70.782408000000004</v>
      </c>
      <c r="Z823">
        <v>2236663</v>
      </c>
      <c r="AA823" s="123">
        <v>243466</v>
      </c>
      <c r="AB823" s="22">
        <v>45156</v>
      </c>
      <c r="AC823" s="22">
        <v>45159</v>
      </c>
      <c r="AD823" s="168" t="s">
        <v>66</v>
      </c>
      <c r="AE823" s="36">
        <v>45224</v>
      </c>
      <c r="AF823"/>
      <c r="AG823" s="12">
        <v>10</v>
      </c>
      <c r="AH823" s="12" t="s">
        <v>224</v>
      </c>
      <c r="AI823" t="s">
        <v>225</v>
      </c>
      <c r="AJ823" s="81">
        <v>29505</v>
      </c>
    </row>
    <row r="824" spans="1:39" ht="25.2" customHeight="1" x14ac:dyDescent="0.3">
      <c r="A824" s="5">
        <v>476</v>
      </c>
      <c r="B824" s="4" t="s">
        <v>3350</v>
      </c>
      <c r="C824" s="169">
        <v>19333</v>
      </c>
      <c r="D824" s="11" t="s">
        <v>3351</v>
      </c>
      <c r="E824" s="99" t="str">
        <f ca="1">IFERROR(VLOOKUP(F824,'Banco de Dados'!AE:AF,2,FALSE),"")</f>
        <v/>
      </c>
      <c r="F824" s="4">
        <f ca="1">IFERROR(VLOOKUP(Q824,'Banco de Dados'!A:B,2,FALSE),"")</f>
        <v>212301683</v>
      </c>
      <c r="G824" s="4" t="s">
        <v>58</v>
      </c>
      <c r="H824" s="12" t="s">
        <v>59</v>
      </c>
      <c r="I824" s="114"/>
      <c r="J824" s="11">
        <v>80</v>
      </c>
      <c r="K824" s="111">
        <v>45233</v>
      </c>
      <c r="L824" s="12" t="s">
        <v>59</v>
      </c>
      <c r="M824" s="147">
        <v>0.95</v>
      </c>
      <c r="N824" s="4"/>
      <c r="O824" s="4" t="s">
        <v>3352</v>
      </c>
      <c r="P824" s="4" t="s">
        <v>61</v>
      </c>
      <c r="Q824" s="11">
        <v>59555513287</v>
      </c>
      <c r="R824" s="4" t="s">
        <v>3353</v>
      </c>
      <c r="S824" s="4">
        <v>21</v>
      </c>
      <c r="T824" s="4"/>
      <c r="U824" s="4" t="s">
        <v>114</v>
      </c>
      <c r="V824" s="4" t="s">
        <v>115</v>
      </c>
      <c r="W824" s="4" t="s">
        <v>3309</v>
      </c>
      <c r="X824" s="4">
        <v>-8.3653180000000003</v>
      </c>
      <c r="Y824" s="4">
        <v>-70.783305999999996</v>
      </c>
      <c r="Z824">
        <v>2244963</v>
      </c>
      <c r="AA824" s="125">
        <v>243469</v>
      </c>
      <c r="AB824" s="22">
        <v>45156</v>
      </c>
      <c r="AC824" s="22">
        <v>45159</v>
      </c>
      <c r="AD824" s="168" t="s">
        <v>66</v>
      </c>
      <c r="AE824" s="36">
        <v>45240</v>
      </c>
      <c r="AF824"/>
      <c r="AG824" s="12">
        <v>11</v>
      </c>
      <c r="AH824" s="12" t="s">
        <v>224</v>
      </c>
      <c r="AI824" t="s">
        <v>225</v>
      </c>
      <c r="AJ824" s="81">
        <v>28803</v>
      </c>
    </row>
    <row r="825" spans="1:39" ht="25.2" customHeight="1" x14ac:dyDescent="0.3">
      <c r="A825" s="5">
        <v>477</v>
      </c>
      <c r="B825" s="4" t="s">
        <v>3354</v>
      </c>
      <c r="C825" s="169">
        <v>19335</v>
      </c>
      <c r="D825" s="11" t="s">
        <v>3355</v>
      </c>
      <c r="E825" s="99">
        <f ca="1">IFERROR(VLOOKUP(F825,'Banco de Dados'!AE:AF,2,FALSE),"")</f>
        <v>716423</v>
      </c>
      <c r="F825" s="4">
        <f ca="1">IFERROR(VLOOKUP(Q825,'Banco de Dados'!A:B,2,FALSE),"")</f>
        <v>212301459</v>
      </c>
      <c r="G825" s="4" t="s">
        <v>58</v>
      </c>
      <c r="H825" s="12" t="s">
        <v>59</v>
      </c>
      <c r="I825" s="114"/>
      <c r="J825" s="11">
        <v>80</v>
      </c>
      <c r="K825" s="111">
        <v>45215</v>
      </c>
      <c r="L825" s="12" t="s">
        <v>59</v>
      </c>
      <c r="M825" s="12" t="s">
        <v>59</v>
      </c>
      <c r="N825" s="4"/>
      <c r="O825" s="4" t="s">
        <v>3356</v>
      </c>
      <c r="P825" s="4" t="s">
        <v>61</v>
      </c>
      <c r="Q825" s="11">
        <v>61692492268</v>
      </c>
      <c r="R825" s="4" t="s">
        <v>3357</v>
      </c>
      <c r="S825" s="4">
        <v>21</v>
      </c>
      <c r="T825" s="4"/>
      <c r="U825" s="4" t="s">
        <v>114</v>
      </c>
      <c r="V825" s="4" t="s">
        <v>115</v>
      </c>
      <c r="W825" s="4" t="s">
        <v>415</v>
      </c>
      <c r="X825" s="4">
        <v>-8.3672959999999996</v>
      </c>
      <c r="Y825" s="4">
        <v>-70.782552999999993</v>
      </c>
      <c r="Z825">
        <v>2236664</v>
      </c>
      <c r="AA825" s="123">
        <v>243466</v>
      </c>
      <c r="AB825" s="22">
        <v>45156</v>
      </c>
      <c r="AC825" s="22">
        <v>45159</v>
      </c>
      <c r="AD825" s="168" t="s">
        <v>66</v>
      </c>
      <c r="AE825" s="36">
        <v>45224</v>
      </c>
      <c r="AF825"/>
      <c r="AG825" s="12">
        <v>10</v>
      </c>
      <c r="AH825" s="12" t="s">
        <v>224</v>
      </c>
      <c r="AI825" t="s">
        <v>225</v>
      </c>
      <c r="AJ825" s="81">
        <v>26672</v>
      </c>
    </row>
    <row r="826" spans="1:39" ht="25.2" customHeight="1" x14ac:dyDescent="0.3">
      <c r="A826" s="5">
        <v>478</v>
      </c>
      <c r="B826" s="4" t="s">
        <v>3358</v>
      </c>
      <c r="C826" s="169">
        <v>19337</v>
      </c>
      <c r="D826" s="11" t="s">
        <v>3359</v>
      </c>
      <c r="E826" s="99">
        <f ca="1">IFERROR(VLOOKUP(F826,'Banco de Dados'!AE:AF,2,FALSE),"")</f>
        <v>716425</v>
      </c>
      <c r="F826" s="4">
        <f ca="1">IFERROR(VLOOKUP(Q826,'Banco de Dados'!A:B,2,FALSE),"")</f>
        <v>212301460</v>
      </c>
      <c r="G826" s="4" t="s">
        <v>58</v>
      </c>
      <c r="H826" s="12" t="s">
        <v>59</v>
      </c>
      <c r="I826" s="114"/>
      <c r="J826" s="11">
        <v>80</v>
      </c>
      <c r="K826" s="111">
        <v>45219</v>
      </c>
      <c r="L826" s="12" t="s">
        <v>59</v>
      </c>
      <c r="M826" s="12" t="s">
        <v>59</v>
      </c>
      <c r="N826" s="4"/>
      <c r="O826" s="4" t="s">
        <v>3360</v>
      </c>
      <c r="P826" s="4" t="s">
        <v>61</v>
      </c>
      <c r="Q826" s="11">
        <v>3090113295</v>
      </c>
      <c r="R826" s="4" t="s">
        <v>3361</v>
      </c>
      <c r="S826" s="4">
        <v>21</v>
      </c>
      <c r="T826" s="4"/>
      <c r="U826" s="4" t="s">
        <v>114</v>
      </c>
      <c r="V826" s="4" t="s">
        <v>115</v>
      </c>
      <c r="W826" s="4" t="s">
        <v>3296</v>
      </c>
      <c r="X826" s="4">
        <v>-8.3716150000000003</v>
      </c>
      <c r="Y826" s="4">
        <v>-70.774338999999998</v>
      </c>
      <c r="Z826">
        <v>2236665</v>
      </c>
      <c r="AA826" s="123">
        <v>243466</v>
      </c>
      <c r="AB826" s="22">
        <v>45156</v>
      </c>
      <c r="AC826" s="22">
        <v>45159</v>
      </c>
      <c r="AD826" s="168" t="s">
        <v>66</v>
      </c>
      <c r="AE826" s="36">
        <v>45224</v>
      </c>
      <c r="AF826"/>
      <c r="AG826" s="12">
        <v>10</v>
      </c>
      <c r="AH826" s="12" t="s">
        <v>224</v>
      </c>
      <c r="AI826" t="s">
        <v>225</v>
      </c>
      <c r="AJ826" s="81">
        <v>33004</v>
      </c>
    </row>
    <row r="827" spans="1:39" ht="25.2" customHeight="1" x14ac:dyDescent="0.3">
      <c r="A827" s="5">
        <v>479</v>
      </c>
      <c r="B827" s="4" t="s">
        <v>3362</v>
      </c>
      <c r="C827" s="169">
        <v>19339</v>
      </c>
      <c r="D827" s="11" t="s">
        <v>3363</v>
      </c>
      <c r="E827" s="99">
        <f ca="1">IFERROR(VLOOKUP(F827,'Banco de Dados'!AE:AF,2,FALSE),"")</f>
        <v>716427</v>
      </c>
      <c r="F827" s="4">
        <f ca="1">IFERROR(VLOOKUP(Q827,'Banco de Dados'!A:B,2,FALSE),"")</f>
        <v>212301461</v>
      </c>
      <c r="G827" s="4" t="s">
        <v>58</v>
      </c>
      <c r="H827" s="12" t="s">
        <v>59</v>
      </c>
      <c r="I827" s="114"/>
      <c r="J827" s="11">
        <v>80</v>
      </c>
      <c r="K827" s="111">
        <v>45220</v>
      </c>
      <c r="L827" s="12" t="s">
        <v>59</v>
      </c>
      <c r="M827" s="12" t="s">
        <v>59</v>
      </c>
      <c r="N827" s="4"/>
      <c r="O827" s="4" t="s">
        <v>3364</v>
      </c>
      <c r="P827" s="4" t="s">
        <v>61</v>
      </c>
      <c r="Q827" s="11">
        <v>7604042244</v>
      </c>
      <c r="R827" s="4" t="s">
        <v>3365</v>
      </c>
      <c r="S827" s="4">
        <v>21</v>
      </c>
      <c r="T827" s="4"/>
      <c r="U827" s="4" t="s">
        <v>114</v>
      </c>
      <c r="V827" s="4" t="s">
        <v>115</v>
      </c>
      <c r="W827" s="4" t="s">
        <v>3296</v>
      </c>
      <c r="X827" s="4">
        <v>-8.3612839999999995</v>
      </c>
      <c r="Y827" s="4">
        <v>-70.749156999999997</v>
      </c>
      <c r="Z827">
        <v>2236666</v>
      </c>
      <c r="AA827" s="123">
        <v>243466</v>
      </c>
      <c r="AB827" s="22">
        <v>45156</v>
      </c>
      <c r="AC827" s="22">
        <v>45159</v>
      </c>
      <c r="AD827" s="168" t="s">
        <v>66</v>
      </c>
      <c r="AE827" s="36">
        <v>45224</v>
      </c>
      <c r="AF827"/>
      <c r="AG827" s="12">
        <v>10</v>
      </c>
      <c r="AH827" s="12" t="s">
        <v>224</v>
      </c>
      <c r="AI827" t="s">
        <v>225</v>
      </c>
      <c r="AJ827" s="81">
        <v>35256</v>
      </c>
    </row>
    <row r="828" spans="1:39" ht="25.2" customHeight="1" x14ac:dyDescent="0.3">
      <c r="A828" s="5">
        <v>48</v>
      </c>
      <c r="B828" s="4" t="s">
        <v>3366</v>
      </c>
      <c r="C828" s="169">
        <v>16757</v>
      </c>
      <c r="D828" s="11" t="s">
        <v>3367</v>
      </c>
      <c r="E828" s="99">
        <f>IFERROR(VLOOKUP(F828,'Banco de Dados'!AE:AF,2,FALSE),"")</f>
        <v>714187</v>
      </c>
      <c r="F828" s="4">
        <f>IFERROR(VLOOKUP(Q828,'Banco de Dados'!A:B,2,FALSE),"")</f>
        <v>212300985</v>
      </c>
      <c r="G828" s="4" t="s">
        <v>58</v>
      </c>
      <c r="H828" s="12" t="s">
        <v>59</v>
      </c>
      <c r="I828" s="4"/>
      <c r="J828" s="11">
        <v>80</v>
      </c>
      <c r="K828" s="111">
        <v>45183</v>
      </c>
      <c r="L828" s="12" t="s">
        <v>59</v>
      </c>
      <c r="M828" s="12" t="s">
        <v>59</v>
      </c>
      <c r="N828" s="4"/>
      <c r="O828" s="4" t="s">
        <v>3368</v>
      </c>
      <c r="P828" s="4" t="s">
        <v>61</v>
      </c>
      <c r="Q828" s="11">
        <v>6396016265</v>
      </c>
      <c r="R828" s="4" t="s">
        <v>3369</v>
      </c>
      <c r="S828" s="4">
        <v>16</v>
      </c>
      <c r="T828" s="4"/>
      <c r="U828" s="4" t="s">
        <v>63</v>
      </c>
      <c r="V828" s="4" t="s">
        <v>64</v>
      </c>
      <c r="W828" s="4" t="s">
        <v>65</v>
      </c>
      <c r="X828" s="4">
        <v>-8.1511650000000007</v>
      </c>
      <c r="Y828" s="4">
        <v>-72.561447000000001</v>
      </c>
      <c r="Z828" s="4">
        <v>2216183</v>
      </c>
      <c r="AA828" s="123">
        <v>239823</v>
      </c>
      <c r="AB828" s="22">
        <v>45154</v>
      </c>
      <c r="AC828" s="22">
        <v>45154</v>
      </c>
      <c r="AD828" s="168" t="s">
        <v>66</v>
      </c>
      <c r="AE828" s="36">
        <v>45188</v>
      </c>
      <c r="AF828" s="22">
        <v>45191</v>
      </c>
      <c r="AG828" s="17">
        <v>9</v>
      </c>
      <c r="AH828" s="12" t="s">
        <v>67</v>
      </c>
      <c r="AI828" t="s">
        <v>68</v>
      </c>
      <c r="AJ828" s="81">
        <v>36689</v>
      </c>
    </row>
    <row r="829" spans="1:39" s="93" customFormat="1" ht="25.2" customHeight="1" x14ac:dyDescent="0.3">
      <c r="A829" s="5">
        <v>480</v>
      </c>
      <c r="B829" s="4" t="s">
        <v>3370</v>
      </c>
      <c r="C829" s="169">
        <v>19341</v>
      </c>
      <c r="D829" s="11" t="s">
        <v>3371</v>
      </c>
      <c r="E829" s="99">
        <f ca="1">IFERROR(VLOOKUP(F829,'Banco de Dados'!AE:AF,2,FALSE),"")</f>
        <v>716430</v>
      </c>
      <c r="F829" s="4">
        <f ca="1">IFERROR(VLOOKUP(Q829,'Banco de Dados'!A:B,2,FALSE),"")</f>
        <v>212301462</v>
      </c>
      <c r="G829" s="4" t="s">
        <v>58</v>
      </c>
      <c r="H829" s="12" t="s">
        <v>59</v>
      </c>
      <c r="I829" s="114"/>
      <c r="J829" s="11">
        <v>80</v>
      </c>
      <c r="K829" s="111">
        <v>45220</v>
      </c>
      <c r="L829" s="12" t="s">
        <v>59</v>
      </c>
      <c r="M829" s="12" t="s">
        <v>59</v>
      </c>
      <c r="N829" s="4"/>
      <c r="O829" s="4" t="s">
        <v>3372</v>
      </c>
      <c r="P829" s="4" t="s">
        <v>61</v>
      </c>
      <c r="Q829" s="11">
        <v>52124363204</v>
      </c>
      <c r="R829" s="4" t="s">
        <v>3373</v>
      </c>
      <c r="S829" s="4">
        <v>21</v>
      </c>
      <c r="T829" s="4"/>
      <c r="U829" s="4" t="s">
        <v>114</v>
      </c>
      <c r="V829" s="4" t="s">
        <v>115</v>
      </c>
      <c r="W829" s="4" t="s">
        <v>3296</v>
      </c>
      <c r="X829" s="4">
        <v>-8.3701740000000004</v>
      </c>
      <c r="Y829" s="4">
        <v>-70.745835999999997</v>
      </c>
      <c r="Z829">
        <v>2236667</v>
      </c>
      <c r="AA829" s="123">
        <v>243466</v>
      </c>
      <c r="AB829" s="22">
        <v>45156</v>
      </c>
      <c r="AC829" s="22">
        <v>45159</v>
      </c>
      <c r="AD829" s="168" t="s">
        <v>66</v>
      </c>
      <c r="AE829" s="36">
        <v>45224</v>
      </c>
      <c r="AF829"/>
      <c r="AG829" s="12">
        <v>10</v>
      </c>
      <c r="AH829" s="12" t="s">
        <v>224</v>
      </c>
      <c r="AI829" t="s">
        <v>225</v>
      </c>
      <c r="AJ829" s="81">
        <v>24082</v>
      </c>
      <c r="AK829"/>
      <c r="AL829"/>
      <c r="AM829"/>
    </row>
    <row r="830" spans="1:39" ht="25.2" customHeight="1" x14ac:dyDescent="0.3">
      <c r="A830" s="5">
        <v>481</v>
      </c>
      <c r="B830" s="4" t="s">
        <v>3374</v>
      </c>
      <c r="C830" s="169">
        <v>19343</v>
      </c>
      <c r="D830" s="11" t="s">
        <v>3375</v>
      </c>
      <c r="E830" s="99">
        <f>IFERROR(VLOOKUP(F830,'Banco de Dados'!AE:AF,2,FALSE),"")</f>
        <v>716707</v>
      </c>
      <c r="F830" s="4">
        <v>212301463</v>
      </c>
      <c r="G830" s="4" t="s">
        <v>58</v>
      </c>
      <c r="H830" s="12" t="s">
        <v>59</v>
      </c>
      <c r="I830" s="114"/>
      <c r="J830" s="11">
        <v>80</v>
      </c>
      <c r="K830" s="111">
        <v>45220</v>
      </c>
      <c r="L830" s="12" t="s">
        <v>59</v>
      </c>
      <c r="M830" s="12" t="s">
        <v>59</v>
      </c>
      <c r="N830" s="4"/>
      <c r="O830" s="4" t="s">
        <v>3376</v>
      </c>
      <c r="P830" s="4" t="s">
        <v>61</v>
      </c>
      <c r="Q830" s="11">
        <v>6076082267</v>
      </c>
      <c r="R830" s="4" t="s">
        <v>3377</v>
      </c>
      <c r="S830" s="4">
        <v>21</v>
      </c>
      <c r="T830" s="4"/>
      <c r="U830" s="4" t="s">
        <v>114</v>
      </c>
      <c r="V830" s="4" t="s">
        <v>115</v>
      </c>
      <c r="W830" s="4" t="s">
        <v>3296</v>
      </c>
      <c r="X830" s="4">
        <v>-8.3643540000000005</v>
      </c>
      <c r="Y830" s="4">
        <v>-70.744245000000006</v>
      </c>
      <c r="Z830">
        <v>2236668</v>
      </c>
      <c r="AA830" s="123">
        <v>243466</v>
      </c>
      <c r="AB830" s="22">
        <v>45156</v>
      </c>
      <c r="AC830" s="22">
        <v>45159</v>
      </c>
      <c r="AD830" s="168" t="s">
        <v>66</v>
      </c>
      <c r="AE830" s="36">
        <v>45224</v>
      </c>
      <c r="AF830"/>
      <c r="AG830" s="12">
        <v>10</v>
      </c>
      <c r="AH830" s="12" t="s">
        <v>224</v>
      </c>
      <c r="AI830" t="s">
        <v>225</v>
      </c>
      <c r="AJ830" s="81">
        <v>35860</v>
      </c>
    </row>
    <row r="831" spans="1:39" ht="25.2" customHeight="1" x14ac:dyDescent="0.3">
      <c r="A831" s="5">
        <v>482</v>
      </c>
      <c r="B831" s="4" t="s">
        <v>3378</v>
      </c>
      <c r="C831" s="169">
        <v>19345</v>
      </c>
      <c r="D831" s="11" t="s">
        <v>3379</v>
      </c>
      <c r="E831" s="99">
        <f ca="1">IFERROR(VLOOKUP(F831,'Banco de Dados'!AE:AF,2,FALSE),"")</f>
        <v>716433</v>
      </c>
      <c r="F831" s="4">
        <f ca="1">IFERROR(VLOOKUP(Q831,'Banco de Dados'!A:B,2,FALSE),"")</f>
        <v>212301464</v>
      </c>
      <c r="G831" s="4" t="s">
        <v>58</v>
      </c>
      <c r="H831" s="12" t="s">
        <v>59</v>
      </c>
      <c r="I831" s="114"/>
      <c r="J831" s="11">
        <v>80</v>
      </c>
      <c r="K831" s="111">
        <v>45220</v>
      </c>
      <c r="L831" s="12" t="s">
        <v>59</v>
      </c>
      <c r="M831" s="12" t="s">
        <v>59</v>
      </c>
      <c r="N831" s="4"/>
      <c r="O831" s="4" t="s">
        <v>3380</v>
      </c>
      <c r="P831" s="4" t="s">
        <v>61</v>
      </c>
      <c r="Q831" s="11">
        <v>6172192221</v>
      </c>
      <c r="R831" s="4" t="s">
        <v>3381</v>
      </c>
      <c r="S831" s="4">
        <v>21</v>
      </c>
      <c r="T831" s="4"/>
      <c r="U831" s="4" t="s">
        <v>114</v>
      </c>
      <c r="V831" s="4" t="s">
        <v>115</v>
      </c>
      <c r="W831" s="4" t="s">
        <v>3296</v>
      </c>
      <c r="X831" s="4">
        <v>-8.370946</v>
      </c>
      <c r="Y831" s="4">
        <v>-70.745447999999996</v>
      </c>
      <c r="Z831">
        <v>2236669</v>
      </c>
      <c r="AA831" s="123">
        <v>243466</v>
      </c>
      <c r="AB831" s="22">
        <v>45156</v>
      </c>
      <c r="AC831" s="22">
        <v>45159</v>
      </c>
      <c r="AD831" s="168" t="s">
        <v>66</v>
      </c>
      <c r="AE831" s="36">
        <v>45224</v>
      </c>
      <c r="AF831"/>
      <c r="AG831" s="12">
        <v>10</v>
      </c>
      <c r="AH831" s="12" t="s">
        <v>224</v>
      </c>
      <c r="AI831" t="s">
        <v>225</v>
      </c>
      <c r="AJ831" s="81">
        <v>36442</v>
      </c>
    </row>
    <row r="832" spans="1:39" ht="25.2" customHeight="1" x14ac:dyDescent="0.3">
      <c r="A832" s="5">
        <v>483</v>
      </c>
      <c r="B832" s="4" t="s">
        <v>3382</v>
      </c>
      <c r="C832" s="169">
        <v>19347</v>
      </c>
      <c r="D832" s="11" t="s">
        <v>3383</v>
      </c>
      <c r="E832" s="99">
        <f ca="1">IFERROR(VLOOKUP(F832,'Banco de Dados'!AE:AF,2,FALSE),"")</f>
        <v>716434</v>
      </c>
      <c r="F832" s="4">
        <f ca="1">IFERROR(VLOOKUP(Q832,'Banco de Dados'!A:B,2,FALSE),"")</f>
        <v>212301465</v>
      </c>
      <c r="G832" s="4" t="s">
        <v>58</v>
      </c>
      <c r="H832" s="12" t="s">
        <v>59</v>
      </c>
      <c r="I832" s="114"/>
      <c r="J832" s="11">
        <v>80</v>
      </c>
      <c r="K832" s="111">
        <v>45220</v>
      </c>
      <c r="L832" s="12" t="s">
        <v>59</v>
      </c>
      <c r="M832" s="12" t="s">
        <v>59</v>
      </c>
      <c r="N832" s="4"/>
      <c r="O832" s="4" t="s">
        <v>3384</v>
      </c>
      <c r="P832" s="4" t="s">
        <v>61</v>
      </c>
      <c r="Q832" s="11">
        <v>8707289200</v>
      </c>
      <c r="R832" s="4" t="s">
        <v>3385</v>
      </c>
      <c r="S832" s="4">
        <v>21</v>
      </c>
      <c r="T832" s="4"/>
      <c r="U832" s="4" t="s">
        <v>114</v>
      </c>
      <c r="V832" s="4" t="s">
        <v>115</v>
      </c>
      <c r="W832" s="4" t="s">
        <v>3296</v>
      </c>
      <c r="X832" s="4">
        <v>-8.3739559999999997</v>
      </c>
      <c r="Y832" s="4">
        <v>-70.760895000000005</v>
      </c>
      <c r="Z832">
        <v>2236670</v>
      </c>
      <c r="AA832" s="123">
        <v>243466</v>
      </c>
      <c r="AB832" s="22">
        <v>45156</v>
      </c>
      <c r="AC832" s="22">
        <v>45159</v>
      </c>
      <c r="AD832" s="168" t="s">
        <v>66</v>
      </c>
      <c r="AE832" s="36">
        <v>45224</v>
      </c>
      <c r="AF832"/>
      <c r="AG832" s="12">
        <v>10</v>
      </c>
      <c r="AH832" s="12" t="s">
        <v>224</v>
      </c>
      <c r="AI832" t="s">
        <v>225</v>
      </c>
      <c r="AJ832" s="81">
        <v>38516</v>
      </c>
    </row>
    <row r="833" spans="1:36" ht="25.2" customHeight="1" x14ac:dyDescent="0.3">
      <c r="A833" s="5">
        <v>484</v>
      </c>
      <c r="B833" s="4" t="s">
        <v>3386</v>
      </c>
      <c r="C833" s="169">
        <v>19349</v>
      </c>
      <c r="D833" s="11" t="s">
        <v>3387</v>
      </c>
      <c r="E833" s="99">
        <f ca="1">IFERROR(VLOOKUP(F833,'Banco de Dados'!AE:AF,2,FALSE),"")</f>
        <v>716435</v>
      </c>
      <c r="F833" s="4">
        <f ca="1">IFERROR(VLOOKUP(Q833,'Banco de Dados'!A:B,2,FALSE),"")</f>
        <v>212301466</v>
      </c>
      <c r="G833" s="4" t="s">
        <v>58</v>
      </c>
      <c r="H833" s="12" t="s">
        <v>59</v>
      </c>
      <c r="I833" s="114"/>
      <c r="J833" s="11">
        <v>80</v>
      </c>
      <c r="K833" s="111">
        <v>45215</v>
      </c>
      <c r="L833" s="12" t="s">
        <v>59</v>
      </c>
      <c r="M833" s="12" t="s">
        <v>59</v>
      </c>
      <c r="N833" s="4"/>
      <c r="O833" s="4" t="s">
        <v>3388</v>
      </c>
      <c r="P833" s="4" t="s">
        <v>61</v>
      </c>
      <c r="Q833" s="11">
        <v>985017201</v>
      </c>
      <c r="R833" s="4" t="s">
        <v>3389</v>
      </c>
      <c r="S833" s="4">
        <v>21</v>
      </c>
      <c r="T833" s="4"/>
      <c r="U833" s="4" t="s">
        <v>114</v>
      </c>
      <c r="V833" s="4" t="s">
        <v>115</v>
      </c>
      <c r="W833" s="4" t="s">
        <v>3296</v>
      </c>
      <c r="X833" s="4">
        <v>-8.3655930000000005</v>
      </c>
      <c r="Y833" s="4">
        <v>-70.779151999999996</v>
      </c>
      <c r="Z833">
        <v>2236671</v>
      </c>
      <c r="AA833" s="123">
        <v>243466</v>
      </c>
      <c r="AB833" s="22">
        <v>45156</v>
      </c>
      <c r="AC833" s="22">
        <v>45159</v>
      </c>
      <c r="AD833" s="168" t="s">
        <v>66</v>
      </c>
      <c r="AE833" s="36">
        <v>45224</v>
      </c>
      <c r="AF833"/>
      <c r="AG833" s="12">
        <v>10</v>
      </c>
      <c r="AH833" s="12" t="s">
        <v>224</v>
      </c>
      <c r="AI833" t="s">
        <v>225</v>
      </c>
      <c r="AJ833" s="81">
        <v>32388</v>
      </c>
    </row>
    <row r="834" spans="1:36" ht="25.2" customHeight="1" x14ac:dyDescent="0.3">
      <c r="A834" s="5">
        <v>485</v>
      </c>
      <c r="B834" s="4" t="s">
        <v>3390</v>
      </c>
      <c r="C834" s="169">
        <v>19351</v>
      </c>
      <c r="D834" s="11" t="s">
        <v>3391</v>
      </c>
      <c r="E834" s="99" t="str">
        <f>IFERROR(VLOOKUP(F834,'Banco de Dados'!AE:AF,2,FALSE),"")</f>
        <v/>
      </c>
      <c r="F834" s="4"/>
      <c r="G834" s="4" t="s">
        <v>58</v>
      </c>
      <c r="H834" s="12" t="s">
        <v>59</v>
      </c>
      <c r="I834" s="114"/>
      <c r="J834" s="11">
        <v>80</v>
      </c>
      <c r="K834" s="111">
        <v>45258</v>
      </c>
      <c r="L834" s="12" t="s">
        <v>59</v>
      </c>
      <c r="M834" s="12"/>
      <c r="N834" s="4"/>
      <c r="O834" s="4" t="s">
        <v>3392</v>
      </c>
      <c r="P834" s="4" t="s">
        <v>61</v>
      </c>
      <c r="Q834" s="11">
        <v>64182690206</v>
      </c>
      <c r="R834" s="4" t="s">
        <v>3393</v>
      </c>
      <c r="S834" s="4">
        <v>21</v>
      </c>
      <c r="T834" s="4"/>
      <c r="U834" s="4" t="s">
        <v>114</v>
      </c>
      <c r="V834" s="4" t="s">
        <v>115</v>
      </c>
      <c r="W834" s="4" t="s">
        <v>415</v>
      </c>
      <c r="X834" s="4">
        <v>-8.4150299999999998</v>
      </c>
      <c r="Y834" s="4">
        <v>-70.778124000000005</v>
      </c>
      <c r="Z834" t="s">
        <v>7</v>
      </c>
      <c r="AB834" s="111">
        <v>45156</v>
      </c>
      <c r="AC834" s="22">
        <v>45159</v>
      </c>
      <c r="AD834" s="168" t="s">
        <v>66</v>
      </c>
      <c r="AE834" s="36">
        <v>45271</v>
      </c>
      <c r="AF834"/>
      <c r="AG834" s="12">
        <v>12</v>
      </c>
      <c r="AH834" s="12" t="s">
        <v>122</v>
      </c>
      <c r="AJ834" s="170">
        <v>20813</v>
      </c>
    </row>
    <row r="835" spans="1:36" ht="25.2" customHeight="1" x14ac:dyDescent="0.3">
      <c r="A835" s="5">
        <v>486</v>
      </c>
      <c r="B835" s="4" t="s">
        <v>3394</v>
      </c>
      <c r="C835" s="169">
        <v>19353</v>
      </c>
      <c r="D835" s="11" t="s">
        <v>3395</v>
      </c>
      <c r="E835" s="99" t="str">
        <f ca="1">IFERROR(VLOOKUP(F835,'Banco de Dados'!AE:AF,2,FALSE),"")</f>
        <v/>
      </c>
      <c r="F835" s="4">
        <f ca="1">IFERROR(VLOOKUP(Q835,'Banco de Dados'!A:B,2,FALSE),"")</f>
        <v>212301866</v>
      </c>
      <c r="G835" s="4" t="s">
        <v>58</v>
      </c>
      <c r="H835" s="12" t="s">
        <v>59</v>
      </c>
      <c r="I835" s="114"/>
      <c r="J835" s="11">
        <v>80</v>
      </c>
      <c r="K835" s="111">
        <v>45261</v>
      </c>
      <c r="L835" s="12" t="s">
        <v>59</v>
      </c>
      <c r="M835" s="12" t="s">
        <v>59</v>
      </c>
      <c r="N835" s="4"/>
      <c r="O835" s="4" t="s">
        <v>3396</v>
      </c>
      <c r="P835" s="4" t="s">
        <v>61</v>
      </c>
      <c r="Q835" s="11">
        <v>1061389286</v>
      </c>
      <c r="R835" s="4" t="s">
        <v>3397</v>
      </c>
      <c r="S835" s="4">
        <v>21</v>
      </c>
      <c r="T835" s="4"/>
      <c r="U835" s="4" t="s">
        <v>114</v>
      </c>
      <c r="V835" s="4" t="s">
        <v>115</v>
      </c>
      <c r="W835" s="4" t="s">
        <v>415</v>
      </c>
      <c r="X835" s="4">
        <v>-8.4154669999999996</v>
      </c>
      <c r="Y835" s="4">
        <v>-70.774186</v>
      </c>
      <c r="Z835" t="s">
        <v>7</v>
      </c>
      <c r="AA835">
        <v>247255</v>
      </c>
      <c r="AB835" s="22">
        <v>45156</v>
      </c>
      <c r="AC835" s="22">
        <v>45159</v>
      </c>
      <c r="AD835" s="168" t="s">
        <v>66</v>
      </c>
      <c r="AE835" s="36">
        <v>45271</v>
      </c>
      <c r="AF835"/>
      <c r="AG835" s="12">
        <v>12</v>
      </c>
      <c r="AH835" s="12" t="s">
        <v>122</v>
      </c>
      <c r="AJ835" s="81">
        <v>32393</v>
      </c>
    </row>
    <row r="836" spans="1:36" ht="25.2" customHeight="1" x14ac:dyDescent="0.3">
      <c r="A836" s="5">
        <v>487</v>
      </c>
      <c r="B836" s="4" t="s">
        <v>3398</v>
      </c>
      <c r="C836" s="169">
        <v>19355</v>
      </c>
      <c r="D836" s="11" t="s">
        <v>3399</v>
      </c>
      <c r="E836" s="99">
        <f ca="1">IFERROR(VLOOKUP(F836,'Banco de Dados'!AE:AF,2,FALSE),"")</f>
        <v>716437</v>
      </c>
      <c r="F836" s="4">
        <f ca="1">IFERROR(VLOOKUP(Q836,'Banco de Dados'!A:B,2,FALSE),"")</f>
        <v>212301467</v>
      </c>
      <c r="G836" s="4" t="s">
        <v>58</v>
      </c>
      <c r="H836" s="12" t="s">
        <v>59</v>
      </c>
      <c r="I836" s="114"/>
      <c r="J836" s="11">
        <v>80</v>
      </c>
      <c r="K836" s="111">
        <v>45221</v>
      </c>
      <c r="L836" s="12" t="s">
        <v>59</v>
      </c>
      <c r="M836" s="12" t="s">
        <v>59</v>
      </c>
      <c r="N836" s="4"/>
      <c r="O836" s="4" t="s">
        <v>3400</v>
      </c>
      <c r="P836" s="4" t="s">
        <v>61</v>
      </c>
      <c r="Q836" s="11">
        <v>77942574253</v>
      </c>
      <c r="R836" s="4" t="s">
        <v>3401</v>
      </c>
      <c r="S836" s="4">
        <v>21</v>
      </c>
      <c r="T836" s="4"/>
      <c r="U836" s="4" t="s">
        <v>114</v>
      </c>
      <c r="V836" s="4" t="s">
        <v>115</v>
      </c>
      <c r="W836" s="4" t="s">
        <v>415</v>
      </c>
      <c r="X836" s="4">
        <v>-8.3997189999999993</v>
      </c>
      <c r="Y836" s="4">
        <v>-70.778065999999995</v>
      </c>
      <c r="Z836">
        <v>2236672</v>
      </c>
      <c r="AA836" s="123">
        <v>243466</v>
      </c>
      <c r="AB836" s="22">
        <v>45156</v>
      </c>
      <c r="AC836" s="22">
        <v>45159</v>
      </c>
      <c r="AD836" s="168" t="s">
        <v>66</v>
      </c>
      <c r="AE836" s="36">
        <v>45224</v>
      </c>
      <c r="AF836"/>
      <c r="AG836" s="12">
        <v>10</v>
      </c>
      <c r="AH836" s="12" t="s">
        <v>224</v>
      </c>
      <c r="AI836" t="s">
        <v>225</v>
      </c>
      <c r="AJ836" s="81">
        <v>25109</v>
      </c>
    </row>
    <row r="837" spans="1:36" ht="25.2" customHeight="1" x14ac:dyDescent="0.3">
      <c r="A837" s="5">
        <v>488</v>
      </c>
      <c r="B837" s="4" t="s">
        <v>3402</v>
      </c>
      <c r="C837" s="169">
        <v>19447</v>
      </c>
      <c r="D837" s="11" t="s">
        <v>3403</v>
      </c>
      <c r="E837" s="99">
        <f ca="1">IFERROR(VLOOKUP(F837,'Banco de Dados'!AE:AF,2,FALSE),"")</f>
        <v>716439</v>
      </c>
      <c r="F837" s="4">
        <f ca="1">IFERROR(VLOOKUP(Q837,'Banco de Dados'!A:B,2,FALSE),"")</f>
        <v>212301468</v>
      </c>
      <c r="G837" s="4" t="s">
        <v>58</v>
      </c>
      <c r="H837" s="12" t="s">
        <v>59</v>
      </c>
      <c r="I837" s="4" t="s">
        <v>3404</v>
      </c>
      <c r="J837" s="11">
        <v>80</v>
      </c>
      <c r="K837" s="111">
        <v>45218</v>
      </c>
      <c r="L837" s="12" t="s">
        <v>59</v>
      </c>
      <c r="M837" s="12" t="s">
        <v>59</v>
      </c>
      <c r="N837" s="4"/>
      <c r="O837" s="4" t="s">
        <v>3405</v>
      </c>
      <c r="P837" s="4" t="s">
        <v>61</v>
      </c>
      <c r="Q837" s="11">
        <v>2193449228</v>
      </c>
      <c r="R837" s="4" t="s">
        <v>3406</v>
      </c>
      <c r="S837" s="4">
        <v>21</v>
      </c>
      <c r="T837" s="4"/>
      <c r="U837" s="4" t="s">
        <v>114</v>
      </c>
      <c r="V837" s="4" t="s">
        <v>115</v>
      </c>
      <c r="W837" s="4" t="s">
        <v>2831</v>
      </c>
      <c r="X837" s="4">
        <v>-8.4894180000000006</v>
      </c>
      <c r="Y837" s="4">
        <v>-70.861707999999993</v>
      </c>
      <c r="Z837">
        <v>2236673</v>
      </c>
      <c r="AA837" s="123">
        <v>243466</v>
      </c>
      <c r="AB837" s="22">
        <v>45156</v>
      </c>
      <c r="AC837" s="22">
        <v>45159</v>
      </c>
      <c r="AD837" s="168" t="s">
        <v>66</v>
      </c>
      <c r="AE837" s="36">
        <v>45224</v>
      </c>
      <c r="AF837"/>
      <c r="AG837" s="12">
        <v>10</v>
      </c>
      <c r="AH837" s="12" t="s">
        <v>224</v>
      </c>
      <c r="AI837" t="s">
        <v>225</v>
      </c>
      <c r="AJ837" s="81">
        <v>33981</v>
      </c>
    </row>
    <row r="838" spans="1:36" ht="25.2" customHeight="1" x14ac:dyDescent="0.3">
      <c r="A838" s="5">
        <v>489</v>
      </c>
      <c r="B838" s="4" t="s">
        <v>3407</v>
      </c>
      <c r="C838" s="169">
        <v>19515</v>
      </c>
      <c r="D838" s="11" t="s">
        <v>3408</v>
      </c>
      <c r="E838" s="99" t="str">
        <f ca="1">IFERROR(VLOOKUP(F838,'Banco de Dados'!AE:AF,2,FALSE),"")</f>
        <v/>
      </c>
      <c r="F838" s="4">
        <f ca="1">IFERROR(VLOOKUP(Q838,'Banco de Dados'!A:B,2,FALSE),"")</f>
        <v>212301684</v>
      </c>
      <c r="G838" s="4" t="s">
        <v>58</v>
      </c>
      <c r="H838" s="12" t="s">
        <v>59</v>
      </c>
      <c r="I838" s="114"/>
      <c r="J838" s="11">
        <v>80</v>
      </c>
      <c r="K838" s="111">
        <v>45229</v>
      </c>
      <c r="L838" s="12" t="s">
        <v>59</v>
      </c>
      <c r="M838" s="147">
        <v>0.95</v>
      </c>
      <c r="N838" s="4"/>
      <c r="O838" s="4" t="s">
        <v>3409</v>
      </c>
      <c r="P838" s="4" t="s">
        <v>61</v>
      </c>
      <c r="Q838" s="11">
        <v>3003260251</v>
      </c>
      <c r="R838" s="4" t="s">
        <v>3410</v>
      </c>
      <c r="S838" s="4">
        <v>21</v>
      </c>
      <c r="T838" s="4"/>
      <c r="U838" s="4" t="s">
        <v>114</v>
      </c>
      <c r="V838" s="4" t="s">
        <v>115</v>
      </c>
      <c r="W838" s="4" t="s">
        <v>2831</v>
      </c>
      <c r="X838" s="4">
        <v>-8.5038929999999997</v>
      </c>
      <c r="Y838" s="4">
        <v>-70.863926000000006</v>
      </c>
      <c r="Z838">
        <v>2244964</v>
      </c>
      <c r="AA838" s="125">
        <v>243469</v>
      </c>
      <c r="AB838" s="22">
        <v>45163</v>
      </c>
      <c r="AC838" s="22">
        <v>45163</v>
      </c>
      <c r="AD838" s="168" t="s">
        <v>66</v>
      </c>
      <c r="AE838" s="36">
        <v>45240</v>
      </c>
      <c r="AF838"/>
      <c r="AG838" s="12">
        <v>11</v>
      </c>
      <c r="AH838" s="12" t="s">
        <v>224</v>
      </c>
      <c r="AI838" t="s">
        <v>225</v>
      </c>
      <c r="AJ838" s="81">
        <v>33240</v>
      </c>
    </row>
    <row r="839" spans="1:36" ht="25.2" customHeight="1" x14ac:dyDescent="0.3">
      <c r="A839" s="5">
        <v>49</v>
      </c>
      <c r="B839" s="4" t="s">
        <v>3411</v>
      </c>
      <c r="C839" s="169">
        <v>16758</v>
      </c>
      <c r="D839" s="11" t="s">
        <v>3412</v>
      </c>
      <c r="E839" s="99">
        <f>IFERROR(VLOOKUP(F839,'Banco de Dados'!AE:AF,2,FALSE),"")</f>
        <v>714188</v>
      </c>
      <c r="F839" s="4">
        <f>IFERROR(VLOOKUP(Q839,'Banco de Dados'!A:B,2,FALSE),"")</f>
        <v>212300986</v>
      </c>
      <c r="G839" s="4" t="s">
        <v>58</v>
      </c>
      <c r="H839" s="12" t="s">
        <v>59</v>
      </c>
      <c r="I839" s="4"/>
      <c r="J839" s="11">
        <v>80</v>
      </c>
      <c r="K839" s="111">
        <v>45180</v>
      </c>
      <c r="L839" s="12" t="s">
        <v>59</v>
      </c>
      <c r="M839" s="12" t="s">
        <v>59</v>
      </c>
      <c r="N839" s="4"/>
      <c r="O839" s="4" t="s">
        <v>3413</v>
      </c>
      <c r="P839" s="4" t="s">
        <v>61</v>
      </c>
      <c r="Q839" s="11">
        <v>5117745248</v>
      </c>
      <c r="R839" s="4" t="s">
        <v>3414</v>
      </c>
      <c r="S839" s="4">
        <v>16</v>
      </c>
      <c r="T839" s="4"/>
      <c r="U839" s="4" t="s">
        <v>63</v>
      </c>
      <c r="V839" s="4" t="s">
        <v>64</v>
      </c>
      <c r="W839" s="4" t="s">
        <v>65</v>
      </c>
      <c r="X839" s="4">
        <v>-8.1409500000000001</v>
      </c>
      <c r="Y839" s="4">
        <v>-72.576098000000002</v>
      </c>
      <c r="Z839" s="4">
        <v>2216184</v>
      </c>
      <c r="AA839" s="123">
        <v>239823</v>
      </c>
      <c r="AB839" s="22">
        <v>45154</v>
      </c>
      <c r="AC839" s="22">
        <v>45154</v>
      </c>
      <c r="AD839" s="168" t="s">
        <v>66</v>
      </c>
      <c r="AE839" s="36">
        <v>45188</v>
      </c>
      <c r="AF839" s="22">
        <v>45191</v>
      </c>
      <c r="AG839" s="17">
        <v>9</v>
      </c>
      <c r="AH839" s="12" t="s">
        <v>67</v>
      </c>
      <c r="AI839" t="s">
        <v>68</v>
      </c>
      <c r="AJ839" s="81">
        <v>36354</v>
      </c>
    </row>
    <row r="840" spans="1:36" ht="25.2" customHeight="1" x14ac:dyDescent="0.3">
      <c r="A840" s="5">
        <v>490</v>
      </c>
      <c r="B840" s="4" t="s">
        <v>3415</v>
      </c>
      <c r="C840" s="169">
        <v>19361</v>
      </c>
      <c r="D840" s="11" t="s">
        <v>3416</v>
      </c>
      <c r="E840" s="99" t="str">
        <f>IFERROR(VLOOKUP(F840,'Banco de Dados'!AE:AF,2,FALSE),"")</f>
        <v/>
      </c>
      <c r="F840" s="4"/>
      <c r="G840" s="4" t="s">
        <v>58</v>
      </c>
      <c r="H840" s="12" t="s">
        <v>59</v>
      </c>
      <c r="I840" s="114"/>
      <c r="J840" s="11">
        <v>80</v>
      </c>
      <c r="K840" s="111">
        <v>45258</v>
      </c>
      <c r="L840" s="12" t="s">
        <v>59</v>
      </c>
      <c r="M840" s="12"/>
      <c r="N840" s="4"/>
      <c r="O840" s="4" t="s">
        <v>3417</v>
      </c>
      <c r="P840" s="4" t="s">
        <v>61</v>
      </c>
      <c r="Q840" s="11">
        <v>6315622224</v>
      </c>
      <c r="R840" s="4" t="s">
        <v>3418</v>
      </c>
      <c r="S840" s="4">
        <v>21</v>
      </c>
      <c r="T840" s="4"/>
      <c r="U840" s="4" t="s">
        <v>114</v>
      </c>
      <c r="V840" s="4" t="s">
        <v>115</v>
      </c>
      <c r="W840" s="4" t="s">
        <v>415</v>
      </c>
      <c r="X840" s="4">
        <v>-8.3877050000000004</v>
      </c>
      <c r="Y840" s="4">
        <v>-70.782641999999996</v>
      </c>
      <c r="Z840" t="s">
        <v>7</v>
      </c>
      <c r="AB840" s="111">
        <v>45156</v>
      </c>
      <c r="AC840" s="22">
        <v>45159</v>
      </c>
      <c r="AD840" s="168" t="s">
        <v>66</v>
      </c>
      <c r="AE840" s="36">
        <v>45271</v>
      </c>
      <c r="AF840"/>
      <c r="AG840" s="12">
        <v>12</v>
      </c>
      <c r="AH840" s="12" t="s">
        <v>122</v>
      </c>
      <c r="AJ840" s="170">
        <v>37038</v>
      </c>
    </row>
    <row r="841" spans="1:36" ht="25.2" customHeight="1" x14ac:dyDescent="0.3">
      <c r="A841" s="5">
        <v>491</v>
      </c>
      <c r="B841" s="4" t="s">
        <v>3419</v>
      </c>
      <c r="C841" s="169">
        <v>19363</v>
      </c>
      <c r="D841" s="11" t="s">
        <v>3420</v>
      </c>
      <c r="E841" s="99">
        <f ca="1">IFERROR(VLOOKUP(F841,'Banco de Dados'!AE:AF,2,FALSE),"")</f>
        <v>716440</v>
      </c>
      <c r="F841" s="4">
        <f ca="1">IFERROR(VLOOKUP(Q841,'Banco de Dados'!A:B,2,FALSE),"")</f>
        <v>212301469</v>
      </c>
      <c r="G841" s="4" t="s">
        <v>58</v>
      </c>
      <c r="H841" s="12" t="s">
        <v>59</v>
      </c>
      <c r="I841" s="114"/>
      <c r="J841" s="11">
        <v>80</v>
      </c>
      <c r="K841" s="111">
        <v>45226</v>
      </c>
      <c r="L841" s="12" t="s">
        <v>59</v>
      </c>
      <c r="M841" s="12" t="s">
        <v>59</v>
      </c>
      <c r="N841" s="4"/>
      <c r="O841" s="4" t="s">
        <v>3421</v>
      </c>
      <c r="P841" s="4" t="s">
        <v>61</v>
      </c>
      <c r="Q841" s="11">
        <v>69088071268</v>
      </c>
      <c r="R841" s="4" t="s">
        <v>3422</v>
      </c>
      <c r="S841" s="4">
        <v>21</v>
      </c>
      <c r="T841" s="4"/>
      <c r="U841" s="4" t="s">
        <v>114</v>
      </c>
      <c r="V841" s="4" t="s">
        <v>115</v>
      </c>
      <c r="W841" s="4" t="s">
        <v>415</v>
      </c>
      <c r="X841" s="4">
        <v>-8.374682</v>
      </c>
      <c r="Y841" s="4">
        <v>-70.781547000000003</v>
      </c>
      <c r="Z841">
        <v>2236674</v>
      </c>
      <c r="AA841" s="123">
        <v>243466</v>
      </c>
      <c r="AB841" s="22">
        <v>45156</v>
      </c>
      <c r="AC841" s="22">
        <v>45159</v>
      </c>
      <c r="AD841" s="168" t="s">
        <v>66</v>
      </c>
      <c r="AE841" s="36">
        <v>45229</v>
      </c>
      <c r="AF841"/>
      <c r="AG841" s="12">
        <v>10</v>
      </c>
      <c r="AH841" s="12" t="s">
        <v>224</v>
      </c>
      <c r="AI841" t="s">
        <v>225</v>
      </c>
      <c r="AJ841" s="81">
        <v>24899</v>
      </c>
    </row>
    <row r="842" spans="1:36" ht="25.2" customHeight="1" x14ac:dyDescent="0.3">
      <c r="A842" s="5">
        <v>492</v>
      </c>
      <c r="B842" s="4" t="s">
        <v>3423</v>
      </c>
      <c r="C842" s="169">
        <v>19365</v>
      </c>
      <c r="D842" s="11" t="s">
        <v>3424</v>
      </c>
      <c r="E842" s="99">
        <f ca="1">IFERROR(VLOOKUP(F842,'Banco de Dados'!AE:AF,2,FALSE),"")</f>
        <v>716441</v>
      </c>
      <c r="F842" s="4">
        <f ca="1">IFERROR(VLOOKUP(Q842,'Banco de Dados'!A:B,2,FALSE),"")</f>
        <v>212301470</v>
      </c>
      <c r="G842" s="4" t="s">
        <v>58</v>
      </c>
      <c r="H842" s="12" t="s">
        <v>59</v>
      </c>
      <c r="I842" s="114"/>
      <c r="J842" s="11">
        <v>80</v>
      </c>
      <c r="K842" s="111">
        <v>45215</v>
      </c>
      <c r="L842" s="12" t="s">
        <v>59</v>
      </c>
      <c r="M842" s="12" t="s">
        <v>59</v>
      </c>
      <c r="N842" s="4"/>
      <c r="O842" s="4" t="s">
        <v>3425</v>
      </c>
      <c r="P842" s="4" t="s">
        <v>61</v>
      </c>
      <c r="Q842" s="11">
        <v>69980012234</v>
      </c>
      <c r="R842" s="4" t="s">
        <v>3426</v>
      </c>
      <c r="S842" s="4">
        <v>21</v>
      </c>
      <c r="T842" s="4"/>
      <c r="U842" s="4" t="s">
        <v>114</v>
      </c>
      <c r="V842" s="4" t="s">
        <v>115</v>
      </c>
      <c r="W842" s="4" t="s">
        <v>415</v>
      </c>
      <c r="X842" s="4">
        <v>-8.3679939999999995</v>
      </c>
      <c r="Y842" s="4">
        <v>-70.791933999999998</v>
      </c>
      <c r="Z842">
        <v>2236675</v>
      </c>
      <c r="AA842" s="123">
        <v>243466</v>
      </c>
      <c r="AB842" s="22">
        <v>45156</v>
      </c>
      <c r="AC842" s="22">
        <v>45159</v>
      </c>
      <c r="AD842" s="168" t="s">
        <v>66</v>
      </c>
      <c r="AE842" s="36">
        <v>45224</v>
      </c>
      <c r="AF842"/>
      <c r="AG842" s="12">
        <v>10</v>
      </c>
      <c r="AH842" s="12" t="s">
        <v>224</v>
      </c>
      <c r="AI842" t="s">
        <v>225</v>
      </c>
      <c r="AJ842" s="81">
        <v>29799</v>
      </c>
    </row>
    <row r="843" spans="1:36" ht="25.2" customHeight="1" x14ac:dyDescent="0.3">
      <c r="A843" s="5">
        <v>493</v>
      </c>
      <c r="B843" s="4" t="s">
        <v>3427</v>
      </c>
      <c r="C843" s="169">
        <v>19367</v>
      </c>
      <c r="D843" s="11" t="s">
        <v>3428</v>
      </c>
      <c r="E843" s="99">
        <f ca="1">IFERROR(VLOOKUP(F843,'Banco de Dados'!AE:AF,2,FALSE),"")</f>
        <v>716442</v>
      </c>
      <c r="F843" s="4">
        <f ca="1">IFERROR(VLOOKUP(Q843,'Banco de Dados'!A:B,2,FALSE),"")</f>
        <v>212301471</v>
      </c>
      <c r="G843" s="4" t="s">
        <v>58</v>
      </c>
      <c r="H843" s="12" t="s">
        <v>59</v>
      </c>
      <c r="I843" s="114"/>
      <c r="J843" s="11">
        <v>80</v>
      </c>
      <c r="K843" s="111">
        <v>45213</v>
      </c>
      <c r="L843" s="12" t="s">
        <v>59</v>
      </c>
      <c r="M843" s="12" t="s">
        <v>59</v>
      </c>
      <c r="N843" s="4"/>
      <c r="O843" s="4" t="s">
        <v>3429</v>
      </c>
      <c r="P843" s="4" t="s">
        <v>61</v>
      </c>
      <c r="Q843" s="11">
        <v>5310840273</v>
      </c>
      <c r="R843" s="4" t="s">
        <v>3430</v>
      </c>
      <c r="S843" s="4">
        <v>21</v>
      </c>
      <c r="T843" s="4"/>
      <c r="U843" s="4" t="s">
        <v>114</v>
      </c>
      <c r="V843" s="4" t="s">
        <v>115</v>
      </c>
      <c r="W843" s="4" t="s">
        <v>3431</v>
      </c>
      <c r="X843" s="4">
        <v>-8.3830100000000005</v>
      </c>
      <c r="Y843" s="4">
        <v>-70.807649999999995</v>
      </c>
      <c r="Z843">
        <v>2236676</v>
      </c>
      <c r="AA843" s="123">
        <v>243466</v>
      </c>
      <c r="AB843" s="22">
        <v>45156</v>
      </c>
      <c r="AC843" s="22">
        <v>45159</v>
      </c>
      <c r="AD843" s="168" t="s">
        <v>66</v>
      </c>
      <c r="AE843" s="36">
        <v>45217</v>
      </c>
      <c r="AF843"/>
      <c r="AG843" s="12">
        <v>10</v>
      </c>
      <c r="AH843" s="12" t="s">
        <v>224</v>
      </c>
      <c r="AI843" t="s">
        <v>225</v>
      </c>
      <c r="AJ843" s="81">
        <v>35841</v>
      </c>
    </row>
    <row r="844" spans="1:36" ht="25.2" customHeight="1" x14ac:dyDescent="0.3">
      <c r="A844" s="5">
        <v>494</v>
      </c>
      <c r="B844" s="4" t="s">
        <v>3432</v>
      </c>
      <c r="C844" s="169">
        <v>19369</v>
      </c>
      <c r="D844" s="11" t="s">
        <v>3433</v>
      </c>
      <c r="E844" s="99">
        <f ca="1">IFERROR(VLOOKUP(F844,'Banco de Dados'!AE:AF,2,FALSE),"")</f>
        <v>716465</v>
      </c>
      <c r="F844" s="4">
        <f ca="1">IFERROR(VLOOKUP(Q844,'Banco de Dados'!A:B,2,FALSE),"")</f>
        <v>212301472</v>
      </c>
      <c r="G844" s="4" t="s">
        <v>58</v>
      </c>
      <c r="H844" s="12" t="s">
        <v>59</v>
      </c>
      <c r="I844" s="114"/>
      <c r="J844" s="11">
        <v>80</v>
      </c>
      <c r="K844" s="111">
        <v>45213</v>
      </c>
      <c r="L844" s="12" t="s">
        <v>59</v>
      </c>
      <c r="M844" s="12" t="s">
        <v>59</v>
      </c>
      <c r="N844" s="4"/>
      <c r="O844" s="4" t="s">
        <v>3434</v>
      </c>
      <c r="P844" s="4" t="s">
        <v>61</v>
      </c>
      <c r="Q844" s="11">
        <v>84552514253</v>
      </c>
      <c r="R844" s="4" t="s">
        <v>3435</v>
      </c>
      <c r="S844" s="4">
        <v>21</v>
      </c>
      <c r="T844" s="4"/>
      <c r="U844" s="4" t="s">
        <v>114</v>
      </c>
      <c r="V844" s="4" t="s">
        <v>115</v>
      </c>
      <c r="W844" s="4" t="s">
        <v>3431</v>
      </c>
      <c r="X844" s="4">
        <v>-8.3867630000000002</v>
      </c>
      <c r="Y844" s="4">
        <v>-70.808453</v>
      </c>
      <c r="Z844">
        <v>2236677</v>
      </c>
      <c r="AA844" s="123">
        <v>243466</v>
      </c>
      <c r="AB844" s="22">
        <v>45156</v>
      </c>
      <c r="AC844" s="22">
        <v>45159</v>
      </c>
      <c r="AD844" s="168" t="s">
        <v>66</v>
      </c>
      <c r="AE844" s="36">
        <v>45217</v>
      </c>
      <c r="AF844"/>
      <c r="AG844" s="12">
        <v>10</v>
      </c>
      <c r="AH844" s="12" t="s">
        <v>224</v>
      </c>
      <c r="AI844" t="s">
        <v>225</v>
      </c>
      <c r="AJ844" s="81">
        <v>30043</v>
      </c>
    </row>
    <row r="845" spans="1:36" ht="25.2" customHeight="1" x14ac:dyDescent="0.3">
      <c r="A845" s="5">
        <v>495</v>
      </c>
      <c r="B845" s="4" t="s">
        <v>3436</v>
      </c>
      <c r="C845" s="169">
        <v>19415</v>
      </c>
      <c r="D845" s="11" t="s">
        <v>3437</v>
      </c>
      <c r="E845" s="99" t="str">
        <f>IFERROR(VLOOKUP(F845,'Banco de Dados'!AE:AF,2,FALSE),"")</f>
        <v/>
      </c>
      <c r="F845" s="4"/>
      <c r="G845" s="4" t="s">
        <v>58</v>
      </c>
      <c r="H845" s="12" t="s">
        <v>365</v>
      </c>
      <c r="I845" s="4" t="s">
        <v>3438</v>
      </c>
      <c r="J845" s="11" t="s">
        <v>365</v>
      </c>
      <c r="K845" s="111"/>
      <c r="M845" s="12"/>
      <c r="N845" s="4"/>
      <c r="O845" s="4" t="s">
        <v>3439</v>
      </c>
      <c r="P845" s="4" t="s">
        <v>61</v>
      </c>
      <c r="Q845" s="11">
        <v>223388297</v>
      </c>
      <c r="R845" s="4"/>
      <c r="S845" s="4">
        <v>21</v>
      </c>
      <c r="T845" s="4"/>
      <c r="U845" s="4" t="s">
        <v>114</v>
      </c>
      <c r="V845" s="4" t="s">
        <v>115</v>
      </c>
      <c r="W845" s="4" t="s">
        <v>121</v>
      </c>
      <c r="X845" s="4">
        <v>-8.4616720000000001</v>
      </c>
      <c r="Y845" s="4">
        <v>-70.844341999999997</v>
      </c>
      <c r="Z845" t="s">
        <v>7</v>
      </c>
      <c r="AB845" s="111">
        <v>45156</v>
      </c>
      <c r="AC845" s="22">
        <v>45159</v>
      </c>
      <c r="AD845" s="168"/>
      <c r="AE845" s="36"/>
      <c r="AF845"/>
      <c r="AJ845" s="170" t="e">
        <v>#N/A</v>
      </c>
    </row>
    <row r="846" spans="1:36" ht="25.2" customHeight="1" x14ac:dyDescent="0.3">
      <c r="A846" s="5">
        <v>496</v>
      </c>
      <c r="B846" s="4" t="s">
        <v>3440</v>
      </c>
      <c r="C846" s="169">
        <v>19373</v>
      </c>
      <c r="D846" s="11" t="s">
        <v>3441</v>
      </c>
      <c r="E846" s="99" t="str">
        <f ca="1">IFERROR(VLOOKUP(F846,'Banco de Dados'!AE:AF,2,FALSE),"")</f>
        <v/>
      </c>
      <c r="F846" s="4">
        <f ca="1">IFERROR(VLOOKUP(Q846,'Banco de Dados'!A:B,2,FALSE),"")</f>
        <v>212301686</v>
      </c>
      <c r="G846" s="4" t="s">
        <v>58</v>
      </c>
      <c r="H846" s="12" t="s">
        <v>59</v>
      </c>
      <c r="I846" s="114"/>
      <c r="J846" s="11">
        <v>80</v>
      </c>
      <c r="K846" s="111">
        <v>45233</v>
      </c>
      <c r="L846" s="12" t="s">
        <v>59</v>
      </c>
      <c r="M846" s="147">
        <v>0.95</v>
      </c>
      <c r="N846" s="4"/>
      <c r="O846" s="4" t="s">
        <v>3442</v>
      </c>
      <c r="P846" s="4" t="s">
        <v>61</v>
      </c>
      <c r="Q846" s="11">
        <v>61678538272</v>
      </c>
      <c r="R846" s="4"/>
      <c r="S846" s="4">
        <v>21</v>
      </c>
      <c r="T846" s="4"/>
      <c r="U846" s="4" t="s">
        <v>114</v>
      </c>
      <c r="V846" s="4" t="s">
        <v>115</v>
      </c>
      <c r="W846" s="4" t="s">
        <v>121</v>
      </c>
      <c r="X846" s="4">
        <v>-8.3948739999999997</v>
      </c>
      <c r="Y846" s="4">
        <v>-70.801485</v>
      </c>
      <c r="Z846">
        <v>2244965</v>
      </c>
      <c r="AA846" s="125">
        <v>243469</v>
      </c>
      <c r="AB846" s="22">
        <v>45156</v>
      </c>
      <c r="AC846" s="22">
        <v>45159</v>
      </c>
      <c r="AD846" s="168" t="s">
        <v>66</v>
      </c>
      <c r="AE846" s="36">
        <v>45240</v>
      </c>
      <c r="AF846"/>
      <c r="AG846" s="12">
        <v>11</v>
      </c>
      <c r="AH846" s="12" t="s">
        <v>224</v>
      </c>
      <c r="AI846" t="s">
        <v>225</v>
      </c>
      <c r="AJ846" s="81">
        <v>24363</v>
      </c>
    </row>
    <row r="847" spans="1:36" ht="25.2" customHeight="1" x14ac:dyDescent="0.3">
      <c r="A847" s="5">
        <v>497</v>
      </c>
      <c r="B847" s="4" t="s">
        <v>3443</v>
      </c>
      <c r="C847" s="169">
        <v>19375</v>
      </c>
      <c r="D847" s="11" t="s">
        <v>3444</v>
      </c>
      <c r="E847" s="99">
        <f ca="1">IFERROR(VLOOKUP(F847,'Banco de Dados'!AE:AF,2,FALSE),"")</f>
        <v>716470</v>
      </c>
      <c r="F847" s="4">
        <f ca="1">IFERROR(VLOOKUP(Q847,'Banco de Dados'!A:B,2,FALSE),"")</f>
        <v>212301473</v>
      </c>
      <c r="G847" s="4" t="s">
        <v>58</v>
      </c>
      <c r="H847" s="12" t="s">
        <v>59</v>
      </c>
      <c r="I847" s="114"/>
      <c r="J847" s="11">
        <v>80</v>
      </c>
      <c r="K847" s="111">
        <v>45218</v>
      </c>
      <c r="L847" s="12" t="s">
        <v>59</v>
      </c>
      <c r="M847" s="12" t="s">
        <v>59</v>
      </c>
      <c r="N847" s="4"/>
      <c r="O847" s="4" t="s">
        <v>3445</v>
      </c>
      <c r="P847" s="4" t="s">
        <v>61</v>
      </c>
      <c r="Q847" s="11">
        <v>7134283259</v>
      </c>
      <c r="R847" s="4" t="s">
        <v>3446</v>
      </c>
      <c r="S847" s="4">
        <v>21</v>
      </c>
      <c r="T847" s="4"/>
      <c r="U847" s="4" t="s">
        <v>114</v>
      </c>
      <c r="V847" s="4" t="s">
        <v>115</v>
      </c>
      <c r="W847" s="4" t="s">
        <v>121</v>
      </c>
      <c r="X847" s="4">
        <v>-8.3967709999999993</v>
      </c>
      <c r="Y847" s="4">
        <v>-70.799188999999998</v>
      </c>
      <c r="Z847">
        <v>2236678</v>
      </c>
      <c r="AA847" s="123">
        <v>243466</v>
      </c>
      <c r="AB847" s="22">
        <v>45156</v>
      </c>
      <c r="AC847" s="22">
        <v>45159</v>
      </c>
      <c r="AD847" s="168" t="s">
        <v>66</v>
      </c>
      <c r="AE847" s="36">
        <v>45224</v>
      </c>
      <c r="AF847"/>
      <c r="AG847" s="12">
        <v>10</v>
      </c>
      <c r="AH847" s="12" t="s">
        <v>224</v>
      </c>
      <c r="AI847" t="s">
        <v>225</v>
      </c>
      <c r="AJ847" s="81">
        <v>35927</v>
      </c>
    </row>
    <row r="848" spans="1:36" ht="25.2" customHeight="1" x14ac:dyDescent="0.3">
      <c r="A848" s="5">
        <v>498</v>
      </c>
      <c r="B848" s="4" t="s">
        <v>3447</v>
      </c>
      <c r="C848" s="169">
        <v>19377</v>
      </c>
      <c r="D848" s="11" t="s">
        <v>3448</v>
      </c>
      <c r="E848" s="99">
        <f ca="1">IFERROR(VLOOKUP(F848,'Banco de Dados'!AE:AF,2,FALSE),"")</f>
        <v>716476</v>
      </c>
      <c r="F848" s="4">
        <f ca="1">IFERROR(VLOOKUP(Q848,'Banco de Dados'!A:B,2,FALSE),"")</f>
        <v>212301474</v>
      </c>
      <c r="G848" s="4" t="s">
        <v>58</v>
      </c>
      <c r="H848" s="12" t="s">
        <v>59</v>
      </c>
      <c r="I848" s="114"/>
      <c r="J848" s="11">
        <v>80</v>
      </c>
      <c r="K848" s="111">
        <v>45210</v>
      </c>
      <c r="L848" s="12" t="s">
        <v>59</v>
      </c>
      <c r="M848" s="12" t="s">
        <v>59</v>
      </c>
      <c r="N848" s="4"/>
      <c r="O848" s="4" t="s">
        <v>3449</v>
      </c>
      <c r="P848" s="4" t="s">
        <v>61</v>
      </c>
      <c r="Q848" s="11">
        <v>70318472228</v>
      </c>
      <c r="R848" s="4" t="s">
        <v>3450</v>
      </c>
      <c r="S848" s="4">
        <v>21</v>
      </c>
      <c r="T848" s="4"/>
      <c r="U848" s="4" t="s">
        <v>114</v>
      </c>
      <c r="V848" s="4" t="s">
        <v>115</v>
      </c>
      <c r="W848" s="4" t="s">
        <v>121</v>
      </c>
      <c r="X848" s="4">
        <v>-8.4310329999999993</v>
      </c>
      <c r="Y848" s="4">
        <v>-70.807957000000002</v>
      </c>
      <c r="Z848">
        <v>2236679</v>
      </c>
      <c r="AA848" s="123">
        <v>243466</v>
      </c>
      <c r="AB848" s="22">
        <v>45156</v>
      </c>
      <c r="AC848" s="22">
        <v>45159</v>
      </c>
      <c r="AD848" s="168" t="s">
        <v>66</v>
      </c>
      <c r="AE848" s="36">
        <v>45217</v>
      </c>
      <c r="AF848"/>
      <c r="AG848" s="12">
        <v>10</v>
      </c>
      <c r="AH848" s="12" t="s">
        <v>224</v>
      </c>
      <c r="AI848" t="s">
        <v>225</v>
      </c>
      <c r="AJ848" s="81">
        <v>34932</v>
      </c>
    </row>
    <row r="849" spans="1:36" ht="25.2" customHeight="1" x14ac:dyDescent="0.3">
      <c r="A849" s="5">
        <v>499</v>
      </c>
      <c r="B849" s="4" t="s">
        <v>3451</v>
      </c>
      <c r="C849" s="169">
        <v>19379</v>
      </c>
      <c r="D849" s="11" t="s">
        <v>3452</v>
      </c>
      <c r="E849" s="99">
        <f ca="1">IFERROR(VLOOKUP(F849,'Banco de Dados'!AE:AF,2,FALSE),"")</f>
        <v>716505</v>
      </c>
      <c r="F849" s="4">
        <f ca="1">IFERROR(VLOOKUP(Q849,'Banco de Dados'!A:B,2,FALSE),"")</f>
        <v>212301475</v>
      </c>
      <c r="G849" s="4" t="s">
        <v>58</v>
      </c>
      <c r="H849" s="12" t="s">
        <v>59</v>
      </c>
      <c r="I849" s="114"/>
      <c r="J849" s="11">
        <v>80</v>
      </c>
      <c r="K849" s="111">
        <v>45210</v>
      </c>
      <c r="L849" s="12" t="s">
        <v>59</v>
      </c>
      <c r="M849" s="12" t="s">
        <v>59</v>
      </c>
      <c r="N849" s="4"/>
      <c r="O849" s="4" t="s">
        <v>3453</v>
      </c>
      <c r="P849" s="4" t="s">
        <v>61</v>
      </c>
      <c r="Q849" s="11">
        <v>21730440282</v>
      </c>
      <c r="R849" s="4" t="s">
        <v>3454</v>
      </c>
      <c r="S849" s="4">
        <v>21</v>
      </c>
      <c r="T849" s="4"/>
      <c r="U849" s="4" t="s">
        <v>114</v>
      </c>
      <c r="V849" s="4" t="s">
        <v>115</v>
      </c>
      <c r="W849" s="4" t="s">
        <v>121</v>
      </c>
      <c r="X849" s="4">
        <v>-8.4370039999999999</v>
      </c>
      <c r="Y849" s="4">
        <v>-70.819596000000004</v>
      </c>
      <c r="Z849">
        <v>2236680</v>
      </c>
      <c r="AA849" s="123">
        <v>243466</v>
      </c>
      <c r="AB849" s="22">
        <v>45156</v>
      </c>
      <c r="AC849" s="22">
        <v>45159</v>
      </c>
      <c r="AD849" s="168" t="s">
        <v>66</v>
      </c>
      <c r="AE849" s="36">
        <v>45217</v>
      </c>
      <c r="AF849"/>
      <c r="AG849" s="12">
        <v>10</v>
      </c>
      <c r="AH849" s="12" t="s">
        <v>224</v>
      </c>
      <c r="AI849" t="s">
        <v>225</v>
      </c>
      <c r="AJ849" s="81">
        <v>22418</v>
      </c>
    </row>
    <row r="850" spans="1:36" ht="25.2" customHeight="1" x14ac:dyDescent="0.3">
      <c r="A850" s="5">
        <v>50</v>
      </c>
      <c r="B850" s="4" t="s">
        <v>3455</v>
      </c>
      <c r="C850" s="169">
        <v>16759</v>
      </c>
      <c r="D850" s="11" t="s">
        <v>3456</v>
      </c>
      <c r="E850" s="99">
        <f>IFERROR(VLOOKUP(F850,'Banco de Dados'!AE:AF,2,FALSE),"")</f>
        <v>713716</v>
      </c>
      <c r="F850" s="4">
        <f>IFERROR(VLOOKUP(Q850,'Banco de Dados'!A:B,2,FALSE),"")</f>
        <v>212300948</v>
      </c>
      <c r="G850" s="4" t="s">
        <v>58</v>
      </c>
      <c r="H850" s="12" t="s">
        <v>59</v>
      </c>
      <c r="I850" s="4"/>
      <c r="J850" s="11">
        <v>80</v>
      </c>
      <c r="K850" s="111">
        <v>45174</v>
      </c>
      <c r="L850" s="12" t="s">
        <v>59</v>
      </c>
      <c r="M850" s="12" t="s">
        <v>59</v>
      </c>
      <c r="N850" s="4"/>
      <c r="O850" s="4" t="s">
        <v>3457</v>
      </c>
      <c r="P850" s="4" t="s">
        <v>61</v>
      </c>
      <c r="Q850" s="11">
        <v>65413970234</v>
      </c>
      <c r="R850" s="4" t="s">
        <v>3458</v>
      </c>
      <c r="S850" s="4">
        <v>16</v>
      </c>
      <c r="T850" s="4"/>
      <c r="U850" s="4" t="s">
        <v>63</v>
      </c>
      <c r="V850" s="4" t="s">
        <v>64</v>
      </c>
      <c r="W850" s="4" t="s">
        <v>65</v>
      </c>
      <c r="X850" s="4">
        <v>-8.0914280000000005</v>
      </c>
      <c r="Y850" s="4">
        <v>-72.606027999999995</v>
      </c>
      <c r="Z850" s="4">
        <v>2216185</v>
      </c>
      <c r="AA850" s="123">
        <v>239823</v>
      </c>
      <c r="AB850" s="22">
        <v>45154</v>
      </c>
      <c r="AC850" s="22">
        <v>45154</v>
      </c>
      <c r="AD850" s="168" t="s">
        <v>66</v>
      </c>
      <c r="AE850" s="36">
        <v>45175</v>
      </c>
      <c r="AF850" s="22">
        <v>45183</v>
      </c>
      <c r="AG850" s="12">
        <v>9</v>
      </c>
      <c r="AH850" s="12" t="s">
        <v>67</v>
      </c>
      <c r="AI850" t="s">
        <v>68</v>
      </c>
      <c r="AJ850" s="81">
        <v>29130</v>
      </c>
    </row>
    <row r="851" spans="1:36" ht="25.2" customHeight="1" x14ac:dyDescent="0.3">
      <c r="A851" s="5">
        <v>500</v>
      </c>
      <c r="B851" s="4" t="s">
        <v>3459</v>
      </c>
      <c r="C851" s="169">
        <v>19629</v>
      </c>
      <c r="D851" s="11" t="s">
        <v>3460</v>
      </c>
      <c r="E851" s="99">
        <f>IFERROR(VLOOKUP(F851,'Banco de Dados'!AE:AF,2,FALSE),"")</f>
        <v>715175</v>
      </c>
      <c r="F851" s="4">
        <f>IFERROR(VLOOKUP(Q851,'Banco de Dados'!A:B,2,FALSE),"")</f>
        <v>212301141</v>
      </c>
      <c r="G851" s="4" t="s">
        <v>58</v>
      </c>
      <c r="H851" s="12" t="s">
        <v>59</v>
      </c>
      <c r="I851" s="114"/>
      <c r="J851" s="11">
        <v>80</v>
      </c>
      <c r="K851" s="111">
        <v>45194</v>
      </c>
      <c r="L851" s="12" t="s">
        <v>59</v>
      </c>
      <c r="M851" s="12" t="s">
        <v>59</v>
      </c>
      <c r="N851" s="4"/>
      <c r="O851" s="4" t="s">
        <v>3461</v>
      </c>
      <c r="P851" s="4" t="s">
        <v>61</v>
      </c>
      <c r="Q851" s="11">
        <v>6210854214</v>
      </c>
      <c r="R851" s="4" t="s">
        <v>3462</v>
      </c>
      <c r="S851" s="4">
        <v>21</v>
      </c>
      <c r="T851" s="4"/>
      <c r="U851" s="4" t="s">
        <v>114</v>
      </c>
      <c r="V851" s="4" t="s">
        <v>115</v>
      </c>
      <c r="W851" s="4" t="s">
        <v>3249</v>
      </c>
      <c r="X851" s="4">
        <v>-8.5685880000000001</v>
      </c>
      <c r="Y851" s="4">
        <v>-70.895178999999999</v>
      </c>
      <c r="Z851">
        <v>2216309</v>
      </c>
      <c r="AA851" s="123">
        <v>239825</v>
      </c>
      <c r="AB851" s="22">
        <v>45163</v>
      </c>
      <c r="AC851" s="22">
        <v>45163</v>
      </c>
      <c r="AD851" s="168" t="s">
        <v>66</v>
      </c>
      <c r="AE851" s="36">
        <v>45202</v>
      </c>
      <c r="AF851" s="36">
        <v>45208</v>
      </c>
      <c r="AG851" s="12">
        <v>10</v>
      </c>
      <c r="AH851" s="12" t="s">
        <v>67</v>
      </c>
      <c r="AI851" t="s">
        <v>68</v>
      </c>
      <c r="AJ851" s="81">
        <v>36132</v>
      </c>
    </row>
    <row r="852" spans="1:36" ht="25.2" customHeight="1" x14ac:dyDescent="0.3">
      <c r="A852" s="5">
        <v>501</v>
      </c>
      <c r="B852" s="4" t="s">
        <v>3463</v>
      </c>
      <c r="C852" s="169">
        <v>19383</v>
      </c>
      <c r="D852" s="11" t="s">
        <v>3464</v>
      </c>
      <c r="E852" s="99">
        <f ca="1">IFERROR(VLOOKUP(F852,'Banco de Dados'!AE:AF,2,FALSE),"")</f>
        <v>716506</v>
      </c>
      <c r="F852" s="4">
        <f ca="1">IFERROR(VLOOKUP(Q852,'Banco de Dados'!A:B,2,FALSE),"")</f>
        <v>212301476</v>
      </c>
      <c r="G852" s="4" t="s">
        <v>58</v>
      </c>
      <c r="H852" s="12" t="s">
        <v>59</v>
      </c>
      <c r="I852" s="114"/>
      <c r="J852" s="11">
        <v>80</v>
      </c>
      <c r="K852" s="111">
        <v>45212</v>
      </c>
      <c r="L852" s="12" t="s">
        <v>59</v>
      </c>
      <c r="M852" s="12" t="s">
        <v>59</v>
      </c>
      <c r="N852" s="4" t="s">
        <v>3465</v>
      </c>
      <c r="O852" s="4" t="s">
        <v>3466</v>
      </c>
      <c r="P852" s="4" t="s">
        <v>61</v>
      </c>
      <c r="Q852" s="11">
        <v>6041234265</v>
      </c>
      <c r="R852" s="4" t="s">
        <v>3467</v>
      </c>
      <c r="S852" s="4">
        <v>21</v>
      </c>
      <c r="T852" s="4"/>
      <c r="U852" s="4" t="s">
        <v>114</v>
      </c>
      <c r="V852" s="4" t="s">
        <v>115</v>
      </c>
      <c r="W852" s="4" t="s">
        <v>121</v>
      </c>
      <c r="X852" s="4">
        <v>-8.4296670000000002</v>
      </c>
      <c r="Y852" s="4">
        <v>-70.821417999999994</v>
      </c>
      <c r="Z852">
        <v>2236681</v>
      </c>
      <c r="AA852" s="123">
        <v>243466</v>
      </c>
      <c r="AB852" s="22">
        <v>45156</v>
      </c>
      <c r="AC852" s="22">
        <v>45159</v>
      </c>
      <c r="AD852" s="168" t="s">
        <v>66</v>
      </c>
      <c r="AE852" s="36">
        <v>45217</v>
      </c>
      <c r="AF852"/>
      <c r="AG852" s="12">
        <v>10</v>
      </c>
      <c r="AH852" s="12" t="s">
        <v>224</v>
      </c>
      <c r="AI852" t="s">
        <v>225</v>
      </c>
      <c r="AJ852" s="81">
        <v>36642</v>
      </c>
    </row>
    <row r="853" spans="1:36" ht="25.2" customHeight="1" x14ac:dyDescent="0.3">
      <c r="A853" s="5">
        <v>502</v>
      </c>
      <c r="B853" s="4" t="s">
        <v>3468</v>
      </c>
      <c r="C853" s="169">
        <v>19385</v>
      </c>
      <c r="D853" s="11" t="s">
        <v>3469</v>
      </c>
      <c r="E853" s="99">
        <f ca="1">IFERROR(VLOOKUP(F853,'Banco de Dados'!AE:AF,2,FALSE),"")</f>
        <v>716507</v>
      </c>
      <c r="F853" s="4">
        <f ca="1">IFERROR(VLOOKUP(Q853,'Banco de Dados'!A:B,2,FALSE),"")</f>
        <v>212301477</v>
      </c>
      <c r="G853" s="4" t="s">
        <v>58</v>
      </c>
      <c r="H853" s="12" t="s">
        <v>59</v>
      </c>
      <c r="I853" s="114"/>
      <c r="J853" s="11">
        <v>80</v>
      </c>
      <c r="K853" s="111">
        <v>45212</v>
      </c>
      <c r="L853" s="12" t="s">
        <v>59</v>
      </c>
      <c r="M853" s="12" t="s">
        <v>59</v>
      </c>
      <c r="N853" s="4" t="s">
        <v>3465</v>
      </c>
      <c r="O853" s="4" t="s">
        <v>3470</v>
      </c>
      <c r="P853" s="4" t="s">
        <v>61</v>
      </c>
      <c r="Q853" s="11">
        <v>21685614272</v>
      </c>
      <c r="R853" s="4" t="s">
        <v>3471</v>
      </c>
      <c r="S853" s="4">
        <v>21</v>
      </c>
      <c r="T853" s="4"/>
      <c r="U853" s="4" t="s">
        <v>114</v>
      </c>
      <c r="V853" s="4" t="s">
        <v>115</v>
      </c>
      <c r="W853" s="4" t="s">
        <v>121</v>
      </c>
      <c r="X853" s="4">
        <v>-8.4297269999999997</v>
      </c>
      <c r="Y853" s="4">
        <v>-70.831361000000001</v>
      </c>
      <c r="Z853">
        <v>2236682</v>
      </c>
      <c r="AA853" s="123">
        <v>243466</v>
      </c>
      <c r="AB853" s="22">
        <v>45156</v>
      </c>
      <c r="AC853" s="22">
        <v>45159</v>
      </c>
      <c r="AD853" s="168" t="s">
        <v>66</v>
      </c>
      <c r="AE853" s="36">
        <v>45217</v>
      </c>
      <c r="AF853"/>
      <c r="AG853" s="12">
        <v>10</v>
      </c>
      <c r="AH853" s="12" t="s">
        <v>224</v>
      </c>
      <c r="AI853" t="s">
        <v>225</v>
      </c>
      <c r="AJ853" s="81">
        <v>24499</v>
      </c>
    </row>
    <row r="854" spans="1:36" ht="25.2" customHeight="1" x14ac:dyDescent="0.3">
      <c r="A854" s="5">
        <v>503</v>
      </c>
      <c r="B854" s="4" t="s">
        <v>3472</v>
      </c>
      <c r="C854" s="169">
        <v>19387</v>
      </c>
      <c r="D854" s="11" t="s">
        <v>3473</v>
      </c>
      <c r="E854" s="99">
        <f ca="1">IFERROR(VLOOKUP(F854,'Banco de Dados'!AE:AF,2,FALSE),"")</f>
        <v>716508</v>
      </c>
      <c r="F854" s="4">
        <f ca="1">IFERROR(VLOOKUP(Q854,'Banco de Dados'!A:B,2,FALSE),"")</f>
        <v>212301478</v>
      </c>
      <c r="G854" s="4" t="s">
        <v>58</v>
      </c>
      <c r="H854" s="12" t="s">
        <v>59</v>
      </c>
      <c r="I854" s="114"/>
      <c r="J854" s="11">
        <v>80</v>
      </c>
      <c r="K854" s="111">
        <v>45210</v>
      </c>
      <c r="L854" s="12" t="s">
        <v>59</v>
      </c>
      <c r="M854" s="12" t="s">
        <v>59</v>
      </c>
      <c r="N854" s="4"/>
      <c r="O854" s="4" t="s">
        <v>3474</v>
      </c>
      <c r="P854" s="4" t="s">
        <v>61</v>
      </c>
      <c r="Q854" s="11">
        <v>1283246279</v>
      </c>
      <c r="R854" s="4" t="s">
        <v>3475</v>
      </c>
      <c r="S854" s="4">
        <v>21</v>
      </c>
      <c r="T854" s="4"/>
      <c r="U854" s="4" t="s">
        <v>114</v>
      </c>
      <c r="V854" s="4" t="s">
        <v>115</v>
      </c>
      <c r="W854" s="4" t="s">
        <v>3431</v>
      </c>
      <c r="X854" s="4">
        <v>-8.4257969999999993</v>
      </c>
      <c r="Y854" s="4">
        <v>-70.833310999999995</v>
      </c>
      <c r="Z854">
        <v>2236683</v>
      </c>
      <c r="AA854" s="123">
        <v>243466</v>
      </c>
      <c r="AB854" s="22">
        <v>45156</v>
      </c>
      <c r="AC854" s="22">
        <v>45159</v>
      </c>
      <c r="AD854" s="168" t="s">
        <v>66</v>
      </c>
      <c r="AE854" s="36">
        <v>45217</v>
      </c>
      <c r="AF854"/>
      <c r="AG854" s="12">
        <v>10</v>
      </c>
      <c r="AH854" s="12" t="s">
        <v>224</v>
      </c>
      <c r="AI854" t="s">
        <v>225</v>
      </c>
      <c r="AJ854" s="81">
        <v>33449</v>
      </c>
    </row>
    <row r="855" spans="1:36" ht="25.2" customHeight="1" x14ac:dyDescent="0.3">
      <c r="A855" s="5">
        <v>504</v>
      </c>
      <c r="B855" s="4" t="s">
        <v>3476</v>
      </c>
      <c r="C855" s="169">
        <v>19389</v>
      </c>
      <c r="D855" s="11" t="s">
        <v>3477</v>
      </c>
      <c r="E855" s="99">
        <f ca="1">IFERROR(VLOOKUP(F855,'Banco de Dados'!AE:AF,2,FALSE),"")</f>
        <v>716509</v>
      </c>
      <c r="F855" s="4">
        <f ca="1">IFERROR(VLOOKUP(Q855,'Banco de Dados'!A:B,2,FALSE),"")</f>
        <v>212301479</v>
      </c>
      <c r="G855" s="4" t="s">
        <v>58</v>
      </c>
      <c r="H855" s="12" t="s">
        <v>59</v>
      </c>
      <c r="I855" s="114"/>
      <c r="J855" s="11">
        <v>80</v>
      </c>
      <c r="K855" s="111">
        <v>45210</v>
      </c>
      <c r="L855" s="12" t="s">
        <v>59</v>
      </c>
      <c r="M855" s="12" t="s">
        <v>59</v>
      </c>
      <c r="N855" s="4"/>
      <c r="O855" s="4" t="s">
        <v>3478</v>
      </c>
      <c r="P855" s="4" t="s">
        <v>61</v>
      </c>
      <c r="Q855" s="11">
        <v>69956758272</v>
      </c>
      <c r="R855" s="4" t="s">
        <v>3479</v>
      </c>
      <c r="S855" s="4">
        <v>21</v>
      </c>
      <c r="T855" s="4"/>
      <c r="U855" s="4" t="s">
        <v>114</v>
      </c>
      <c r="V855" s="4" t="s">
        <v>115</v>
      </c>
      <c r="W855" s="4" t="s">
        <v>3431</v>
      </c>
      <c r="X855" s="4">
        <v>-8.4260120000000001</v>
      </c>
      <c r="Y855" s="4">
        <v>-70.835288000000006</v>
      </c>
      <c r="Z855">
        <v>2236684</v>
      </c>
      <c r="AA855" s="123">
        <v>243466</v>
      </c>
      <c r="AB855" s="22">
        <v>45156</v>
      </c>
      <c r="AC855" s="22">
        <v>45159</v>
      </c>
      <c r="AD855" s="168" t="s">
        <v>66</v>
      </c>
      <c r="AE855" s="36">
        <v>45217</v>
      </c>
      <c r="AF855"/>
      <c r="AG855" s="12">
        <v>10</v>
      </c>
      <c r="AH855" s="12" t="s">
        <v>224</v>
      </c>
      <c r="AI855" t="s">
        <v>225</v>
      </c>
      <c r="AJ855" s="81">
        <v>23224</v>
      </c>
    </row>
    <row r="856" spans="1:36" ht="25.2" customHeight="1" x14ac:dyDescent="0.3">
      <c r="A856" s="5">
        <v>505</v>
      </c>
      <c r="B856" s="4" t="s">
        <v>3480</v>
      </c>
      <c r="C856" s="169">
        <v>19391</v>
      </c>
      <c r="D856" s="11" t="s">
        <v>3481</v>
      </c>
      <c r="E856" s="99">
        <f ca="1">IFERROR(VLOOKUP(F856,'Banco de Dados'!AE:AF,2,FALSE),"")</f>
        <v>716510</v>
      </c>
      <c r="F856" s="4">
        <f ca="1">IFERROR(VLOOKUP(Q856,'Banco de Dados'!A:B,2,FALSE),"")</f>
        <v>212301482</v>
      </c>
      <c r="G856" s="4" t="s">
        <v>58</v>
      </c>
      <c r="H856" s="12" t="s">
        <v>59</v>
      </c>
      <c r="I856" s="114"/>
      <c r="J856" s="11">
        <v>80</v>
      </c>
      <c r="K856" s="111">
        <v>45212</v>
      </c>
      <c r="L856" s="12" t="s">
        <v>59</v>
      </c>
      <c r="M856" s="12" t="s">
        <v>59</v>
      </c>
      <c r="N856" s="4"/>
      <c r="O856" s="4" t="s">
        <v>3482</v>
      </c>
      <c r="P856" s="4" t="s">
        <v>61</v>
      </c>
      <c r="Q856" s="11">
        <v>8669568241</v>
      </c>
      <c r="R856" s="4" t="s">
        <v>3483</v>
      </c>
      <c r="S856" s="4">
        <v>21</v>
      </c>
      <c r="T856" s="4"/>
      <c r="U856" s="4" t="s">
        <v>114</v>
      </c>
      <c r="V856" s="4" t="s">
        <v>115</v>
      </c>
      <c r="W856" s="4" t="s">
        <v>3431</v>
      </c>
      <c r="X856" s="4">
        <v>-8.4259210000000007</v>
      </c>
      <c r="Y856" s="4">
        <v>-70.835947000000004</v>
      </c>
      <c r="Z856">
        <v>2236685</v>
      </c>
      <c r="AA856" s="123">
        <v>243466</v>
      </c>
      <c r="AB856" s="22">
        <v>45156</v>
      </c>
      <c r="AC856" s="22">
        <v>45159</v>
      </c>
      <c r="AD856" s="168" t="s">
        <v>66</v>
      </c>
      <c r="AE856" s="36">
        <v>45217</v>
      </c>
      <c r="AF856"/>
      <c r="AG856" s="12">
        <v>10</v>
      </c>
      <c r="AH856" s="12" t="s">
        <v>224</v>
      </c>
      <c r="AI856" t="s">
        <v>225</v>
      </c>
      <c r="AJ856" s="81">
        <v>37538</v>
      </c>
    </row>
    <row r="857" spans="1:36" ht="25.2" customHeight="1" x14ac:dyDescent="0.3">
      <c r="A857" s="5">
        <v>506</v>
      </c>
      <c r="B857" s="4" t="s">
        <v>3484</v>
      </c>
      <c r="C857" s="169">
        <v>19393</v>
      </c>
      <c r="D857" s="11" t="s">
        <v>3485</v>
      </c>
      <c r="E857" s="99">
        <f ca="1">IFERROR(VLOOKUP(F857,'Banco de Dados'!AE:AF,2,FALSE),"")</f>
        <v>716511</v>
      </c>
      <c r="F857" s="4">
        <f ca="1">IFERROR(VLOOKUP(Q857,'Banco de Dados'!A:B,2,FALSE),"")</f>
        <v>212301483</v>
      </c>
      <c r="G857" s="4" t="s">
        <v>58</v>
      </c>
      <c r="H857" s="12" t="s">
        <v>59</v>
      </c>
      <c r="I857" s="114"/>
      <c r="J857" s="11">
        <v>80</v>
      </c>
      <c r="K857" s="111">
        <v>45227</v>
      </c>
      <c r="L857" s="12" t="s">
        <v>59</v>
      </c>
      <c r="M857" s="12" t="s">
        <v>59</v>
      </c>
      <c r="N857" s="4"/>
      <c r="O857" s="4" t="s">
        <v>3486</v>
      </c>
      <c r="P857" s="4" t="s">
        <v>61</v>
      </c>
      <c r="Q857" s="11">
        <v>13817795220</v>
      </c>
      <c r="R857" s="4" t="s">
        <v>3487</v>
      </c>
      <c r="S857" s="4">
        <v>21</v>
      </c>
      <c r="T857" s="4"/>
      <c r="U857" s="4" t="s">
        <v>114</v>
      </c>
      <c r="V857" s="4" t="s">
        <v>115</v>
      </c>
      <c r="W857" s="4" t="s">
        <v>3431</v>
      </c>
      <c r="X857" s="4">
        <v>-8.4280600000000003</v>
      </c>
      <c r="Y857" s="4">
        <v>-70.839702000000003</v>
      </c>
      <c r="Z857">
        <v>2236686</v>
      </c>
      <c r="AA857" s="123">
        <v>243466</v>
      </c>
      <c r="AB857" s="22">
        <v>45156</v>
      </c>
      <c r="AC857" s="22">
        <v>45159</v>
      </c>
      <c r="AD857" s="168" t="s">
        <v>66</v>
      </c>
      <c r="AE857" s="36">
        <v>45229</v>
      </c>
      <c r="AF857"/>
      <c r="AG857" s="12">
        <v>10</v>
      </c>
      <c r="AH857" s="12" t="s">
        <v>224</v>
      </c>
      <c r="AI857" t="s">
        <v>225</v>
      </c>
      <c r="AJ857" s="81">
        <v>18684</v>
      </c>
    </row>
    <row r="858" spans="1:36" ht="25.2" customHeight="1" x14ac:dyDescent="0.3">
      <c r="A858" s="5">
        <v>507</v>
      </c>
      <c r="B858" s="4" t="s">
        <v>3488</v>
      </c>
      <c r="C858" s="169">
        <v>19395</v>
      </c>
      <c r="D858" s="11" t="s">
        <v>3489</v>
      </c>
      <c r="E858" s="99">
        <f ca="1">IFERROR(VLOOKUP(F858,'Banco de Dados'!AE:AF,2,FALSE),"")</f>
        <v>716512</v>
      </c>
      <c r="F858" s="4">
        <f ca="1">IFERROR(VLOOKUP(Q858,'Banco de Dados'!A:B,2,FALSE),"")</f>
        <v>212301484</v>
      </c>
      <c r="G858" s="4" t="s">
        <v>58</v>
      </c>
      <c r="H858" s="12" t="s">
        <v>59</v>
      </c>
      <c r="I858" s="114"/>
      <c r="J858" s="11">
        <v>80</v>
      </c>
      <c r="K858" s="111">
        <v>45212</v>
      </c>
      <c r="L858" s="12" t="s">
        <v>59</v>
      </c>
      <c r="M858" s="12" t="s">
        <v>59</v>
      </c>
      <c r="N858" s="4"/>
      <c r="O858" s="4" t="s">
        <v>3490</v>
      </c>
      <c r="P858" s="4" t="s">
        <v>61</v>
      </c>
      <c r="Q858" s="11">
        <v>68612800200</v>
      </c>
      <c r="R858" s="4" t="s">
        <v>3491</v>
      </c>
      <c r="S858" s="4">
        <v>21</v>
      </c>
      <c r="T858" s="4"/>
      <c r="U858" s="4" t="s">
        <v>114</v>
      </c>
      <c r="V858" s="4" t="s">
        <v>115</v>
      </c>
      <c r="W858" s="4" t="s">
        <v>3431</v>
      </c>
      <c r="X858" s="4">
        <v>-8.4324739999999991</v>
      </c>
      <c r="Y858" s="4">
        <v>-70.842652000000001</v>
      </c>
      <c r="Z858">
        <v>2236687</v>
      </c>
      <c r="AA858" s="123">
        <v>243466</v>
      </c>
      <c r="AB858" s="22">
        <v>45156</v>
      </c>
      <c r="AC858" s="22">
        <v>45159</v>
      </c>
      <c r="AD858" s="168" t="s">
        <v>66</v>
      </c>
      <c r="AE858" s="36">
        <v>45217</v>
      </c>
      <c r="AF858"/>
      <c r="AG858" s="12">
        <v>10</v>
      </c>
      <c r="AH858" s="12" t="s">
        <v>224</v>
      </c>
      <c r="AI858" t="s">
        <v>225</v>
      </c>
      <c r="AJ858" s="81">
        <v>26201</v>
      </c>
    </row>
    <row r="859" spans="1:36" ht="25.2" customHeight="1" x14ac:dyDescent="0.3">
      <c r="A859" s="5">
        <v>508</v>
      </c>
      <c r="B859" s="4" t="s">
        <v>3492</v>
      </c>
      <c r="C859" s="169">
        <v>19397</v>
      </c>
      <c r="D859" s="11" t="s">
        <v>3493</v>
      </c>
      <c r="E859" s="99">
        <f ca="1">IFERROR(VLOOKUP(F859,'Banco de Dados'!AE:AF,2,FALSE),"")</f>
        <v>716513</v>
      </c>
      <c r="F859" s="4">
        <f ca="1">IFERROR(VLOOKUP(Q859,'Banco de Dados'!A:B,2,FALSE),"")</f>
        <v>212301485</v>
      </c>
      <c r="G859" s="4" t="s">
        <v>58</v>
      </c>
      <c r="H859" s="12" t="s">
        <v>59</v>
      </c>
      <c r="I859" s="114"/>
      <c r="J859" s="11">
        <v>80</v>
      </c>
      <c r="K859" s="111">
        <v>45212</v>
      </c>
      <c r="L859" s="12" t="s">
        <v>59</v>
      </c>
      <c r="M859" s="12" t="s">
        <v>59</v>
      </c>
      <c r="N859" s="4"/>
      <c r="O859" s="4" t="s">
        <v>3494</v>
      </c>
      <c r="P859" s="4" t="s">
        <v>61</v>
      </c>
      <c r="Q859" s="11">
        <v>6945408205</v>
      </c>
      <c r="R859" s="4" t="s">
        <v>3495</v>
      </c>
      <c r="S859" s="4">
        <v>21</v>
      </c>
      <c r="T859" s="4"/>
      <c r="U859" s="4" t="s">
        <v>114</v>
      </c>
      <c r="V859" s="4" t="s">
        <v>115</v>
      </c>
      <c r="W859" s="4" t="s">
        <v>3431</v>
      </c>
      <c r="X859" s="4">
        <v>-8.432601</v>
      </c>
      <c r="Y859" s="4">
        <v>-70.844194999999999</v>
      </c>
      <c r="Z859">
        <v>2236688</v>
      </c>
      <c r="AA859" s="123">
        <v>243466</v>
      </c>
      <c r="AB859" s="22">
        <v>45156</v>
      </c>
      <c r="AC859" s="22">
        <v>45159</v>
      </c>
      <c r="AD859" s="168" t="s">
        <v>66</v>
      </c>
      <c r="AE859" s="36">
        <v>45224</v>
      </c>
      <c r="AF859"/>
      <c r="AG859" s="12">
        <v>10</v>
      </c>
      <c r="AH859" s="12" t="s">
        <v>224</v>
      </c>
      <c r="AI859" t="s">
        <v>225</v>
      </c>
      <c r="AJ859" s="81">
        <v>36663</v>
      </c>
    </row>
    <row r="860" spans="1:36" ht="25.2" customHeight="1" x14ac:dyDescent="0.3">
      <c r="A860" s="5">
        <v>509</v>
      </c>
      <c r="B860" s="4" t="s">
        <v>3496</v>
      </c>
      <c r="C860" s="169">
        <v>19399</v>
      </c>
      <c r="D860" s="11" t="s">
        <v>3497</v>
      </c>
      <c r="E860" s="99">
        <f ca="1">IFERROR(VLOOKUP(F860,'Banco de Dados'!AE:AF,2,FALSE),"")</f>
        <v>716514</v>
      </c>
      <c r="F860" s="4">
        <f ca="1">IFERROR(VLOOKUP(Q860,'Banco de Dados'!A:B,2,FALSE),"")</f>
        <v>212301486</v>
      </c>
      <c r="G860" s="4" t="s">
        <v>58</v>
      </c>
      <c r="H860" s="12" t="s">
        <v>59</v>
      </c>
      <c r="I860" s="114"/>
      <c r="J860" s="11">
        <v>80</v>
      </c>
      <c r="K860" s="111">
        <v>45212</v>
      </c>
      <c r="L860" s="12" t="s">
        <v>59</v>
      </c>
      <c r="M860" s="12" t="s">
        <v>59</v>
      </c>
      <c r="N860" s="4"/>
      <c r="O860" s="4" t="s">
        <v>3498</v>
      </c>
      <c r="P860" s="4" t="s">
        <v>61</v>
      </c>
      <c r="Q860" s="11">
        <v>46601210200</v>
      </c>
      <c r="R860" s="4" t="s">
        <v>3499</v>
      </c>
      <c r="S860" s="4">
        <v>21</v>
      </c>
      <c r="T860" s="4"/>
      <c r="U860" s="4" t="s">
        <v>114</v>
      </c>
      <c r="V860" s="4" t="s">
        <v>115</v>
      </c>
      <c r="W860" s="4" t="s">
        <v>3431</v>
      </c>
      <c r="X860" s="4">
        <v>-8.4369840000000007</v>
      </c>
      <c r="Y860" s="4">
        <v>-70.841727000000006</v>
      </c>
      <c r="Z860">
        <v>2236689</v>
      </c>
      <c r="AA860" s="123">
        <v>243466</v>
      </c>
      <c r="AB860" s="22">
        <v>45156</v>
      </c>
      <c r="AC860" s="22">
        <v>45159</v>
      </c>
      <c r="AD860" s="168" t="s">
        <v>66</v>
      </c>
      <c r="AE860" s="36">
        <v>45217</v>
      </c>
      <c r="AF860"/>
      <c r="AG860" s="12">
        <v>10</v>
      </c>
      <c r="AH860" s="12" t="s">
        <v>224</v>
      </c>
      <c r="AI860" t="s">
        <v>225</v>
      </c>
      <c r="AJ860" s="81">
        <v>25366</v>
      </c>
    </row>
    <row r="861" spans="1:36" ht="25.2" customHeight="1" x14ac:dyDescent="0.3">
      <c r="A861" s="5">
        <v>51</v>
      </c>
      <c r="B861" s="4" t="s">
        <v>3500</v>
      </c>
      <c r="C861" s="169">
        <v>16760</v>
      </c>
      <c r="D861" s="11" t="s">
        <v>3501</v>
      </c>
      <c r="E861" s="99">
        <f>IFERROR(VLOOKUP(F861,'Banco de Dados'!AE:AF,2,FALSE),"")</f>
        <v>714230</v>
      </c>
      <c r="F861" s="4">
        <f>IFERROR(VLOOKUP(Q861,'Banco de Dados'!A:B,2,FALSE),"")</f>
        <v>212300987</v>
      </c>
      <c r="G861" s="4" t="s">
        <v>58</v>
      </c>
      <c r="H861" s="12" t="s">
        <v>59</v>
      </c>
      <c r="I861" s="4"/>
      <c r="J861" s="11">
        <v>80</v>
      </c>
      <c r="K861" s="111">
        <v>45182</v>
      </c>
      <c r="L861" s="12" t="s">
        <v>59</v>
      </c>
      <c r="M861" s="12" t="s">
        <v>59</v>
      </c>
      <c r="N861" s="4"/>
      <c r="O861" s="4" t="s">
        <v>3502</v>
      </c>
      <c r="P861" s="4" t="s">
        <v>61</v>
      </c>
      <c r="Q861" s="11">
        <v>881105244</v>
      </c>
      <c r="R861" s="4" t="s">
        <v>3503</v>
      </c>
      <c r="S861" s="4">
        <v>16</v>
      </c>
      <c r="T861" s="4"/>
      <c r="U861" s="4" t="s">
        <v>63</v>
      </c>
      <c r="V861" s="4" t="s">
        <v>64</v>
      </c>
      <c r="W861" s="4" t="s">
        <v>65</v>
      </c>
      <c r="X861" s="4">
        <v>-8.1477970000000006</v>
      </c>
      <c r="Y861" s="4">
        <v>-72.554777999999999</v>
      </c>
      <c r="Z861" s="4">
        <v>2216186</v>
      </c>
      <c r="AA861" s="123">
        <v>239823</v>
      </c>
      <c r="AB861" s="22">
        <v>45154</v>
      </c>
      <c r="AC861" s="22">
        <v>45154</v>
      </c>
      <c r="AD861" s="168" t="s">
        <v>66</v>
      </c>
      <c r="AE861" s="36">
        <v>45188</v>
      </c>
      <c r="AF861" s="22">
        <v>45191</v>
      </c>
      <c r="AG861" s="17">
        <v>9</v>
      </c>
      <c r="AH861" s="12" t="s">
        <v>67</v>
      </c>
      <c r="AI861" t="s">
        <v>68</v>
      </c>
      <c r="AJ861" s="81">
        <v>18430</v>
      </c>
    </row>
    <row r="862" spans="1:36" ht="25.2" customHeight="1" x14ac:dyDescent="0.3">
      <c r="A862" s="5">
        <v>510</v>
      </c>
      <c r="B862" s="4" t="s">
        <v>3504</v>
      </c>
      <c r="C862" s="169">
        <v>19401</v>
      </c>
      <c r="D862" s="11" t="s">
        <v>3505</v>
      </c>
      <c r="E862" s="99">
        <f ca="1">IFERROR(VLOOKUP(F862,'Banco de Dados'!AE:AF,2,FALSE),"")</f>
        <v>716515</v>
      </c>
      <c r="F862" s="4">
        <f ca="1">IFERROR(VLOOKUP(Q862,'Banco de Dados'!A:B,2,FALSE),"")</f>
        <v>212301487</v>
      </c>
      <c r="G862" s="4" t="s">
        <v>58</v>
      </c>
      <c r="H862" s="12" t="s">
        <v>59</v>
      </c>
      <c r="I862" s="114"/>
      <c r="J862" s="11">
        <v>80</v>
      </c>
      <c r="K862" s="111">
        <v>45212</v>
      </c>
      <c r="L862" s="12" t="s">
        <v>59</v>
      </c>
      <c r="M862" s="12" t="s">
        <v>59</v>
      </c>
      <c r="N862" s="4"/>
      <c r="O862" s="4" t="s">
        <v>3506</v>
      </c>
      <c r="P862" s="4" t="s">
        <v>61</v>
      </c>
      <c r="Q862" s="11">
        <v>78859468272</v>
      </c>
      <c r="R862" s="4" t="s">
        <v>3507</v>
      </c>
      <c r="S862" s="4">
        <v>21</v>
      </c>
      <c r="T862" s="4"/>
      <c r="U862" s="4" t="s">
        <v>114</v>
      </c>
      <c r="V862" s="4" t="s">
        <v>115</v>
      </c>
      <c r="W862" s="4" t="s">
        <v>121</v>
      </c>
      <c r="X862" s="4">
        <v>-8.4381959999999996</v>
      </c>
      <c r="Y862" s="4">
        <v>-70.839005</v>
      </c>
      <c r="Z862">
        <v>2236690</v>
      </c>
      <c r="AA862" s="123">
        <v>243466</v>
      </c>
      <c r="AB862" s="22">
        <v>45156</v>
      </c>
      <c r="AC862" s="22">
        <v>45159</v>
      </c>
      <c r="AD862" s="168" t="s">
        <v>66</v>
      </c>
      <c r="AE862" s="36">
        <v>45217</v>
      </c>
      <c r="AF862"/>
      <c r="AG862" s="12">
        <v>10</v>
      </c>
      <c r="AH862" s="12" t="s">
        <v>224</v>
      </c>
      <c r="AI862" t="s">
        <v>225</v>
      </c>
      <c r="AJ862" s="81">
        <v>25480</v>
      </c>
    </row>
    <row r="863" spans="1:36" ht="25.2" customHeight="1" x14ac:dyDescent="0.3">
      <c r="A863" s="5">
        <v>511</v>
      </c>
      <c r="B863" s="4" t="s">
        <v>3508</v>
      </c>
      <c r="C863" s="169">
        <v>19403</v>
      </c>
      <c r="D863" s="11" t="s">
        <v>3509</v>
      </c>
      <c r="E863" s="99">
        <f ca="1">IFERROR(VLOOKUP(F863,'Banco de Dados'!AE:AF,2,FALSE),"")</f>
        <v>716516</v>
      </c>
      <c r="F863" s="4">
        <f ca="1">IFERROR(VLOOKUP(Q863,'Banco de Dados'!A:B,2,FALSE),"")</f>
        <v>212301488</v>
      </c>
      <c r="G863" s="4" t="s">
        <v>58</v>
      </c>
      <c r="H863" s="12" t="s">
        <v>59</v>
      </c>
      <c r="I863" s="114"/>
      <c r="J863" s="11">
        <v>80</v>
      </c>
      <c r="K863" s="111">
        <v>45214</v>
      </c>
      <c r="L863" s="12" t="s">
        <v>59</v>
      </c>
      <c r="M863" s="12" t="s">
        <v>59</v>
      </c>
      <c r="N863" s="4"/>
      <c r="O863" s="4" t="s">
        <v>3510</v>
      </c>
      <c r="P863" s="4" t="s">
        <v>61</v>
      </c>
      <c r="Q863" s="11">
        <v>1736069209</v>
      </c>
      <c r="R863" s="4" t="s">
        <v>3511</v>
      </c>
      <c r="S863" s="4">
        <v>21</v>
      </c>
      <c r="T863" s="4"/>
      <c r="U863" s="4" t="s">
        <v>114</v>
      </c>
      <c r="V863" s="4" t="s">
        <v>115</v>
      </c>
      <c r="W863" s="4" t="s">
        <v>121</v>
      </c>
      <c r="X863" s="4">
        <v>-8.4470919999999996</v>
      </c>
      <c r="Y863" s="4">
        <v>-70.833160000000007</v>
      </c>
      <c r="Z863">
        <v>2236691</v>
      </c>
      <c r="AA863" s="123">
        <v>243466</v>
      </c>
      <c r="AB863" s="22">
        <v>45156</v>
      </c>
      <c r="AC863" s="22">
        <v>45159</v>
      </c>
      <c r="AD863" s="168" t="s">
        <v>66</v>
      </c>
      <c r="AE863" s="36">
        <v>45217</v>
      </c>
      <c r="AF863"/>
      <c r="AG863" s="12">
        <v>10</v>
      </c>
      <c r="AH863" s="12" t="s">
        <v>224</v>
      </c>
      <c r="AI863" t="s">
        <v>225</v>
      </c>
      <c r="AJ863" s="81">
        <v>33350</v>
      </c>
    </row>
    <row r="864" spans="1:36" ht="25.2" customHeight="1" x14ac:dyDescent="0.3">
      <c r="A864" s="5">
        <v>512</v>
      </c>
      <c r="B864" s="4" t="s">
        <v>3512</v>
      </c>
      <c r="C864" s="169">
        <v>19405</v>
      </c>
      <c r="D864" s="11" t="s">
        <v>3513</v>
      </c>
      <c r="E864" s="99">
        <f ca="1">IFERROR(VLOOKUP(F864,'Banco de Dados'!AE:AF,2,FALSE),"")</f>
        <v>716517</v>
      </c>
      <c r="F864" s="4">
        <f ca="1">IFERROR(VLOOKUP(Q864,'Banco de Dados'!A:B,2,FALSE),"")</f>
        <v>212301492</v>
      </c>
      <c r="G864" s="4" t="s">
        <v>58</v>
      </c>
      <c r="H864" s="12" t="s">
        <v>59</v>
      </c>
      <c r="I864" s="114"/>
      <c r="J864" s="11">
        <v>80</v>
      </c>
      <c r="K864" s="111">
        <v>45213</v>
      </c>
      <c r="L864" s="12" t="s">
        <v>59</v>
      </c>
      <c r="M864" s="12" t="s">
        <v>59</v>
      </c>
      <c r="N864" s="4"/>
      <c r="O864" s="4" t="s">
        <v>3514</v>
      </c>
      <c r="P864" s="4" t="s">
        <v>61</v>
      </c>
      <c r="Q864" s="11">
        <v>6224838208</v>
      </c>
      <c r="R864" s="4" t="s">
        <v>3515</v>
      </c>
      <c r="S864" s="4">
        <v>21</v>
      </c>
      <c r="T864" s="4"/>
      <c r="U864" s="4" t="s">
        <v>114</v>
      </c>
      <c r="V864" s="4" t="s">
        <v>115</v>
      </c>
      <c r="W864" s="4" t="s">
        <v>3431</v>
      </c>
      <c r="X864" s="4">
        <v>-8.450367</v>
      </c>
      <c r="Y864" s="4">
        <v>-70.846529000000004</v>
      </c>
      <c r="Z864">
        <v>2236692</v>
      </c>
      <c r="AA864" s="123">
        <v>243466</v>
      </c>
      <c r="AB864" s="22">
        <v>45156</v>
      </c>
      <c r="AC864" s="22">
        <v>45159</v>
      </c>
      <c r="AD864" s="168" t="s">
        <v>66</v>
      </c>
      <c r="AE864" s="36">
        <v>45217</v>
      </c>
      <c r="AF864"/>
      <c r="AG864" s="12">
        <v>10</v>
      </c>
      <c r="AH864" s="12" t="s">
        <v>224</v>
      </c>
      <c r="AI864" t="s">
        <v>225</v>
      </c>
      <c r="AJ864" s="81">
        <v>35516</v>
      </c>
    </row>
    <row r="865" spans="1:36" ht="25.2" customHeight="1" x14ac:dyDescent="0.3">
      <c r="A865" s="5">
        <v>513</v>
      </c>
      <c r="B865" s="4" t="s">
        <v>3516</v>
      </c>
      <c r="C865" s="169">
        <v>19407</v>
      </c>
      <c r="D865" s="11" t="s">
        <v>3517</v>
      </c>
      <c r="E865" s="99">
        <f ca="1">IFERROR(VLOOKUP(F865,'Banco de Dados'!AE:AF,2,FALSE),"")</f>
        <v>716520</v>
      </c>
      <c r="F865" s="4">
        <f ca="1">IFERROR(VLOOKUP(Q865,'Banco de Dados'!A:B,2,FALSE),"")</f>
        <v>212301493</v>
      </c>
      <c r="G865" s="4" t="s">
        <v>58</v>
      </c>
      <c r="H865" s="12" t="s">
        <v>59</v>
      </c>
      <c r="I865" s="114"/>
      <c r="J865" s="11">
        <v>80</v>
      </c>
      <c r="K865" s="111">
        <v>45213</v>
      </c>
      <c r="L865" s="12" t="s">
        <v>59</v>
      </c>
      <c r="M865" s="12" t="s">
        <v>59</v>
      </c>
      <c r="N865" s="4"/>
      <c r="O865" s="4" t="s">
        <v>3518</v>
      </c>
      <c r="P865" s="4" t="s">
        <v>61</v>
      </c>
      <c r="Q865" s="11">
        <v>5582047247</v>
      </c>
      <c r="R865" s="4" t="s">
        <v>3519</v>
      </c>
      <c r="S865" s="4">
        <v>21</v>
      </c>
      <c r="T865" s="4"/>
      <c r="U865" s="4" t="s">
        <v>114</v>
      </c>
      <c r="V865" s="4" t="s">
        <v>115</v>
      </c>
      <c r="W865" s="4" t="s">
        <v>3431</v>
      </c>
      <c r="X865" s="4">
        <v>-8.4504950000000001</v>
      </c>
      <c r="Y865" s="4">
        <v>-70.846096000000003</v>
      </c>
      <c r="Z865">
        <v>2236693</v>
      </c>
      <c r="AA865" s="123">
        <v>243466</v>
      </c>
      <c r="AB865" s="22">
        <v>45156</v>
      </c>
      <c r="AC865" s="22">
        <v>45159</v>
      </c>
      <c r="AD865" s="168" t="s">
        <v>66</v>
      </c>
      <c r="AE865" s="36">
        <v>45217</v>
      </c>
      <c r="AF865"/>
      <c r="AG865" s="12">
        <v>10</v>
      </c>
      <c r="AH865" s="12" t="s">
        <v>224</v>
      </c>
      <c r="AI865" t="s">
        <v>225</v>
      </c>
      <c r="AJ865" s="81">
        <v>36514</v>
      </c>
    </row>
    <row r="866" spans="1:36" ht="25.2" customHeight="1" x14ac:dyDescent="0.3">
      <c r="A866" s="5">
        <v>514</v>
      </c>
      <c r="B866" s="4" t="s">
        <v>3520</v>
      </c>
      <c r="C866" s="169">
        <v>19409</v>
      </c>
      <c r="D866" s="11" t="s">
        <v>3521</v>
      </c>
      <c r="E866" s="99">
        <f ca="1">IFERROR(VLOOKUP(F866,'Banco de Dados'!AE:AF,2,FALSE),"")</f>
        <v>716522</v>
      </c>
      <c r="F866" s="4">
        <f ca="1">IFERROR(VLOOKUP(Q866,'Banco de Dados'!A:B,2,FALSE),"")</f>
        <v>212301489</v>
      </c>
      <c r="G866" s="4" t="s">
        <v>58</v>
      </c>
      <c r="H866" s="12" t="s">
        <v>59</v>
      </c>
      <c r="I866" s="114"/>
      <c r="J866" s="11">
        <v>80</v>
      </c>
      <c r="K866" s="111">
        <v>45214</v>
      </c>
      <c r="L866" s="12" t="s">
        <v>59</v>
      </c>
      <c r="M866" s="12" t="s">
        <v>59</v>
      </c>
      <c r="N866" s="4" t="s">
        <v>3465</v>
      </c>
      <c r="O866" s="4" t="s">
        <v>3522</v>
      </c>
      <c r="P866" s="4" t="s">
        <v>61</v>
      </c>
      <c r="Q866" s="11">
        <v>70407320253</v>
      </c>
      <c r="R866" s="4" t="s">
        <v>3523</v>
      </c>
      <c r="S866" s="4">
        <v>21</v>
      </c>
      <c r="T866" s="4"/>
      <c r="U866" s="4" t="s">
        <v>114</v>
      </c>
      <c r="V866" s="4" t="s">
        <v>115</v>
      </c>
      <c r="W866" s="4" t="s">
        <v>121</v>
      </c>
      <c r="X866" s="4">
        <v>-8.4522060000000003</v>
      </c>
      <c r="Y866" s="4">
        <v>-70.841307999999998</v>
      </c>
      <c r="Z866">
        <v>2236694</v>
      </c>
      <c r="AA866" s="123">
        <v>243466</v>
      </c>
      <c r="AB866" s="22">
        <v>45156</v>
      </c>
      <c r="AC866" s="22">
        <v>45159</v>
      </c>
      <c r="AD866" s="168" t="s">
        <v>66</v>
      </c>
      <c r="AE866" s="36">
        <v>45217</v>
      </c>
      <c r="AF866"/>
      <c r="AG866" s="12">
        <v>10</v>
      </c>
      <c r="AH866" s="12" t="s">
        <v>224</v>
      </c>
      <c r="AI866" t="s">
        <v>225</v>
      </c>
      <c r="AJ866" s="81">
        <v>25957</v>
      </c>
    </row>
    <row r="867" spans="1:36" ht="25.2" customHeight="1" x14ac:dyDescent="0.3">
      <c r="A867" s="5">
        <v>515</v>
      </c>
      <c r="B867" s="4" t="s">
        <v>3524</v>
      </c>
      <c r="C867" s="169">
        <v>19411</v>
      </c>
      <c r="D867" s="11" t="s">
        <v>3525</v>
      </c>
      <c r="E867" s="99">
        <f ca="1">IFERROR(VLOOKUP(F867,'Banco de Dados'!AE:AF,2,FALSE),"")</f>
        <v>716523</v>
      </c>
      <c r="F867" s="4">
        <f ca="1">IFERROR(VLOOKUP(Q867,'Banco de Dados'!A:B,2,FALSE),"")</f>
        <v>212301490</v>
      </c>
      <c r="G867" s="4" t="s">
        <v>58</v>
      </c>
      <c r="H867" s="12" t="s">
        <v>59</v>
      </c>
      <c r="I867" s="114"/>
      <c r="J867" s="11">
        <v>80</v>
      </c>
      <c r="K867" s="111">
        <v>45214</v>
      </c>
      <c r="L867" s="12" t="s">
        <v>59</v>
      </c>
      <c r="M867" s="12" t="s">
        <v>59</v>
      </c>
      <c r="N867" s="4" t="s">
        <v>3465</v>
      </c>
      <c r="O867" s="4" t="s">
        <v>3526</v>
      </c>
      <c r="P867" s="4" t="s">
        <v>61</v>
      </c>
      <c r="Q867" s="11">
        <v>69111634200</v>
      </c>
      <c r="R867" s="4" t="s">
        <v>3527</v>
      </c>
      <c r="S867" s="4">
        <v>21</v>
      </c>
      <c r="T867" s="4"/>
      <c r="U867" s="4" t="s">
        <v>114</v>
      </c>
      <c r="V867" s="4" t="s">
        <v>115</v>
      </c>
      <c r="W867" s="4" t="s">
        <v>121</v>
      </c>
      <c r="X867" s="4">
        <v>-8.452261</v>
      </c>
      <c r="Y867" s="4">
        <v>-70.841323000000003</v>
      </c>
      <c r="Z867">
        <v>2236695</v>
      </c>
      <c r="AA867" s="123">
        <v>243466</v>
      </c>
      <c r="AB867" s="22">
        <v>45156</v>
      </c>
      <c r="AC867" s="22">
        <v>45159</v>
      </c>
      <c r="AD867" s="168" t="s">
        <v>66</v>
      </c>
      <c r="AE867" s="36">
        <v>45217</v>
      </c>
      <c r="AF867"/>
      <c r="AG867" s="12">
        <v>10</v>
      </c>
      <c r="AH867" s="12" t="s">
        <v>224</v>
      </c>
      <c r="AI867" t="s">
        <v>225</v>
      </c>
      <c r="AJ867" s="81">
        <v>28196</v>
      </c>
    </row>
    <row r="868" spans="1:36" ht="25.2" customHeight="1" x14ac:dyDescent="0.3">
      <c r="A868" s="5">
        <v>516</v>
      </c>
      <c r="B868" s="4" t="s">
        <v>3528</v>
      </c>
      <c r="C868" s="169">
        <v>16376</v>
      </c>
      <c r="D868" s="11" t="s">
        <v>3529</v>
      </c>
      <c r="E868" s="99" t="str">
        <f>IFERROR(VLOOKUP(F868,'Banco de Dados'!AE:AF,2,FALSE),"")</f>
        <v/>
      </c>
      <c r="F868" s="4"/>
      <c r="G868" s="4" t="s">
        <v>410</v>
      </c>
      <c r="H868" s="12" t="s">
        <v>365</v>
      </c>
      <c r="I868" s="4" t="s">
        <v>3530</v>
      </c>
      <c r="J868" s="11" t="s">
        <v>365</v>
      </c>
      <c r="K868" s="111"/>
      <c r="M868" s="12"/>
      <c r="N868" s="4"/>
      <c r="O868" s="4" t="s">
        <v>3531</v>
      </c>
      <c r="P868" s="4" t="s">
        <v>1878</v>
      </c>
      <c r="Q868" s="11">
        <v>3194431242</v>
      </c>
      <c r="R868" s="4"/>
      <c r="S868" s="4">
        <v>17</v>
      </c>
      <c r="T868" s="4"/>
      <c r="U868" s="4" t="s">
        <v>2573</v>
      </c>
      <c r="V868" s="4" t="s">
        <v>2574</v>
      </c>
      <c r="W868" s="4" t="s">
        <v>2836</v>
      </c>
      <c r="X868" s="4">
        <v>-8.51</v>
      </c>
      <c r="Y868" s="4">
        <v>-72.438800000000001</v>
      </c>
      <c r="Z868" t="s">
        <v>7</v>
      </c>
      <c r="AB868" s="22">
        <v>45154</v>
      </c>
      <c r="AC868" s="22">
        <v>45154</v>
      </c>
      <c r="AD868" s="168"/>
      <c r="AE868" s="36"/>
      <c r="AF868"/>
      <c r="AJ868" s="81" t="e">
        <v>#N/A</v>
      </c>
    </row>
    <row r="869" spans="1:36" ht="25.2" customHeight="1" x14ac:dyDescent="0.3">
      <c r="A869" s="5">
        <v>517</v>
      </c>
      <c r="B869" s="4" t="s">
        <v>3532</v>
      </c>
      <c r="C869" s="169">
        <v>19413</v>
      </c>
      <c r="D869" s="11" t="s">
        <v>3533</v>
      </c>
      <c r="E869" s="99">
        <f ca="1">IFERROR(VLOOKUP(F869,'Banco de Dados'!AE:AF,2,FALSE),"")</f>
        <v>716527</v>
      </c>
      <c r="F869" s="4">
        <f ca="1">IFERROR(VLOOKUP(Q869,'Banco de Dados'!A:B,2,FALSE),"")</f>
        <v>212301491</v>
      </c>
      <c r="G869" s="4" t="s">
        <v>58</v>
      </c>
      <c r="H869" s="12" t="s">
        <v>59</v>
      </c>
      <c r="I869" s="4"/>
      <c r="J869" s="11">
        <v>80</v>
      </c>
      <c r="K869" s="111">
        <v>45215</v>
      </c>
      <c r="L869" s="12" t="s">
        <v>59</v>
      </c>
      <c r="M869" s="12" t="s">
        <v>59</v>
      </c>
      <c r="N869" s="4"/>
      <c r="O869" s="4" t="s">
        <v>3534</v>
      </c>
      <c r="P869" s="4" t="s">
        <v>61</v>
      </c>
      <c r="Q869" s="11">
        <v>98407864234</v>
      </c>
      <c r="R869" s="4" t="s">
        <v>3535</v>
      </c>
      <c r="S869" s="4">
        <v>21</v>
      </c>
      <c r="T869" s="4"/>
      <c r="U869" s="4" t="s">
        <v>114</v>
      </c>
      <c r="V869" s="4" t="s">
        <v>115</v>
      </c>
      <c r="W869" s="4" t="s">
        <v>121</v>
      </c>
      <c r="X869" s="4">
        <v>-8.4597270000000009</v>
      </c>
      <c r="Y869" s="4">
        <v>-70.844949999999997</v>
      </c>
      <c r="Z869">
        <v>2236696</v>
      </c>
      <c r="AA869" s="123">
        <v>243466</v>
      </c>
      <c r="AB869" s="22">
        <v>45163</v>
      </c>
      <c r="AC869" s="22">
        <v>45163</v>
      </c>
      <c r="AD869" s="168" t="s">
        <v>66</v>
      </c>
      <c r="AE869" s="36">
        <v>45224</v>
      </c>
      <c r="AF869"/>
      <c r="AG869" s="12">
        <v>10</v>
      </c>
      <c r="AH869" s="12" t="s">
        <v>224</v>
      </c>
      <c r="AI869" t="s">
        <v>225</v>
      </c>
      <c r="AJ869" s="81">
        <v>31777</v>
      </c>
    </row>
    <row r="870" spans="1:36" ht="25.2" customHeight="1" x14ac:dyDescent="0.3">
      <c r="A870" s="5">
        <v>518</v>
      </c>
      <c r="B870" s="4" t="s">
        <v>3536</v>
      </c>
      <c r="C870" s="169">
        <v>19417</v>
      </c>
      <c r="D870" s="11" t="s">
        <v>3537</v>
      </c>
      <c r="E870" s="99">
        <f ca="1">IFERROR(VLOOKUP(F870,'Banco de Dados'!AE:AF,2,FALSE),"")</f>
        <v>716528</v>
      </c>
      <c r="F870" s="4">
        <f ca="1">IFERROR(VLOOKUP(Q870,'Banco de Dados'!A:B,2,FALSE),"")</f>
        <v>212301494</v>
      </c>
      <c r="G870" s="4" t="s">
        <v>58</v>
      </c>
      <c r="H870" s="12" t="s">
        <v>59</v>
      </c>
      <c r="I870" s="114"/>
      <c r="J870" s="11">
        <v>80</v>
      </c>
      <c r="K870" s="111">
        <v>45215</v>
      </c>
      <c r="L870" s="12" t="s">
        <v>59</v>
      </c>
      <c r="M870" s="12" t="s">
        <v>59</v>
      </c>
      <c r="N870" s="4"/>
      <c r="O870" s="4" t="s">
        <v>3538</v>
      </c>
      <c r="P870" s="4" t="s">
        <v>61</v>
      </c>
      <c r="Q870" s="11">
        <v>33969027268</v>
      </c>
      <c r="R870" s="4" t="s">
        <v>3539</v>
      </c>
      <c r="S870" s="4">
        <v>21</v>
      </c>
      <c r="T870" s="4"/>
      <c r="U870" s="4" t="s">
        <v>114</v>
      </c>
      <c r="V870" s="4" t="s">
        <v>115</v>
      </c>
      <c r="W870" s="4" t="s">
        <v>121</v>
      </c>
      <c r="X870" s="4">
        <v>-8.4644169999999992</v>
      </c>
      <c r="Y870" s="4">
        <v>-70.844482999999997</v>
      </c>
      <c r="Z870">
        <v>2236697</v>
      </c>
      <c r="AA870" s="123">
        <v>243466</v>
      </c>
      <c r="AB870" s="22">
        <v>45156</v>
      </c>
      <c r="AC870" s="22">
        <v>45159</v>
      </c>
      <c r="AD870" s="168" t="s">
        <v>66</v>
      </c>
      <c r="AE870" s="36">
        <v>45224</v>
      </c>
      <c r="AF870"/>
      <c r="AG870" s="12">
        <v>10</v>
      </c>
      <c r="AH870" s="12" t="s">
        <v>224</v>
      </c>
      <c r="AI870" t="s">
        <v>225</v>
      </c>
      <c r="AJ870" s="81">
        <v>22120</v>
      </c>
    </row>
    <row r="871" spans="1:36" ht="25.2" customHeight="1" x14ac:dyDescent="0.3">
      <c r="A871" s="5">
        <v>519</v>
      </c>
      <c r="B871" s="4" t="s">
        <v>3540</v>
      </c>
      <c r="C871" s="169">
        <v>19419</v>
      </c>
      <c r="D871" s="11" t="s">
        <v>3541</v>
      </c>
      <c r="E871" s="99">
        <f ca="1">IFERROR(VLOOKUP(F871,'Banco de Dados'!AE:AF,2,FALSE),"")</f>
        <v>716531</v>
      </c>
      <c r="F871" s="4">
        <f ca="1">IFERROR(VLOOKUP(Q871,'Banco de Dados'!A:B,2,FALSE),"")</f>
        <v>212301495</v>
      </c>
      <c r="G871" s="4" t="s">
        <v>58</v>
      </c>
      <c r="H871" s="12" t="s">
        <v>59</v>
      </c>
      <c r="I871" s="114"/>
      <c r="J871" s="11">
        <v>80</v>
      </c>
      <c r="K871" s="111">
        <v>45185</v>
      </c>
      <c r="L871" s="12" t="s">
        <v>59</v>
      </c>
      <c r="M871" s="12" t="s">
        <v>59</v>
      </c>
      <c r="N871" s="4"/>
      <c r="O871" s="4" t="s">
        <v>3542</v>
      </c>
      <c r="P871" s="4" t="s">
        <v>61</v>
      </c>
      <c r="Q871" s="11">
        <v>90898648220</v>
      </c>
      <c r="R871" s="4" t="s">
        <v>3543</v>
      </c>
      <c r="S871" s="4">
        <v>21</v>
      </c>
      <c r="T871" s="4"/>
      <c r="U871" s="4" t="s">
        <v>114</v>
      </c>
      <c r="V871" s="4" t="s">
        <v>115</v>
      </c>
      <c r="W871" s="4" t="s">
        <v>121</v>
      </c>
      <c r="X871" s="4">
        <v>-8.4676860000000005</v>
      </c>
      <c r="Y871" s="4">
        <v>-70.846290999999994</v>
      </c>
      <c r="Z871">
        <v>2236698</v>
      </c>
      <c r="AA871" s="123">
        <v>243466</v>
      </c>
      <c r="AB871" s="22">
        <v>45156</v>
      </c>
      <c r="AC871" s="22">
        <v>45159</v>
      </c>
      <c r="AD871" s="168" t="s">
        <v>66</v>
      </c>
      <c r="AE871" s="36">
        <v>45224</v>
      </c>
      <c r="AF871"/>
      <c r="AG871" s="12">
        <v>10</v>
      </c>
      <c r="AH871" s="12" t="s">
        <v>224</v>
      </c>
      <c r="AI871" t="s">
        <v>225</v>
      </c>
      <c r="AJ871" s="81">
        <v>30941</v>
      </c>
    </row>
    <row r="872" spans="1:36" ht="25.2" customHeight="1" x14ac:dyDescent="0.3">
      <c r="A872" s="5">
        <v>52</v>
      </c>
      <c r="B872" s="4" t="s">
        <v>3544</v>
      </c>
      <c r="C872" s="169">
        <v>16762</v>
      </c>
      <c r="D872" s="11" t="s">
        <v>3545</v>
      </c>
      <c r="E872" s="99">
        <f>IFERROR(VLOOKUP(F872,'Banco de Dados'!AE:AF,2,FALSE),"")</f>
        <v>714237</v>
      </c>
      <c r="F872" s="4">
        <f>IFERROR(VLOOKUP(Q872,'Banco de Dados'!A:B,2,FALSE),"")</f>
        <v>212300988</v>
      </c>
      <c r="G872" s="4" t="s">
        <v>58</v>
      </c>
      <c r="H872" s="12" t="s">
        <v>59</v>
      </c>
      <c r="I872" s="4"/>
      <c r="J872" s="11">
        <v>80</v>
      </c>
      <c r="K872" s="111">
        <v>45176</v>
      </c>
      <c r="L872" s="12" t="s">
        <v>59</v>
      </c>
      <c r="M872" s="12" t="s">
        <v>59</v>
      </c>
      <c r="N872" s="4"/>
      <c r="O872" s="4" t="s">
        <v>3546</v>
      </c>
      <c r="P872" s="4" t="s">
        <v>61</v>
      </c>
      <c r="Q872" s="11">
        <v>576343277</v>
      </c>
      <c r="R872" s="4" t="s">
        <v>3547</v>
      </c>
      <c r="S872" s="4">
        <v>16</v>
      </c>
      <c r="T872" s="4"/>
      <c r="U872" s="4" t="s">
        <v>63</v>
      </c>
      <c r="V872" s="4" t="s">
        <v>64</v>
      </c>
      <c r="W872" s="4" t="s">
        <v>65</v>
      </c>
      <c r="X872" s="4">
        <v>-8.149457</v>
      </c>
      <c r="Y872" s="4">
        <v>-72.552674999999994</v>
      </c>
      <c r="Z872" s="4">
        <v>2216187</v>
      </c>
      <c r="AA872" s="123">
        <v>239823</v>
      </c>
      <c r="AB872" s="22">
        <v>45154</v>
      </c>
      <c r="AC872" s="22">
        <v>45154</v>
      </c>
      <c r="AD872" s="168" t="s">
        <v>66</v>
      </c>
      <c r="AE872" s="36">
        <v>45188</v>
      </c>
      <c r="AF872" s="22">
        <v>45191</v>
      </c>
      <c r="AG872" s="17">
        <v>9</v>
      </c>
      <c r="AH872" s="12" t="s">
        <v>67</v>
      </c>
      <c r="AI872" t="s">
        <v>68</v>
      </c>
      <c r="AJ872" s="81">
        <v>35575</v>
      </c>
    </row>
    <row r="873" spans="1:36" ht="25.2" customHeight="1" x14ac:dyDescent="0.3">
      <c r="A873" s="5">
        <v>520</v>
      </c>
      <c r="B873" s="4" t="s">
        <v>3548</v>
      </c>
      <c r="C873" s="169">
        <v>19421</v>
      </c>
      <c r="D873" s="11" t="s">
        <v>3549</v>
      </c>
      <c r="E873" s="99">
        <f ca="1">IFERROR(VLOOKUP(F873,'Banco de Dados'!AE:AF,2,FALSE),"")</f>
        <v>716532</v>
      </c>
      <c r="F873" s="4">
        <f ca="1">IFERROR(VLOOKUP(Q873,'Banco de Dados'!A:B,2,FALSE),"")</f>
        <v>212301496</v>
      </c>
      <c r="G873" s="4" t="s">
        <v>58</v>
      </c>
      <c r="H873" s="12" t="s">
        <v>59</v>
      </c>
      <c r="I873" s="114"/>
      <c r="J873" s="11">
        <v>80</v>
      </c>
      <c r="K873" s="111">
        <v>45216</v>
      </c>
      <c r="L873" s="12" t="s">
        <v>59</v>
      </c>
      <c r="M873" s="12" t="s">
        <v>59</v>
      </c>
      <c r="N873" s="4"/>
      <c r="O873" s="4" t="s">
        <v>3550</v>
      </c>
      <c r="P873" s="4" t="s">
        <v>61</v>
      </c>
      <c r="Q873" s="11">
        <v>61686620225</v>
      </c>
      <c r="R873" s="4" t="s">
        <v>3551</v>
      </c>
      <c r="S873" s="4">
        <v>21</v>
      </c>
      <c r="T873" s="4"/>
      <c r="U873" s="4" t="s">
        <v>114</v>
      </c>
      <c r="V873" s="4" t="s">
        <v>115</v>
      </c>
      <c r="W873" s="4" t="s">
        <v>121</v>
      </c>
      <c r="X873" s="4">
        <v>-8.4677769999999999</v>
      </c>
      <c r="Y873" s="4">
        <v>-70.846276000000003</v>
      </c>
      <c r="Z873">
        <v>2236699</v>
      </c>
      <c r="AA873" s="123">
        <v>243466</v>
      </c>
      <c r="AB873" s="22">
        <v>45156</v>
      </c>
      <c r="AC873" s="22">
        <v>45159</v>
      </c>
      <c r="AD873" s="168" t="s">
        <v>66</v>
      </c>
      <c r="AE873" s="36">
        <v>45224</v>
      </c>
      <c r="AF873"/>
      <c r="AG873" s="12">
        <v>10</v>
      </c>
      <c r="AH873" s="12" t="s">
        <v>224</v>
      </c>
      <c r="AI873" t="s">
        <v>225</v>
      </c>
      <c r="AJ873" s="81">
        <v>28777</v>
      </c>
    </row>
    <row r="874" spans="1:36" ht="25.2" customHeight="1" x14ac:dyDescent="0.3">
      <c r="A874" s="5">
        <v>521</v>
      </c>
      <c r="B874" s="4" t="s">
        <v>3552</v>
      </c>
      <c r="C874" s="169">
        <v>19423</v>
      </c>
      <c r="D874" s="11" t="s">
        <v>3553</v>
      </c>
      <c r="E874" s="99">
        <f ca="1">IFERROR(VLOOKUP(F874,'Banco de Dados'!AE:AF,2,FALSE),"")</f>
        <v>716535</v>
      </c>
      <c r="F874" s="4">
        <f ca="1">IFERROR(VLOOKUP(Q874,'Banco de Dados'!A:B,2,FALSE),"")</f>
        <v>212301497</v>
      </c>
      <c r="G874" s="4" t="s">
        <v>58</v>
      </c>
      <c r="H874" s="12" t="s">
        <v>59</v>
      </c>
      <c r="I874" s="114"/>
      <c r="J874" s="11">
        <v>80</v>
      </c>
      <c r="K874" s="111">
        <v>45215</v>
      </c>
      <c r="L874" s="12" t="s">
        <v>59</v>
      </c>
      <c r="M874" s="12" t="s">
        <v>59</v>
      </c>
      <c r="N874" s="4"/>
      <c r="O874" s="4" t="s">
        <v>3554</v>
      </c>
      <c r="P874" s="4" t="s">
        <v>61</v>
      </c>
      <c r="Q874" s="11">
        <v>91215820259</v>
      </c>
      <c r="R874" s="4" t="s">
        <v>3555</v>
      </c>
      <c r="S874" s="4">
        <v>21</v>
      </c>
      <c r="T874" s="4"/>
      <c r="U874" s="4" t="s">
        <v>114</v>
      </c>
      <c r="V874" s="4" t="s">
        <v>115</v>
      </c>
      <c r="W874" s="4" t="s">
        <v>121</v>
      </c>
      <c r="X874" s="4">
        <v>-8.4604780000000002</v>
      </c>
      <c r="Y874" s="4">
        <v>-70.845493000000005</v>
      </c>
      <c r="Z874">
        <v>2236700</v>
      </c>
      <c r="AA874" s="123">
        <v>243466</v>
      </c>
      <c r="AB874" s="22">
        <v>45156</v>
      </c>
      <c r="AC874" s="22">
        <v>45159</v>
      </c>
      <c r="AD874" s="168" t="s">
        <v>66</v>
      </c>
      <c r="AE874" s="36">
        <v>45224</v>
      </c>
      <c r="AF874"/>
      <c r="AG874" s="12">
        <v>10</v>
      </c>
      <c r="AH874" s="12" t="s">
        <v>224</v>
      </c>
      <c r="AI874" t="s">
        <v>225</v>
      </c>
      <c r="AJ874" s="81">
        <v>17573</v>
      </c>
    </row>
    <row r="875" spans="1:36" ht="25.2" customHeight="1" x14ac:dyDescent="0.3">
      <c r="A875" s="5">
        <v>522</v>
      </c>
      <c r="B875" s="4" t="s">
        <v>3556</v>
      </c>
      <c r="C875" s="169">
        <v>19425</v>
      </c>
      <c r="D875" s="11" t="s">
        <v>3557</v>
      </c>
      <c r="E875" s="99">
        <f ca="1">IFERROR(VLOOKUP(F875,'Banco de Dados'!AE:AF,2,FALSE),"")</f>
        <v>716539</v>
      </c>
      <c r="F875" s="4">
        <f ca="1">IFERROR(VLOOKUP(Q875,'Banco de Dados'!A:B,2,FALSE),"")</f>
        <v>212301498</v>
      </c>
      <c r="G875" s="4" t="s">
        <v>58</v>
      </c>
      <c r="H875" s="12" t="s">
        <v>59</v>
      </c>
      <c r="I875" s="114"/>
      <c r="J875" s="11">
        <v>80</v>
      </c>
      <c r="K875" s="111">
        <v>45216</v>
      </c>
      <c r="L875" s="12" t="s">
        <v>59</v>
      </c>
      <c r="M875" s="12" t="s">
        <v>59</v>
      </c>
      <c r="N875" s="4"/>
      <c r="O875" s="4" t="s">
        <v>3558</v>
      </c>
      <c r="P875" s="4" t="s">
        <v>61</v>
      </c>
      <c r="Q875" s="11">
        <v>2295743273</v>
      </c>
      <c r="R875" s="4" t="s">
        <v>3559</v>
      </c>
      <c r="S875" s="4">
        <v>21</v>
      </c>
      <c r="T875" s="4"/>
      <c r="U875" s="4" t="s">
        <v>114</v>
      </c>
      <c r="V875" s="4" t="s">
        <v>115</v>
      </c>
      <c r="W875" s="4" t="s">
        <v>121</v>
      </c>
      <c r="X875" s="4">
        <v>-8.4616489999999995</v>
      </c>
      <c r="Y875" s="4">
        <v>-70.855379999999997</v>
      </c>
      <c r="Z875">
        <v>2236701</v>
      </c>
      <c r="AA875" s="123">
        <v>243466</v>
      </c>
      <c r="AB875" s="22">
        <v>45156</v>
      </c>
      <c r="AC875" s="22">
        <v>45159</v>
      </c>
      <c r="AD875" s="168" t="s">
        <v>66</v>
      </c>
      <c r="AE875" s="36">
        <v>45224</v>
      </c>
      <c r="AF875"/>
      <c r="AG875" s="12">
        <v>10</v>
      </c>
      <c r="AH875" s="12" t="s">
        <v>224</v>
      </c>
      <c r="AI875" t="s">
        <v>225</v>
      </c>
      <c r="AJ875" s="81">
        <v>33496</v>
      </c>
    </row>
    <row r="876" spans="1:36" ht="25.2" customHeight="1" x14ac:dyDescent="0.3">
      <c r="A876" s="5">
        <v>523</v>
      </c>
      <c r="B876" s="4" t="s">
        <v>3560</v>
      </c>
      <c r="C876" s="169">
        <v>19427</v>
      </c>
      <c r="D876" s="11" t="s">
        <v>3561</v>
      </c>
      <c r="E876" s="99">
        <f ca="1">IFERROR(VLOOKUP(F876,'Banco de Dados'!AE:AF,2,FALSE),"")</f>
        <v>716542</v>
      </c>
      <c r="F876" s="4">
        <f ca="1">IFERROR(VLOOKUP(Q876,'Banco de Dados'!A:B,2,FALSE),"")</f>
        <v>212301499</v>
      </c>
      <c r="G876" s="4" t="s">
        <v>58</v>
      </c>
      <c r="H876" s="12" t="s">
        <v>59</v>
      </c>
      <c r="I876" s="114"/>
      <c r="J876" s="16">
        <v>80</v>
      </c>
      <c r="K876" s="111">
        <v>45216</v>
      </c>
      <c r="L876" s="12" t="s">
        <v>59</v>
      </c>
      <c r="M876" s="12" t="s">
        <v>59</v>
      </c>
      <c r="N876" s="4" t="s">
        <v>3562</v>
      </c>
      <c r="O876" s="4" t="s">
        <v>3563</v>
      </c>
      <c r="P876" s="4" t="s">
        <v>61</v>
      </c>
      <c r="Q876" s="11">
        <v>4133247299</v>
      </c>
      <c r="R876" s="4" t="s">
        <v>3564</v>
      </c>
      <c r="S876" s="4">
        <v>21</v>
      </c>
      <c r="T876" s="4"/>
      <c r="U876" s="4" t="s">
        <v>114</v>
      </c>
      <c r="V876" s="4" t="s">
        <v>115</v>
      </c>
      <c r="W876" s="4" t="s">
        <v>121</v>
      </c>
      <c r="X876" s="4">
        <v>-8.4643130000000006</v>
      </c>
      <c r="Y876" s="4">
        <v>-70.861483000000007</v>
      </c>
      <c r="Z876">
        <v>2236702</v>
      </c>
      <c r="AA876" s="123">
        <v>243466</v>
      </c>
      <c r="AB876" s="22">
        <v>45156</v>
      </c>
      <c r="AC876" s="22">
        <v>45159</v>
      </c>
      <c r="AD876" s="168" t="s">
        <v>66</v>
      </c>
      <c r="AE876" s="36">
        <v>45224</v>
      </c>
      <c r="AF876"/>
      <c r="AG876" s="12">
        <v>10</v>
      </c>
      <c r="AH876" s="12" t="s">
        <v>224</v>
      </c>
      <c r="AI876" t="s">
        <v>225</v>
      </c>
      <c r="AJ876" s="81">
        <v>36742</v>
      </c>
    </row>
    <row r="877" spans="1:36" ht="25.2" customHeight="1" x14ac:dyDescent="0.3">
      <c r="A877" s="5">
        <v>524</v>
      </c>
      <c r="B877" s="4" t="s">
        <v>3565</v>
      </c>
      <c r="C877" s="169">
        <v>19429</v>
      </c>
      <c r="D877" s="11" t="s">
        <v>3566</v>
      </c>
      <c r="E877" s="99">
        <f ca="1">IFERROR(VLOOKUP(F877,'Banco de Dados'!AE:AF,2,FALSE),"")</f>
        <v>716546</v>
      </c>
      <c r="F877" s="4">
        <f ca="1">IFERROR(VLOOKUP(Q877,'Banco de Dados'!A:B,2,FALSE),"")</f>
        <v>212301500</v>
      </c>
      <c r="G877" s="4" t="s">
        <v>58</v>
      </c>
      <c r="H877" s="12" t="s">
        <v>59</v>
      </c>
      <c r="I877" s="114"/>
      <c r="J877" s="11">
        <v>80</v>
      </c>
      <c r="K877" s="111">
        <v>45216</v>
      </c>
      <c r="L877" s="12" t="s">
        <v>59</v>
      </c>
      <c r="M877" s="12" t="s">
        <v>59</v>
      </c>
      <c r="N877" s="4"/>
      <c r="O877" s="4" t="s">
        <v>3567</v>
      </c>
      <c r="P877" s="4" t="s">
        <v>61</v>
      </c>
      <c r="Q877" s="11">
        <v>3402305259</v>
      </c>
      <c r="R877" s="4" t="s">
        <v>3568</v>
      </c>
      <c r="S877" s="4">
        <v>21</v>
      </c>
      <c r="T877" s="4"/>
      <c r="U877" s="4" t="s">
        <v>114</v>
      </c>
      <c r="V877" s="4" t="s">
        <v>115</v>
      </c>
      <c r="W877" s="4" t="s">
        <v>3431</v>
      </c>
      <c r="X877" s="4">
        <v>-8.4719960000000007</v>
      </c>
      <c r="Y877" s="4">
        <v>-70.864772000000002</v>
      </c>
      <c r="Z877">
        <v>2236703</v>
      </c>
      <c r="AA877" s="123">
        <v>243466</v>
      </c>
      <c r="AB877" s="22">
        <v>45156</v>
      </c>
      <c r="AC877" s="22">
        <v>45159</v>
      </c>
      <c r="AD877" s="168" t="s">
        <v>66</v>
      </c>
      <c r="AE877" s="36">
        <v>45224</v>
      </c>
      <c r="AF877"/>
      <c r="AG877" s="12">
        <v>10</v>
      </c>
      <c r="AH877" s="12" t="s">
        <v>224</v>
      </c>
      <c r="AI877" t="s">
        <v>225</v>
      </c>
      <c r="AJ877" s="81">
        <v>33851</v>
      </c>
    </row>
    <row r="878" spans="1:36" ht="25.2" customHeight="1" x14ac:dyDescent="0.3">
      <c r="A878" s="5">
        <v>525</v>
      </c>
      <c r="B878" s="4" t="s">
        <v>3569</v>
      </c>
      <c r="C878" s="169">
        <v>19431</v>
      </c>
      <c r="D878" s="11" t="s">
        <v>3570</v>
      </c>
      <c r="E878" s="99">
        <f ca="1">IFERROR(VLOOKUP(F878,'Banco de Dados'!AE:AF,2,FALSE),"")</f>
        <v>716549</v>
      </c>
      <c r="F878" s="4">
        <f ca="1">IFERROR(VLOOKUP(Q878,'Banco de Dados'!A:B,2,FALSE),"")</f>
        <v>212301501</v>
      </c>
      <c r="G878" s="4" t="s">
        <v>58</v>
      </c>
      <c r="H878" s="12" t="s">
        <v>59</v>
      </c>
      <c r="I878" s="114"/>
      <c r="J878" s="11">
        <v>80</v>
      </c>
      <c r="K878" s="111">
        <v>45216</v>
      </c>
      <c r="L878" s="12" t="s">
        <v>59</v>
      </c>
      <c r="M878" s="12" t="s">
        <v>59</v>
      </c>
      <c r="N878" s="4"/>
      <c r="O878" s="4" t="s">
        <v>3571</v>
      </c>
      <c r="P878" s="4" t="s">
        <v>61</v>
      </c>
      <c r="Q878" s="11">
        <v>7870521248</v>
      </c>
      <c r="R878" s="4" t="s">
        <v>3572</v>
      </c>
      <c r="S878" s="4">
        <v>21</v>
      </c>
      <c r="T878" s="4"/>
      <c r="U878" s="4" t="s">
        <v>114</v>
      </c>
      <c r="V878" s="4" t="s">
        <v>115</v>
      </c>
      <c r="W878" s="4" t="s">
        <v>2831</v>
      </c>
      <c r="X878" s="4">
        <v>-8.477176</v>
      </c>
      <c r="Y878" s="4">
        <v>-70.861224000000007</v>
      </c>
      <c r="Z878">
        <v>2236704</v>
      </c>
      <c r="AA878" s="123">
        <v>243466</v>
      </c>
      <c r="AB878" s="22">
        <v>45156</v>
      </c>
      <c r="AC878" s="22">
        <v>45159</v>
      </c>
      <c r="AD878" s="168" t="s">
        <v>66</v>
      </c>
      <c r="AE878" s="36">
        <v>45224</v>
      </c>
      <c r="AF878"/>
      <c r="AG878" s="12">
        <v>10</v>
      </c>
      <c r="AH878" s="12" t="s">
        <v>224</v>
      </c>
      <c r="AI878" t="s">
        <v>225</v>
      </c>
      <c r="AJ878" s="81">
        <v>37768</v>
      </c>
    </row>
    <row r="879" spans="1:36" ht="25.2" customHeight="1" x14ac:dyDescent="0.3">
      <c r="A879" s="5">
        <v>526</v>
      </c>
      <c r="B879" s="4" t="s">
        <v>3573</v>
      </c>
      <c r="C879" s="169">
        <v>19433</v>
      </c>
      <c r="D879" s="11" t="s">
        <v>3574</v>
      </c>
      <c r="E879" s="99">
        <f ca="1">IFERROR(VLOOKUP(F879,'Banco de Dados'!AE:AF,2,FALSE),"")</f>
        <v>716550</v>
      </c>
      <c r="F879" s="4">
        <f ca="1">IFERROR(VLOOKUP(Q879,'Banco de Dados'!A:B,2,FALSE),"")</f>
        <v>212301502</v>
      </c>
      <c r="G879" s="4" t="s">
        <v>58</v>
      </c>
      <c r="H879" s="12" t="s">
        <v>59</v>
      </c>
      <c r="I879" s="114"/>
      <c r="J879" s="11">
        <v>80</v>
      </c>
      <c r="K879" s="111">
        <v>45217</v>
      </c>
      <c r="L879" s="12" t="s">
        <v>59</v>
      </c>
      <c r="M879" s="12" t="s">
        <v>59</v>
      </c>
      <c r="N879" s="4"/>
      <c r="O879" s="4" t="s">
        <v>3575</v>
      </c>
      <c r="P879" s="4" t="s">
        <v>61</v>
      </c>
      <c r="Q879" s="11">
        <v>46130560206</v>
      </c>
      <c r="R879" s="4" t="s">
        <v>3576</v>
      </c>
      <c r="S879" s="4">
        <v>21</v>
      </c>
      <c r="T879" s="4"/>
      <c r="U879" s="4" t="s">
        <v>114</v>
      </c>
      <c r="V879" s="4" t="s">
        <v>115</v>
      </c>
      <c r="W879" s="4" t="s">
        <v>2831</v>
      </c>
      <c r="X879" s="4">
        <v>-8.4784980000000001</v>
      </c>
      <c r="Y879" s="4">
        <v>-70.859119000000007</v>
      </c>
      <c r="Z879">
        <v>2236705</v>
      </c>
      <c r="AA879" s="123">
        <v>243466</v>
      </c>
      <c r="AB879" s="22">
        <v>45156</v>
      </c>
      <c r="AC879" s="22">
        <v>45159</v>
      </c>
      <c r="AD879" s="168" t="s">
        <v>66</v>
      </c>
      <c r="AE879" s="36">
        <v>45225</v>
      </c>
      <c r="AF879"/>
      <c r="AG879" s="12">
        <v>10</v>
      </c>
      <c r="AH879" s="12" t="s">
        <v>224</v>
      </c>
      <c r="AI879" t="s">
        <v>225</v>
      </c>
      <c r="AJ879" s="81">
        <v>26258</v>
      </c>
    </row>
    <row r="880" spans="1:36" ht="25.2" customHeight="1" x14ac:dyDescent="0.3">
      <c r="A880" s="5">
        <v>527</v>
      </c>
      <c r="B880" s="4" t="s">
        <v>3577</v>
      </c>
      <c r="C880" s="169">
        <v>19435</v>
      </c>
      <c r="D880" s="11" t="s">
        <v>3578</v>
      </c>
      <c r="E880" s="99">
        <f ca="1">IFERROR(VLOOKUP(F880,'Banco de Dados'!AE:AF,2,FALSE),"")</f>
        <v>716581</v>
      </c>
      <c r="F880" s="4">
        <f ca="1">IFERROR(VLOOKUP(Q880,'Banco de Dados'!A:B,2,FALSE),"")</f>
        <v>212301503</v>
      </c>
      <c r="G880" s="4" t="s">
        <v>58</v>
      </c>
      <c r="H880" s="12" t="s">
        <v>59</v>
      </c>
      <c r="I880" s="114"/>
      <c r="J880" s="11">
        <v>80</v>
      </c>
      <c r="K880" s="111">
        <v>45217</v>
      </c>
      <c r="L880" s="12" t="s">
        <v>59</v>
      </c>
      <c r="M880" s="12" t="s">
        <v>59</v>
      </c>
      <c r="N880" s="4"/>
      <c r="O880" s="4" t="s">
        <v>3579</v>
      </c>
      <c r="P880" s="4" t="s">
        <v>61</v>
      </c>
      <c r="Q880" s="11">
        <v>23255730287</v>
      </c>
      <c r="R880" s="4" t="s">
        <v>3580</v>
      </c>
      <c r="S880" s="4">
        <v>21</v>
      </c>
      <c r="T880" s="4"/>
      <c r="U880" s="4" t="s">
        <v>114</v>
      </c>
      <c r="V880" s="4" t="s">
        <v>115</v>
      </c>
      <c r="W880" s="4" t="s">
        <v>2831</v>
      </c>
      <c r="X880" s="4">
        <v>-8.4809049999999999</v>
      </c>
      <c r="Y880" s="4">
        <v>-70.857443000000004</v>
      </c>
      <c r="Z880">
        <v>2236706</v>
      </c>
      <c r="AA880" s="123">
        <v>243466</v>
      </c>
      <c r="AB880" s="22">
        <v>45156</v>
      </c>
      <c r="AC880" s="22">
        <v>45159</v>
      </c>
      <c r="AD880" s="168" t="s">
        <v>66</v>
      </c>
      <c r="AE880" s="36">
        <v>45225</v>
      </c>
      <c r="AF880"/>
      <c r="AG880" s="12">
        <v>10</v>
      </c>
      <c r="AH880" s="12" t="s">
        <v>224</v>
      </c>
      <c r="AI880" t="s">
        <v>225</v>
      </c>
      <c r="AJ880" s="81">
        <v>20034</v>
      </c>
    </row>
    <row r="881" spans="1:36" ht="25.2" customHeight="1" x14ac:dyDescent="0.3">
      <c r="A881" s="5">
        <v>528</v>
      </c>
      <c r="B881" s="4" t="s">
        <v>3581</v>
      </c>
      <c r="C881" s="169">
        <v>19437</v>
      </c>
      <c r="D881" s="11" t="s">
        <v>3582</v>
      </c>
      <c r="E881" s="99" t="str">
        <f ca="1">IFERROR(VLOOKUP(F881,'Banco de Dados'!AE:AF,2,FALSE),"")</f>
        <v/>
      </c>
      <c r="F881" s="4">
        <f ca="1">IFERROR(VLOOKUP(Q881,'Banco de Dados'!A:B,2,FALSE),"")</f>
        <v>212301687</v>
      </c>
      <c r="G881" s="4" t="s">
        <v>58</v>
      </c>
      <c r="H881" s="12" t="s">
        <v>59</v>
      </c>
      <c r="I881" s="114"/>
      <c r="J881" s="11">
        <v>80</v>
      </c>
      <c r="K881" s="111">
        <v>45235</v>
      </c>
      <c r="L881" s="12" t="s">
        <v>59</v>
      </c>
      <c r="M881" s="147">
        <v>0.95</v>
      </c>
      <c r="N881" s="4"/>
      <c r="O881" s="4" t="s">
        <v>3583</v>
      </c>
      <c r="P881" s="4" t="s">
        <v>61</v>
      </c>
      <c r="Q881" s="11">
        <v>4565226200</v>
      </c>
      <c r="R881" s="4" t="s">
        <v>3584</v>
      </c>
      <c r="S881" s="4">
        <v>21</v>
      </c>
      <c r="T881" s="4"/>
      <c r="U881" s="4" t="s">
        <v>114</v>
      </c>
      <c r="V881" s="4" t="s">
        <v>115</v>
      </c>
      <c r="W881" s="4" t="s">
        <v>2831</v>
      </c>
      <c r="X881" s="4">
        <v>-8.4829430000000006</v>
      </c>
      <c r="Y881" s="4">
        <v>-70.856590999999995</v>
      </c>
      <c r="Z881">
        <v>2244966</v>
      </c>
      <c r="AA881" s="125">
        <v>243469</v>
      </c>
      <c r="AB881" s="22">
        <v>45156</v>
      </c>
      <c r="AC881" s="22">
        <v>45159</v>
      </c>
      <c r="AD881" s="168" t="s">
        <v>66</v>
      </c>
      <c r="AE881" s="36">
        <v>45240</v>
      </c>
      <c r="AF881"/>
      <c r="AG881" s="12">
        <v>11</v>
      </c>
      <c r="AH881" s="12" t="s">
        <v>224</v>
      </c>
      <c r="AI881" t="s">
        <v>225</v>
      </c>
      <c r="AJ881" s="81">
        <v>35980</v>
      </c>
    </row>
    <row r="882" spans="1:36" ht="25.2" customHeight="1" x14ac:dyDescent="0.3">
      <c r="A882" s="5">
        <v>529</v>
      </c>
      <c r="B882" s="4" t="s">
        <v>3585</v>
      </c>
      <c r="C882" s="169">
        <v>19439</v>
      </c>
      <c r="D882" s="11" t="s">
        <v>3586</v>
      </c>
      <c r="E882" s="99" t="str">
        <f ca="1">IFERROR(VLOOKUP(F882,'Banco de Dados'!AE:AF,2,FALSE),"")</f>
        <v/>
      </c>
      <c r="F882" s="4">
        <f ca="1">IFERROR(VLOOKUP(Q882,'Banco de Dados'!A:B,2,FALSE),"")</f>
        <v>212301871</v>
      </c>
      <c r="G882" s="4" t="s">
        <v>58</v>
      </c>
      <c r="H882" s="12" t="s">
        <v>59</v>
      </c>
      <c r="I882" s="114"/>
      <c r="J882" s="11">
        <v>80</v>
      </c>
      <c r="K882" s="111">
        <v>45253</v>
      </c>
      <c r="L882" s="12" t="s">
        <v>59</v>
      </c>
      <c r="M882" s="12" t="s">
        <v>59</v>
      </c>
      <c r="N882" s="4"/>
      <c r="O882" s="4" t="s">
        <v>3587</v>
      </c>
      <c r="P882" s="4" t="s">
        <v>61</v>
      </c>
      <c r="Q882" s="11">
        <v>5293988263</v>
      </c>
      <c r="R882" s="4" t="s">
        <v>3588</v>
      </c>
      <c r="S882" s="4">
        <v>21</v>
      </c>
      <c r="T882" s="4"/>
      <c r="U882" s="4" t="s">
        <v>114</v>
      </c>
      <c r="V882" s="4" t="s">
        <v>115</v>
      </c>
      <c r="W882" s="4" t="s">
        <v>2831</v>
      </c>
      <c r="X882" s="4">
        <v>-8.4809260000000002</v>
      </c>
      <c r="Y882" s="4">
        <v>-70.859238000000005</v>
      </c>
      <c r="Z882" t="s">
        <v>7</v>
      </c>
      <c r="AA882">
        <v>247255</v>
      </c>
      <c r="AB882" s="22">
        <v>45156</v>
      </c>
      <c r="AC882" s="22">
        <v>45159</v>
      </c>
      <c r="AD882" s="168" t="s">
        <v>66</v>
      </c>
      <c r="AE882" s="36">
        <v>45265</v>
      </c>
      <c r="AF882"/>
      <c r="AG882" s="12">
        <v>12</v>
      </c>
      <c r="AH882" s="12" t="s">
        <v>128</v>
      </c>
      <c r="AJ882" s="81">
        <v>36554</v>
      </c>
    </row>
    <row r="883" spans="1:36" ht="25.2" customHeight="1" x14ac:dyDescent="0.3">
      <c r="A883" s="5">
        <v>53</v>
      </c>
      <c r="B883" s="4" t="s">
        <v>3589</v>
      </c>
      <c r="C883" s="169">
        <v>16650</v>
      </c>
      <c r="D883" s="11" t="s">
        <v>3590</v>
      </c>
      <c r="E883" s="99">
        <f>IFERROR(VLOOKUP(F883,'Banco de Dados'!AE:AF,2,FALSE),"")</f>
        <v>714256</v>
      </c>
      <c r="F883" s="4">
        <f>IFERROR(VLOOKUP(Q883,'Banco de Dados'!A:B,2,FALSE),"")</f>
        <v>212300989</v>
      </c>
      <c r="G883" s="4" t="s">
        <v>58</v>
      </c>
      <c r="H883" s="12" t="s">
        <v>59</v>
      </c>
      <c r="I883" s="4"/>
      <c r="J883" s="11">
        <v>80</v>
      </c>
      <c r="K883" s="111">
        <v>45183</v>
      </c>
      <c r="L883" s="12" t="s">
        <v>59</v>
      </c>
      <c r="M883" s="12" t="s">
        <v>59</v>
      </c>
      <c r="N883" s="4"/>
      <c r="O883" s="4" t="s">
        <v>3591</v>
      </c>
      <c r="P883" s="4" t="s">
        <v>61</v>
      </c>
      <c r="Q883" s="11">
        <v>1478622210</v>
      </c>
      <c r="R883" s="4" t="s">
        <v>3592</v>
      </c>
      <c r="S883" s="4">
        <v>16</v>
      </c>
      <c r="T883" s="4"/>
      <c r="U883" s="4" t="s">
        <v>63</v>
      </c>
      <c r="V883" s="4" t="s">
        <v>64</v>
      </c>
      <c r="W883" s="4" t="s">
        <v>65</v>
      </c>
      <c r="X883" s="4">
        <v>-8.1521000000000008</v>
      </c>
      <c r="Y883" s="4">
        <v>-72.571702000000002</v>
      </c>
      <c r="Z883" s="4">
        <v>2216188</v>
      </c>
      <c r="AA883" s="123">
        <v>239823</v>
      </c>
      <c r="AB883" s="22">
        <v>45154</v>
      </c>
      <c r="AC883" s="22">
        <v>45154</v>
      </c>
      <c r="AD883" s="168" t="s">
        <v>66</v>
      </c>
      <c r="AE883" s="36">
        <v>45188</v>
      </c>
      <c r="AF883" s="22">
        <v>45191</v>
      </c>
      <c r="AG883" s="17">
        <v>9</v>
      </c>
      <c r="AH883" s="12" t="s">
        <v>67</v>
      </c>
      <c r="AI883" t="s">
        <v>68</v>
      </c>
      <c r="AJ883" s="81">
        <v>32583</v>
      </c>
    </row>
    <row r="884" spans="1:36" ht="25.2" customHeight="1" x14ac:dyDescent="0.3">
      <c r="A884" s="5">
        <v>530</v>
      </c>
      <c r="B884" s="4" t="s">
        <v>3593</v>
      </c>
      <c r="C884" s="169">
        <v>19441</v>
      </c>
      <c r="D884" s="11" t="s">
        <v>3594</v>
      </c>
      <c r="E884" s="99">
        <f ca="1">IFERROR(VLOOKUP(F884,'Banco de Dados'!AE:AF,2,FALSE),"")</f>
        <v>716591</v>
      </c>
      <c r="F884" s="4">
        <f ca="1">IFERROR(VLOOKUP(Q884,'Banco de Dados'!A:B,2,FALSE),"")</f>
        <v>212301504</v>
      </c>
      <c r="G884" s="4" t="s">
        <v>58</v>
      </c>
      <c r="H884" s="12" t="s">
        <v>59</v>
      </c>
      <c r="I884" s="114"/>
      <c r="J884" s="11">
        <v>80</v>
      </c>
      <c r="K884" s="111">
        <v>45217</v>
      </c>
      <c r="L884" s="12" t="s">
        <v>59</v>
      </c>
      <c r="M884" s="12" t="s">
        <v>59</v>
      </c>
      <c r="N884" s="4"/>
      <c r="O884" s="4" t="s">
        <v>3595</v>
      </c>
      <c r="P884" s="4" t="s">
        <v>61</v>
      </c>
      <c r="Q884" s="11">
        <v>1277949212</v>
      </c>
      <c r="R884" s="4" t="s">
        <v>3596</v>
      </c>
      <c r="S884" s="4">
        <v>21</v>
      </c>
      <c r="T884" s="4"/>
      <c r="U884" s="4" t="s">
        <v>114</v>
      </c>
      <c r="V884" s="4" t="s">
        <v>115</v>
      </c>
      <c r="W884" s="4" t="s">
        <v>2831</v>
      </c>
      <c r="X884" s="4">
        <v>-8.4845930000000003</v>
      </c>
      <c r="Y884" s="4">
        <v>-70.855919</v>
      </c>
      <c r="Z884">
        <v>2236707</v>
      </c>
      <c r="AA884" s="123">
        <v>243466</v>
      </c>
      <c r="AB884" s="22">
        <v>45156</v>
      </c>
      <c r="AC884" s="22">
        <v>45159</v>
      </c>
      <c r="AD884" s="168" t="s">
        <v>66</v>
      </c>
      <c r="AE884" s="36">
        <v>45225</v>
      </c>
      <c r="AF884"/>
      <c r="AG884" s="12">
        <v>10</v>
      </c>
      <c r="AH884" s="12" t="s">
        <v>224</v>
      </c>
      <c r="AI884" t="s">
        <v>225</v>
      </c>
      <c r="AJ884" s="81">
        <v>28984</v>
      </c>
    </row>
    <row r="885" spans="1:36" ht="25.2" customHeight="1" x14ac:dyDescent="0.3">
      <c r="A885" s="5">
        <v>531</v>
      </c>
      <c r="B885" s="4" t="s">
        <v>3597</v>
      </c>
      <c r="C885" s="169">
        <v>19443</v>
      </c>
      <c r="D885" s="11" t="s">
        <v>3598</v>
      </c>
      <c r="E885" s="99">
        <f>IFERROR(VLOOKUP(F885,'Banco de Dados'!AE:AF,2,FALSE),"")</f>
        <v>716706</v>
      </c>
      <c r="F885" s="4">
        <v>212301505</v>
      </c>
      <c r="G885" s="4" t="s">
        <v>58</v>
      </c>
      <c r="H885" s="12" t="s">
        <v>59</v>
      </c>
      <c r="I885" s="114"/>
      <c r="J885" s="11">
        <v>80</v>
      </c>
      <c r="K885" s="111">
        <v>45218</v>
      </c>
      <c r="L885" s="12" t="s">
        <v>59</v>
      </c>
      <c r="M885" s="12" t="s">
        <v>59</v>
      </c>
      <c r="N885" s="4"/>
      <c r="O885" s="4" t="s">
        <v>3599</v>
      </c>
      <c r="P885" s="4" t="s">
        <v>292</v>
      </c>
      <c r="Q885" s="11">
        <v>3744521214</v>
      </c>
      <c r="R885" s="4" t="s">
        <v>3600</v>
      </c>
      <c r="S885" s="4">
        <v>21</v>
      </c>
      <c r="T885" s="4"/>
      <c r="U885" s="4" t="s">
        <v>114</v>
      </c>
      <c r="V885" s="4" t="s">
        <v>115</v>
      </c>
      <c r="W885" s="4" t="s">
        <v>2831</v>
      </c>
      <c r="X885" s="4">
        <v>-8.4846439999999994</v>
      </c>
      <c r="Y885" s="4">
        <v>-70.855979000000005</v>
      </c>
      <c r="Z885">
        <v>2236708</v>
      </c>
      <c r="AA885" s="123">
        <v>243466</v>
      </c>
      <c r="AB885" s="22">
        <v>45156</v>
      </c>
      <c r="AC885" s="22">
        <v>45159</v>
      </c>
      <c r="AD885" s="168" t="s">
        <v>66</v>
      </c>
      <c r="AE885" s="36">
        <v>45225</v>
      </c>
      <c r="AF885"/>
      <c r="AG885" s="12">
        <v>10</v>
      </c>
      <c r="AH885" s="12" t="s">
        <v>224</v>
      </c>
      <c r="AI885" t="s">
        <v>225</v>
      </c>
      <c r="AJ885" s="81">
        <v>35031</v>
      </c>
    </row>
    <row r="886" spans="1:36" ht="25.2" customHeight="1" x14ac:dyDescent="0.3">
      <c r="A886" s="5">
        <v>532</v>
      </c>
      <c r="B886" s="4" t="s">
        <v>3601</v>
      </c>
      <c r="C886" s="169">
        <v>19445</v>
      </c>
      <c r="D886" s="11" t="s">
        <v>3602</v>
      </c>
      <c r="E886" s="99">
        <f ca="1">IFERROR(VLOOKUP(F886,'Banco de Dados'!AE:AF,2,FALSE),"")</f>
        <v>716594</v>
      </c>
      <c r="F886" s="4">
        <f ca="1">IFERROR(VLOOKUP(Q886,'Banco de Dados'!A:B,2,FALSE),"")</f>
        <v>212301516</v>
      </c>
      <c r="G886" s="4" t="s">
        <v>58</v>
      </c>
      <c r="H886" s="12" t="s">
        <v>59</v>
      </c>
      <c r="I886" s="114"/>
      <c r="J886" s="11">
        <v>80</v>
      </c>
      <c r="K886" s="111">
        <v>45217</v>
      </c>
      <c r="L886" s="12" t="s">
        <v>59</v>
      </c>
      <c r="M886" s="12" t="s">
        <v>59</v>
      </c>
      <c r="N886" s="4"/>
      <c r="O886" s="4" t="s">
        <v>3603</v>
      </c>
      <c r="P886" s="4" t="s">
        <v>61</v>
      </c>
      <c r="Q886" s="11">
        <v>1570171254</v>
      </c>
      <c r="R886" s="4" t="s">
        <v>3600</v>
      </c>
      <c r="S886" s="4">
        <v>21</v>
      </c>
      <c r="T886" s="4"/>
      <c r="U886" s="4" t="s">
        <v>114</v>
      </c>
      <c r="V886" s="4" t="s">
        <v>115</v>
      </c>
      <c r="W886" s="4" t="s">
        <v>2831</v>
      </c>
      <c r="X886" s="4">
        <v>-8.4824400000000004</v>
      </c>
      <c r="Y886" s="4">
        <v>-70.851280000000003</v>
      </c>
      <c r="Z886">
        <v>2236709</v>
      </c>
      <c r="AA886" s="123">
        <v>243466</v>
      </c>
      <c r="AB886" s="22">
        <v>45156</v>
      </c>
      <c r="AC886" s="22">
        <v>45159</v>
      </c>
      <c r="AD886" s="168" t="s">
        <v>66</v>
      </c>
      <c r="AE886" s="36">
        <v>45225</v>
      </c>
      <c r="AF886"/>
      <c r="AG886" s="12">
        <v>10</v>
      </c>
      <c r="AH886" s="12" t="s">
        <v>224</v>
      </c>
      <c r="AI886" t="s">
        <v>225</v>
      </c>
      <c r="AJ886" s="81">
        <v>31603</v>
      </c>
    </row>
    <row r="887" spans="1:36" ht="25.2" customHeight="1" x14ac:dyDescent="0.3">
      <c r="A887" s="5">
        <v>533</v>
      </c>
      <c r="B887" s="4" t="s">
        <v>3604</v>
      </c>
      <c r="C887" s="169">
        <v>19301</v>
      </c>
      <c r="D887" s="11" t="s">
        <v>3605</v>
      </c>
      <c r="E887" s="99">
        <f ca="1">IFERROR(VLOOKUP(F887,'Banco de Dados'!AE:AF,2,FALSE),"")</f>
        <v>716596</v>
      </c>
      <c r="F887" s="4">
        <f ca="1">IFERROR(VLOOKUP(Q887,'Banco de Dados'!A:B,2,FALSE),"")</f>
        <v>212301575</v>
      </c>
      <c r="G887" s="4" t="s">
        <v>410</v>
      </c>
      <c r="H887" s="12" t="s">
        <v>59</v>
      </c>
      <c r="I887" s="114"/>
      <c r="J887" s="11">
        <v>80</v>
      </c>
      <c r="K887" s="111">
        <v>45201</v>
      </c>
      <c r="L887" s="12" t="s">
        <v>59</v>
      </c>
      <c r="M887" s="12" t="s">
        <v>59</v>
      </c>
      <c r="N887" s="4"/>
      <c r="O887" s="4" t="s">
        <v>3606</v>
      </c>
      <c r="P887" s="4" t="s">
        <v>61</v>
      </c>
      <c r="Q887" s="11">
        <v>79007929291</v>
      </c>
      <c r="R887" s="4" t="s">
        <v>3607</v>
      </c>
      <c r="S887" s="4">
        <v>14</v>
      </c>
      <c r="T887" s="4"/>
      <c r="U887" s="4" t="s">
        <v>413</v>
      </c>
      <c r="V887" s="4" t="s">
        <v>1906</v>
      </c>
      <c r="W887" s="4" t="s">
        <v>3183</v>
      </c>
      <c r="X887" s="4">
        <v>-7.4178470000000001</v>
      </c>
      <c r="Y887" s="4">
        <v>-73.257561999999993</v>
      </c>
      <c r="Z887">
        <v>2236714</v>
      </c>
      <c r="AA887" s="123">
        <v>243468</v>
      </c>
      <c r="AB887" s="22">
        <v>45163</v>
      </c>
      <c r="AC887" s="22">
        <v>45163</v>
      </c>
      <c r="AD887" s="168" t="s">
        <v>66</v>
      </c>
      <c r="AE887" s="36">
        <v>45208</v>
      </c>
      <c r="AF887"/>
      <c r="AG887" s="12">
        <v>10</v>
      </c>
      <c r="AH887" s="12" t="s">
        <v>224</v>
      </c>
      <c r="AI887" t="s">
        <v>225</v>
      </c>
      <c r="AJ887" s="81">
        <v>28223</v>
      </c>
    </row>
    <row r="888" spans="1:36" ht="25.2" customHeight="1" x14ac:dyDescent="0.3">
      <c r="A888" s="5">
        <v>534</v>
      </c>
      <c r="B888" s="4" t="s">
        <v>3608</v>
      </c>
      <c r="C888" s="169">
        <v>19449</v>
      </c>
      <c r="D888" s="11" t="s">
        <v>3609</v>
      </c>
      <c r="E888" s="99">
        <f ca="1">IFERROR(VLOOKUP(F888,'Banco de Dados'!AE:AF,2,FALSE),"")</f>
        <v>716603</v>
      </c>
      <c r="F888" s="4">
        <f ca="1">IFERROR(VLOOKUP(Q888,'Banco de Dados'!A:B,2,FALSE),"")</f>
        <v>212301517</v>
      </c>
      <c r="G888" s="4" t="s">
        <v>58</v>
      </c>
      <c r="H888" s="12" t="s">
        <v>59</v>
      </c>
      <c r="I888" s="114"/>
      <c r="J888" s="11">
        <v>80</v>
      </c>
      <c r="K888" s="111">
        <v>45218</v>
      </c>
      <c r="L888" s="12" t="s">
        <v>59</v>
      </c>
      <c r="M888" s="12" t="s">
        <v>59</v>
      </c>
      <c r="N888" s="4"/>
      <c r="O888" s="4" t="s">
        <v>3610</v>
      </c>
      <c r="P888" s="4" t="s">
        <v>61</v>
      </c>
      <c r="Q888" s="11">
        <v>89090586253</v>
      </c>
      <c r="R888" s="4" t="s">
        <v>3611</v>
      </c>
      <c r="S888" s="4">
        <v>21</v>
      </c>
      <c r="T888" s="4"/>
      <c r="U888" s="4" t="s">
        <v>114</v>
      </c>
      <c r="V888" s="4" t="s">
        <v>115</v>
      </c>
      <c r="W888" s="4" t="s">
        <v>2831</v>
      </c>
      <c r="X888" s="4">
        <v>-8.4908579999999994</v>
      </c>
      <c r="Y888" s="4">
        <v>-70.861413999999996</v>
      </c>
      <c r="Z888">
        <v>2236718</v>
      </c>
      <c r="AA888" s="123">
        <v>243466</v>
      </c>
      <c r="AB888" s="22">
        <v>45156</v>
      </c>
      <c r="AC888" s="22">
        <v>45159</v>
      </c>
      <c r="AD888" s="168" t="s">
        <v>66</v>
      </c>
      <c r="AE888" s="36">
        <v>45225</v>
      </c>
      <c r="AF888"/>
      <c r="AG888" s="12">
        <v>10</v>
      </c>
      <c r="AH888" s="12" t="s">
        <v>224</v>
      </c>
      <c r="AI888" t="s">
        <v>225</v>
      </c>
      <c r="AJ888" s="81">
        <v>31475</v>
      </c>
    </row>
    <row r="889" spans="1:36" ht="25.2" customHeight="1" x14ac:dyDescent="0.3">
      <c r="A889" s="5">
        <v>535</v>
      </c>
      <c r="B889" s="4" t="s">
        <v>3612</v>
      </c>
      <c r="C889" s="169">
        <v>19451</v>
      </c>
      <c r="D889" s="11" t="s">
        <v>3613</v>
      </c>
      <c r="E889" s="99">
        <f ca="1">IFERROR(VLOOKUP(F889,'Banco de Dados'!AE:AF,2,FALSE),"")</f>
        <v>716605</v>
      </c>
      <c r="F889" s="4">
        <f ca="1">IFERROR(VLOOKUP(Q889,'Banco de Dados'!A:B,2,FALSE),"")</f>
        <v>212301518</v>
      </c>
      <c r="G889" s="4" t="s">
        <v>58</v>
      </c>
      <c r="H889" s="12" t="s">
        <v>59</v>
      </c>
      <c r="I889" s="114"/>
      <c r="J889" s="11">
        <v>80</v>
      </c>
      <c r="K889" s="111">
        <v>45218</v>
      </c>
      <c r="L889" s="12" t="s">
        <v>59</v>
      </c>
      <c r="M889" s="12" t="s">
        <v>59</v>
      </c>
      <c r="N889" s="4"/>
      <c r="O889" s="4" t="s">
        <v>3614</v>
      </c>
      <c r="P889" s="4" t="s">
        <v>61</v>
      </c>
      <c r="Q889" s="11">
        <v>3981300270</v>
      </c>
      <c r="R889" s="4" t="s">
        <v>3615</v>
      </c>
      <c r="S889" s="4">
        <v>21</v>
      </c>
      <c r="T889" s="4"/>
      <c r="U889" s="4" t="s">
        <v>114</v>
      </c>
      <c r="V889" s="4" t="s">
        <v>115</v>
      </c>
      <c r="W889" s="4" t="s">
        <v>2831</v>
      </c>
      <c r="X889" s="4">
        <v>-8.4907970000000006</v>
      </c>
      <c r="Y889" s="4">
        <v>-70.863089000000002</v>
      </c>
      <c r="Z889">
        <v>2236719</v>
      </c>
      <c r="AA889" s="123">
        <v>243466</v>
      </c>
      <c r="AB889" s="22">
        <v>45156</v>
      </c>
      <c r="AC889" s="22">
        <v>45159</v>
      </c>
      <c r="AD889" s="168" t="s">
        <v>66</v>
      </c>
      <c r="AE889" s="36">
        <v>45225</v>
      </c>
      <c r="AF889"/>
      <c r="AG889" s="12">
        <v>10</v>
      </c>
      <c r="AH889" s="12" t="s">
        <v>224</v>
      </c>
      <c r="AI889" t="s">
        <v>225</v>
      </c>
      <c r="AJ889" s="81">
        <v>35720</v>
      </c>
    </row>
    <row r="890" spans="1:36" ht="25.2" customHeight="1" x14ac:dyDescent="0.3">
      <c r="A890" s="5">
        <v>536</v>
      </c>
      <c r="B890" s="4" t="s">
        <v>3616</v>
      </c>
      <c r="C890" s="169">
        <v>19453</v>
      </c>
      <c r="D890" s="11" t="s">
        <v>3617</v>
      </c>
      <c r="E890" s="99" t="str">
        <f ca="1">IFERROR(VLOOKUP(F890,'Banco de Dados'!AE:AF,2,FALSE),"")</f>
        <v/>
      </c>
      <c r="F890" s="4">
        <f ca="1">IFERROR(VLOOKUP(Q890,'Banco de Dados'!A:B,2,FALSE),"")</f>
        <v>212301690</v>
      </c>
      <c r="G890" s="4" t="s">
        <v>58</v>
      </c>
      <c r="H890" s="12" t="s">
        <v>59</v>
      </c>
      <c r="I890" s="114"/>
      <c r="J890" s="11">
        <v>80</v>
      </c>
      <c r="K890" s="111">
        <v>45233</v>
      </c>
      <c r="L890" s="12" t="s">
        <v>59</v>
      </c>
      <c r="M890" s="147">
        <v>0.95</v>
      </c>
      <c r="N890" s="4"/>
      <c r="O890" s="4" t="s">
        <v>3618</v>
      </c>
      <c r="P890" s="4" t="s">
        <v>61</v>
      </c>
      <c r="Q890" s="11">
        <v>23255773253</v>
      </c>
      <c r="R890" s="4" t="s">
        <v>3619</v>
      </c>
      <c r="S890" s="4">
        <v>21</v>
      </c>
      <c r="T890" s="4"/>
      <c r="U890" s="4" t="s">
        <v>114</v>
      </c>
      <c r="V890" s="4" t="s">
        <v>115</v>
      </c>
      <c r="W890" s="4" t="s">
        <v>2831</v>
      </c>
      <c r="X890" s="4">
        <v>-8.4915109999999991</v>
      </c>
      <c r="Y890" s="4">
        <v>-70.861412999999999</v>
      </c>
      <c r="Z890">
        <v>2244967</v>
      </c>
      <c r="AA890" s="125">
        <v>243469</v>
      </c>
      <c r="AB890" s="22">
        <v>45156</v>
      </c>
      <c r="AC890" s="22">
        <v>45159</v>
      </c>
      <c r="AD890" s="168" t="s">
        <v>66</v>
      </c>
      <c r="AE890" s="36">
        <v>45240</v>
      </c>
      <c r="AF890"/>
      <c r="AG890" s="12">
        <v>11</v>
      </c>
      <c r="AH890" s="12" t="s">
        <v>224</v>
      </c>
      <c r="AI890" t="s">
        <v>225</v>
      </c>
      <c r="AJ890" s="81">
        <v>23761</v>
      </c>
    </row>
    <row r="891" spans="1:36" ht="25.2" customHeight="1" x14ac:dyDescent="0.3">
      <c r="A891" s="5">
        <v>537</v>
      </c>
      <c r="B891" s="4" t="s">
        <v>3620</v>
      </c>
      <c r="C891" s="169">
        <v>19455</v>
      </c>
      <c r="D891" s="11" t="s">
        <v>3621</v>
      </c>
      <c r="E891" s="99">
        <f ca="1">IFERROR(VLOOKUP(F891,'Banco de Dados'!AE:AF,2,FALSE),"")</f>
        <v>716606</v>
      </c>
      <c r="F891" s="4">
        <f ca="1">IFERROR(VLOOKUP(Q891,'Banco de Dados'!A:B,2,FALSE),"")</f>
        <v>212301519</v>
      </c>
      <c r="G891" s="4" t="s">
        <v>58</v>
      </c>
      <c r="H891" s="12" t="s">
        <v>59</v>
      </c>
      <c r="I891" s="114"/>
      <c r="J891" s="16">
        <v>80</v>
      </c>
      <c r="K891" s="111">
        <v>45218</v>
      </c>
      <c r="L891" s="12" t="s">
        <v>59</v>
      </c>
      <c r="M891" s="12" t="s">
        <v>59</v>
      </c>
      <c r="N891" s="4" t="s">
        <v>3562</v>
      </c>
      <c r="O891" s="4" t="s">
        <v>3622</v>
      </c>
      <c r="P891" s="4" t="s">
        <v>61</v>
      </c>
      <c r="Q891" s="11">
        <v>5359983256</v>
      </c>
      <c r="R891" s="4" t="s">
        <v>3623</v>
      </c>
      <c r="S891" s="4">
        <v>21</v>
      </c>
      <c r="T891" s="4"/>
      <c r="U891" s="4" t="s">
        <v>114</v>
      </c>
      <c r="V891" s="4" t="s">
        <v>115</v>
      </c>
      <c r="W891" s="4" t="s">
        <v>2831</v>
      </c>
      <c r="X891" s="4">
        <v>-8.4915109999999991</v>
      </c>
      <c r="Y891" s="4">
        <v>-70.861412999999999</v>
      </c>
      <c r="Z891">
        <v>2236720</v>
      </c>
      <c r="AA891" s="123">
        <v>243466</v>
      </c>
      <c r="AB891" s="22">
        <v>45156</v>
      </c>
      <c r="AC891" s="22">
        <v>45159</v>
      </c>
      <c r="AD891" s="168" t="s">
        <v>66</v>
      </c>
      <c r="AE891" s="36">
        <v>45225</v>
      </c>
      <c r="AF891"/>
      <c r="AG891" s="12">
        <v>10</v>
      </c>
      <c r="AH891" s="12" t="s">
        <v>224</v>
      </c>
      <c r="AI891" t="s">
        <v>225</v>
      </c>
      <c r="AJ891" s="81">
        <v>35833</v>
      </c>
    </row>
    <row r="892" spans="1:36" ht="25.2" customHeight="1" x14ac:dyDescent="0.3">
      <c r="A892" s="5">
        <v>538</v>
      </c>
      <c r="B892" s="4" t="s">
        <v>3624</v>
      </c>
      <c r="C892" s="169">
        <v>19457</v>
      </c>
      <c r="D892" s="11" t="s">
        <v>3625</v>
      </c>
      <c r="E892" s="99">
        <f ca="1">IFERROR(VLOOKUP(F892,'Banco de Dados'!AE:AF,2,FALSE),"")</f>
        <v>716607</v>
      </c>
      <c r="F892" s="4">
        <f ca="1">IFERROR(VLOOKUP(Q892,'Banco de Dados'!A:B,2,FALSE),"")</f>
        <v>212301520</v>
      </c>
      <c r="G892" s="4" t="s">
        <v>58</v>
      </c>
      <c r="H892" s="12" t="s">
        <v>59</v>
      </c>
      <c r="I892" s="114"/>
      <c r="J892" s="11">
        <v>80</v>
      </c>
      <c r="K892" s="111">
        <v>45220</v>
      </c>
      <c r="L892" s="12" t="s">
        <v>59</v>
      </c>
      <c r="M892" s="12" t="s">
        <v>59</v>
      </c>
      <c r="N892" s="4"/>
      <c r="O892" s="4" t="s">
        <v>3626</v>
      </c>
      <c r="P892" s="4" t="s">
        <v>61</v>
      </c>
      <c r="Q892" s="11">
        <v>1685451284</v>
      </c>
      <c r="R892" s="4" t="s">
        <v>3627</v>
      </c>
      <c r="S892" s="4">
        <v>21</v>
      </c>
      <c r="T892" s="4"/>
      <c r="U892" s="4" t="s">
        <v>114</v>
      </c>
      <c r="V892" s="4" t="s">
        <v>115</v>
      </c>
      <c r="W892" s="4" t="s">
        <v>2831</v>
      </c>
      <c r="X892" s="4">
        <v>-8.4952869999999994</v>
      </c>
      <c r="Y892" s="4">
        <v>-70.859778000000006</v>
      </c>
      <c r="Z892">
        <v>2236721</v>
      </c>
      <c r="AA892" s="123">
        <v>243466</v>
      </c>
      <c r="AB892" s="22">
        <v>45156</v>
      </c>
      <c r="AC892" s="22">
        <v>45159</v>
      </c>
      <c r="AD892" s="168" t="s">
        <v>66</v>
      </c>
      <c r="AE892" s="36">
        <v>45225</v>
      </c>
      <c r="AF892"/>
      <c r="AG892" s="12">
        <v>10</v>
      </c>
      <c r="AH892" s="12" t="s">
        <v>224</v>
      </c>
      <c r="AI892" t="s">
        <v>225</v>
      </c>
      <c r="AJ892" s="81">
        <v>33867</v>
      </c>
    </row>
    <row r="893" spans="1:36" ht="25.2" customHeight="1" x14ac:dyDescent="0.3">
      <c r="A893" s="5">
        <v>539</v>
      </c>
      <c r="B893" s="4" t="s">
        <v>3628</v>
      </c>
      <c r="C893" s="169">
        <v>19459</v>
      </c>
      <c r="D893" s="11" t="s">
        <v>3629</v>
      </c>
      <c r="E893" s="99">
        <f ca="1">IFERROR(VLOOKUP(F893,'Banco de Dados'!AE:AF,2,FALSE),"")</f>
        <v>716609</v>
      </c>
      <c r="F893" s="4">
        <f ca="1">IFERROR(VLOOKUP(Q893,'Banco de Dados'!A:B,2,FALSE),"")</f>
        <v>212301521</v>
      </c>
      <c r="G893" s="4" t="s">
        <v>58</v>
      </c>
      <c r="H893" s="12" t="s">
        <v>59</v>
      </c>
      <c r="I893" s="114"/>
      <c r="J893" s="16">
        <v>80</v>
      </c>
      <c r="K893" s="111">
        <v>45220</v>
      </c>
      <c r="L893" s="12" t="s">
        <v>59</v>
      </c>
      <c r="M893" s="12" t="s">
        <v>59</v>
      </c>
      <c r="N893" s="4" t="s">
        <v>3562</v>
      </c>
      <c r="O893" s="4" t="s">
        <v>3630</v>
      </c>
      <c r="P893" s="4" t="s">
        <v>61</v>
      </c>
      <c r="Q893" s="11">
        <v>68726457253</v>
      </c>
      <c r="R893" s="4" t="s">
        <v>3631</v>
      </c>
      <c r="S893" s="4">
        <v>21</v>
      </c>
      <c r="T893" s="4"/>
      <c r="U893" s="4" t="s">
        <v>114</v>
      </c>
      <c r="V893" s="4" t="s">
        <v>115</v>
      </c>
      <c r="W893" s="4" t="s">
        <v>2831</v>
      </c>
      <c r="X893" s="4">
        <v>-8.4946420000000007</v>
      </c>
      <c r="Y893" s="4">
        <v>-70.860422999999997</v>
      </c>
      <c r="Z893">
        <v>2236722</v>
      </c>
      <c r="AA893" s="123">
        <v>243466</v>
      </c>
      <c r="AB893" s="22">
        <v>45156</v>
      </c>
      <c r="AC893" s="22">
        <v>45159</v>
      </c>
      <c r="AD893" s="168" t="s">
        <v>66</v>
      </c>
      <c r="AE893" s="36">
        <v>45225</v>
      </c>
      <c r="AF893"/>
      <c r="AG893" s="12">
        <v>10</v>
      </c>
      <c r="AH893" s="12" t="s">
        <v>224</v>
      </c>
      <c r="AI893" t="s">
        <v>225</v>
      </c>
      <c r="AJ893" s="81">
        <v>26104</v>
      </c>
    </row>
    <row r="894" spans="1:36" ht="25.2" customHeight="1" x14ac:dyDescent="0.3">
      <c r="A894" s="5">
        <v>54</v>
      </c>
      <c r="B894" s="4" t="s">
        <v>3632</v>
      </c>
      <c r="C894" s="169">
        <v>16690</v>
      </c>
      <c r="D894" s="11" t="s">
        <v>3633</v>
      </c>
      <c r="E894" s="99">
        <f>IFERROR(VLOOKUP(F894,'Banco de Dados'!AE:AF,2,FALSE),"")</f>
        <v>714264</v>
      </c>
      <c r="F894" s="4">
        <f>IFERROR(VLOOKUP(Q894,'Banco de Dados'!A:B,2,FALSE),"")</f>
        <v>212300990</v>
      </c>
      <c r="G894" s="4" t="s">
        <v>58</v>
      </c>
      <c r="H894" s="12" t="s">
        <v>59</v>
      </c>
      <c r="I894" s="4"/>
      <c r="J894" s="11">
        <v>80</v>
      </c>
      <c r="K894" s="111">
        <v>45183</v>
      </c>
      <c r="L894" s="12" t="s">
        <v>59</v>
      </c>
      <c r="M894" s="12" t="s">
        <v>59</v>
      </c>
      <c r="N894" s="4"/>
      <c r="O894" s="4" t="s">
        <v>3634</v>
      </c>
      <c r="P894" s="4" t="s">
        <v>61</v>
      </c>
      <c r="Q894" s="11">
        <v>21674590253</v>
      </c>
      <c r="R894" s="4" t="s">
        <v>3635</v>
      </c>
      <c r="S894" s="4">
        <v>16</v>
      </c>
      <c r="T894" s="4"/>
      <c r="U894" s="4" t="s">
        <v>63</v>
      </c>
      <c r="V894" s="4" t="s">
        <v>64</v>
      </c>
      <c r="W894" s="4" t="s">
        <v>65</v>
      </c>
      <c r="X894" s="4">
        <v>-8.1068580000000008</v>
      </c>
      <c r="Y894" s="4">
        <v>-72.596770000000006</v>
      </c>
      <c r="Z894" s="4">
        <v>2216189</v>
      </c>
      <c r="AA894" s="123">
        <v>239823</v>
      </c>
      <c r="AB894" s="22">
        <v>45154</v>
      </c>
      <c r="AC894" s="22">
        <v>45154</v>
      </c>
      <c r="AD894" s="168" t="s">
        <v>66</v>
      </c>
      <c r="AE894" s="36">
        <v>45188</v>
      </c>
      <c r="AF894" s="22">
        <v>45191</v>
      </c>
      <c r="AG894" s="17">
        <v>9</v>
      </c>
      <c r="AH894" s="12" t="s">
        <v>67</v>
      </c>
      <c r="AI894" t="s">
        <v>68</v>
      </c>
      <c r="AJ894" s="81">
        <v>21303</v>
      </c>
    </row>
    <row r="895" spans="1:36" ht="25.2" customHeight="1" x14ac:dyDescent="0.3">
      <c r="A895" s="5">
        <v>540</v>
      </c>
      <c r="B895" s="4" t="s">
        <v>3636</v>
      </c>
      <c r="C895" s="169">
        <v>19461</v>
      </c>
      <c r="D895" s="11" t="s">
        <v>3637</v>
      </c>
      <c r="E895" s="99">
        <f ca="1">IFERROR(VLOOKUP(F895,'Banco de Dados'!AE:AF,2,FALSE),"")</f>
        <v>716613</v>
      </c>
      <c r="F895" s="4">
        <f ca="1">IFERROR(VLOOKUP(Q895,'Banco de Dados'!A:B,2,FALSE),"")</f>
        <v>212301522</v>
      </c>
      <c r="G895" s="4" t="s">
        <v>58</v>
      </c>
      <c r="H895" s="12" t="s">
        <v>59</v>
      </c>
      <c r="I895" s="114"/>
      <c r="J895" s="11">
        <v>80</v>
      </c>
      <c r="K895" s="111">
        <v>45220</v>
      </c>
      <c r="L895" s="12" t="s">
        <v>59</v>
      </c>
      <c r="M895" s="12" t="s">
        <v>59</v>
      </c>
      <c r="N895" s="4"/>
      <c r="O895" s="4" t="s">
        <v>3638</v>
      </c>
      <c r="P895" s="4" t="s">
        <v>61</v>
      </c>
      <c r="Q895" s="11">
        <v>8875781281</v>
      </c>
      <c r="R895" s="4" t="s">
        <v>3639</v>
      </c>
      <c r="S895" s="4">
        <v>21</v>
      </c>
      <c r="T895" s="4"/>
      <c r="U895" s="4" t="s">
        <v>114</v>
      </c>
      <c r="V895" s="4" t="s">
        <v>115</v>
      </c>
      <c r="W895" s="4" t="s">
        <v>2831</v>
      </c>
      <c r="X895" s="4">
        <v>-8.4936969999999992</v>
      </c>
      <c r="Y895" s="4">
        <v>-70.861181000000002</v>
      </c>
      <c r="Z895">
        <v>2236724</v>
      </c>
      <c r="AA895" s="123">
        <v>243466</v>
      </c>
      <c r="AB895" s="22">
        <v>45156</v>
      </c>
      <c r="AC895" s="22">
        <v>45159</v>
      </c>
      <c r="AD895" s="168" t="s">
        <v>66</v>
      </c>
      <c r="AE895" s="36">
        <v>45225</v>
      </c>
      <c r="AF895"/>
      <c r="AG895" s="12">
        <v>10</v>
      </c>
      <c r="AH895" s="12" t="s">
        <v>224</v>
      </c>
      <c r="AI895" t="s">
        <v>225</v>
      </c>
      <c r="AJ895" s="81">
        <v>36997</v>
      </c>
    </row>
    <row r="896" spans="1:36" ht="25.2" customHeight="1" x14ac:dyDescent="0.3">
      <c r="A896" s="5">
        <v>541</v>
      </c>
      <c r="B896" s="4" t="s">
        <v>3640</v>
      </c>
      <c r="C896" s="169">
        <v>19463</v>
      </c>
      <c r="D896" s="11" t="s">
        <v>3641</v>
      </c>
      <c r="E896" s="99" t="str">
        <f ca="1">IFERROR(VLOOKUP(F896,'Banco de Dados'!AE:AF,2,FALSE),"")</f>
        <v/>
      </c>
      <c r="F896" s="4">
        <f ca="1">IFERROR(VLOOKUP(Q896,'Banco de Dados'!A:B,2,FALSE),"")</f>
        <v>212301694</v>
      </c>
      <c r="G896" s="4" t="s">
        <v>58</v>
      </c>
      <c r="H896" s="12" t="s">
        <v>59</v>
      </c>
      <c r="I896" s="114"/>
      <c r="J896" s="11">
        <v>80</v>
      </c>
      <c r="K896" s="111">
        <v>45235</v>
      </c>
      <c r="L896" s="12" t="s">
        <v>59</v>
      </c>
      <c r="M896" s="147">
        <v>0.95</v>
      </c>
      <c r="N896" s="4"/>
      <c r="O896" s="4" t="s">
        <v>3642</v>
      </c>
      <c r="P896" s="4" t="s">
        <v>61</v>
      </c>
      <c r="Q896" s="11">
        <v>69970726234</v>
      </c>
      <c r="R896" s="4" t="s">
        <v>3643</v>
      </c>
      <c r="S896" s="4">
        <v>21</v>
      </c>
      <c r="T896" s="4"/>
      <c r="U896" s="4" t="s">
        <v>114</v>
      </c>
      <c r="V896" s="4" t="s">
        <v>115</v>
      </c>
      <c r="W896" s="4" t="s">
        <v>2831</v>
      </c>
      <c r="X896" s="4">
        <v>-8.4937760000000004</v>
      </c>
      <c r="Y896" s="4">
        <v>-70.858683999999997</v>
      </c>
      <c r="Z896">
        <v>2244969</v>
      </c>
      <c r="AA896" s="125">
        <v>243469</v>
      </c>
      <c r="AB896" s="22">
        <v>45156</v>
      </c>
      <c r="AC896" s="22">
        <v>45159</v>
      </c>
      <c r="AD896" s="168" t="s">
        <v>66</v>
      </c>
      <c r="AE896" s="36">
        <v>45240</v>
      </c>
      <c r="AF896"/>
      <c r="AG896" s="12">
        <v>11</v>
      </c>
      <c r="AH896" s="12" t="s">
        <v>224</v>
      </c>
      <c r="AI896" t="s">
        <v>225</v>
      </c>
      <c r="AJ896" s="81">
        <v>16293</v>
      </c>
    </row>
    <row r="897" spans="1:36" ht="25.2" customHeight="1" x14ac:dyDescent="0.3">
      <c r="A897" s="5">
        <v>542</v>
      </c>
      <c r="B897" s="4" t="s">
        <v>3644</v>
      </c>
      <c r="C897" s="169">
        <v>19465</v>
      </c>
      <c r="D897" s="11" t="s">
        <v>3645</v>
      </c>
      <c r="E897" s="99">
        <f ca="1">IFERROR(VLOOKUP(F897,'Banco de Dados'!AE:AF,2,FALSE),"")</f>
        <v>716624</v>
      </c>
      <c r="F897" s="4">
        <f ca="1">IFERROR(VLOOKUP(Q897,'Banco de Dados'!A:B,2,FALSE),"")</f>
        <v>212301523</v>
      </c>
      <c r="G897" s="4" t="s">
        <v>58</v>
      </c>
      <c r="H897" s="12" t="s">
        <v>59</v>
      </c>
      <c r="I897" s="114"/>
      <c r="J897" s="11">
        <v>80</v>
      </c>
      <c r="K897" s="111">
        <v>45222</v>
      </c>
      <c r="L897" s="12" t="s">
        <v>59</v>
      </c>
      <c r="M897" s="12" t="s">
        <v>59</v>
      </c>
      <c r="N897" s="4"/>
      <c r="O897" s="4" t="s">
        <v>3646</v>
      </c>
      <c r="P897" s="4" t="s">
        <v>61</v>
      </c>
      <c r="Q897" s="11">
        <v>65103190206</v>
      </c>
      <c r="R897" s="4" t="s">
        <v>3647</v>
      </c>
      <c r="S897" s="4">
        <v>21</v>
      </c>
      <c r="T897" s="4"/>
      <c r="U897" s="4" t="s">
        <v>114</v>
      </c>
      <c r="V897" s="4" t="s">
        <v>115</v>
      </c>
      <c r="W897" s="4" t="s">
        <v>2831</v>
      </c>
      <c r="X897" s="4">
        <v>-8.4964189999999995</v>
      </c>
      <c r="Y897" s="4">
        <v>-70.858305000000001</v>
      </c>
      <c r="Z897">
        <v>2236725</v>
      </c>
      <c r="AA897" s="123">
        <v>243466</v>
      </c>
      <c r="AB897" s="22">
        <v>45156</v>
      </c>
      <c r="AC897" s="22">
        <v>45159</v>
      </c>
      <c r="AD897" s="168" t="s">
        <v>66</v>
      </c>
      <c r="AE897" s="36">
        <v>45225</v>
      </c>
      <c r="AF897"/>
      <c r="AG897" s="12">
        <v>10</v>
      </c>
      <c r="AH897" s="12" t="s">
        <v>224</v>
      </c>
      <c r="AI897" t="s">
        <v>225</v>
      </c>
      <c r="AJ897" s="81">
        <v>26741</v>
      </c>
    </row>
    <row r="898" spans="1:36" ht="25.2" customHeight="1" x14ac:dyDescent="0.3">
      <c r="A898" s="5">
        <v>543</v>
      </c>
      <c r="B898" s="4" t="s">
        <v>3648</v>
      </c>
      <c r="C898" s="169">
        <v>19469</v>
      </c>
      <c r="D898" s="11" t="s">
        <v>3649</v>
      </c>
      <c r="E898" s="99">
        <f ca="1">IFERROR(VLOOKUP(F898,'Banco de Dados'!AE:AF,2,FALSE),"")</f>
        <v>716625</v>
      </c>
      <c r="F898" s="4">
        <f ca="1">IFERROR(VLOOKUP(Q898,'Banco de Dados'!A:B,2,FALSE),"")</f>
        <v>212301524</v>
      </c>
      <c r="G898" s="4" t="s">
        <v>58</v>
      </c>
      <c r="H898" s="12" t="s">
        <v>59</v>
      </c>
      <c r="I898" s="114"/>
      <c r="J898" s="11">
        <v>80</v>
      </c>
      <c r="K898" s="111">
        <v>45220</v>
      </c>
      <c r="L898" s="12" t="s">
        <v>59</v>
      </c>
      <c r="M898" s="12" t="s">
        <v>59</v>
      </c>
      <c r="N898" s="4"/>
      <c r="O898" s="4" t="s">
        <v>3650</v>
      </c>
      <c r="P898" s="4" t="s">
        <v>61</v>
      </c>
      <c r="Q898" s="11">
        <v>6192694214</v>
      </c>
      <c r="R898" s="4" t="s">
        <v>3651</v>
      </c>
      <c r="S898" s="4">
        <v>21</v>
      </c>
      <c r="T898" s="4"/>
      <c r="U898" s="4" t="s">
        <v>114</v>
      </c>
      <c r="V898" s="4" t="s">
        <v>115</v>
      </c>
      <c r="W898" s="4" t="s">
        <v>2831</v>
      </c>
      <c r="X898" s="4">
        <v>-8.5013229999999993</v>
      </c>
      <c r="Y898" s="4">
        <v>-70.858602000000005</v>
      </c>
      <c r="Z898">
        <v>2236726</v>
      </c>
      <c r="AA898" s="123">
        <v>243466</v>
      </c>
      <c r="AB898" s="22">
        <v>45156</v>
      </c>
      <c r="AC898" s="22">
        <v>45159</v>
      </c>
      <c r="AD898" s="168" t="s">
        <v>66</v>
      </c>
      <c r="AE898" s="36">
        <v>45225</v>
      </c>
      <c r="AF898"/>
      <c r="AG898" s="12">
        <v>10</v>
      </c>
      <c r="AH898" s="12" t="s">
        <v>224</v>
      </c>
      <c r="AI898" t="s">
        <v>225</v>
      </c>
      <c r="AJ898" s="81">
        <v>36055</v>
      </c>
    </row>
    <row r="899" spans="1:36" ht="25.2" customHeight="1" x14ac:dyDescent="0.3">
      <c r="A899" s="5">
        <v>544</v>
      </c>
      <c r="B899" s="4" t="s">
        <v>3652</v>
      </c>
      <c r="C899" s="169">
        <v>19471</v>
      </c>
      <c r="D899" s="11" t="s">
        <v>3653</v>
      </c>
      <c r="E899" s="99">
        <f ca="1">IFERROR(VLOOKUP(F899,'Banco de Dados'!AE:AF,2,FALSE),"")</f>
        <v>716629</v>
      </c>
      <c r="F899" s="4">
        <f ca="1">IFERROR(VLOOKUP(Q899,'Banco de Dados'!A:B,2,FALSE),"")</f>
        <v>212301525</v>
      </c>
      <c r="G899" s="4" t="s">
        <v>58</v>
      </c>
      <c r="H899" s="12" t="s">
        <v>59</v>
      </c>
      <c r="I899" s="114"/>
      <c r="J899" s="11">
        <v>80</v>
      </c>
      <c r="K899" s="111">
        <v>45220</v>
      </c>
      <c r="L899" s="12" t="s">
        <v>59</v>
      </c>
      <c r="M899" s="12" t="s">
        <v>59</v>
      </c>
      <c r="N899" s="4"/>
      <c r="O899" s="4" t="s">
        <v>3654</v>
      </c>
      <c r="P899" s="4" t="s">
        <v>61</v>
      </c>
      <c r="Q899" s="11">
        <v>70105438286</v>
      </c>
      <c r="R899" s="4" t="s">
        <v>3655</v>
      </c>
      <c r="S899" s="4">
        <v>21</v>
      </c>
      <c r="T899" s="4"/>
      <c r="U899" s="4" t="s">
        <v>114</v>
      </c>
      <c r="V899" s="4" t="s">
        <v>115</v>
      </c>
      <c r="W899" s="4" t="s">
        <v>2831</v>
      </c>
      <c r="X899" s="4">
        <v>-8.5016549999999995</v>
      </c>
      <c r="Y899" s="4">
        <v>-70.858490000000003</v>
      </c>
      <c r="Z899">
        <v>2236727</v>
      </c>
      <c r="AA899" s="123">
        <v>243466</v>
      </c>
      <c r="AB899" s="22">
        <v>45156</v>
      </c>
      <c r="AC899" s="22">
        <v>45159</v>
      </c>
      <c r="AD899" s="168" t="s">
        <v>66</v>
      </c>
      <c r="AE899" s="36">
        <v>45225</v>
      </c>
      <c r="AF899"/>
      <c r="AG899" s="12">
        <v>10</v>
      </c>
      <c r="AH899" s="12" t="s">
        <v>224</v>
      </c>
      <c r="AI899" t="s">
        <v>225</v>
      </c>
      <c r="AJ899" s="81">
        <v>35507</v>
      </c>
    </row>
    <row r="900" spans="1:36" ht="25.2" customHeight="1" x14ac:dyDescent="0.3">
      <c r="A900" s="5">
        <v>545</v>
      </c>
      <c r="B900" s="4" t="s">
        <v>3656</v>
      </c>
      <c r="C900" s="169">
        <v>19473</v>
      </c>
      <c r="D900" s="11" t="s">
        <v>3657</v>
      </c>
      <c r="E900" s="99">
        <f ca="1">IFERROR(VLOOKUP(F900,'Banco de Dados'!AE:AF,2,FALSE),"")</f>
        <v>716633</v>
      </c>
      <c r="F900" s="4">
        <f ca="1">IFERROR(VLOOKUP(Q900,'Banco de Dados'!A:B,2,FALSE),"")</f>
        <v>212301526</v>
      </c>
      <c r="G900" s="4" t="s">
        <v>58</v>
      </c>
      <c r="H900" s="12" t="s">
        <v>59</v>
      </c>
      <c r="I900" s="114"/>
      <c r="J900" s="11">
        <v>80</v>
      </c>
      <c r="K900" s="111">
        <v>45221</v>
      </c>
      <c r="L900" s="12" t="s">
        <v>59</v>
      </c>
      <c r="M900" s="12" t="s">
        <v>59</v>
      </c>
      <c r="N900" s="4"/>
      <c r="O900" s="4" t="s">
        <v>3658</v>
      </c>
      <c r="P900" s="4" t="s">
        <v>61</v>
      </c>
      <c r="Q900" s="11">
        <v>242882250</v>
      </c>
      <c r="R900" s="4" t="s">
        <v>3659</v>
      </c>
      <c r="S900" s="4">
        <v>21</v>
      </c>
      <c r="T900" s="4"/>
      <c r="U900" s="4" t="s">
        <v>114</v>
      </c>
      <c r="V900" s="4" t="s">
        <v>115</v>
      </c>
      <c r="W900" s="4" t="s">
        <v>2831</v>
      </c>
      <c r="X900" s="4">
        <v>-8.5016909999999992</v>
      </c>
      <c r="Y900" s="4">
        <v>-70.857758000000004</v>
      </c>
      <c r="Z900">
        <v>2236729</v>
      </c>
      <c r="AA900" s="123">
        <v>243466</v>
      </c>
      <c r="AB900" s="22">
        <v>45156</v>
      </c>
      <c r="AC900" s="22">
        <v>45159</v>
      </c>
      <c r="AD900" s="168" t="s">
        <v>66</v>
      </c>
      <c r="AE900" s="36">
        <v>45225</v>
      </c>
      <c r="AF900"/>
      <c r="AG900" s="12">
        <v>10</v>
      </c>
      <c r="AH900" s="12" t="s">
        <v>224</v>
      </c>
      <c r="AI900" t="s">
        <v>225</v>
      </c>
      <c r="AJ900" s="81">
        <v>27968</v>
      </c>
    </row>
    <row r="901" spans="1:36" ht="25.2" customHeight="1" x14ac:dyDescent="0.3">
      <c r="A901" s="5">
        <v>546</v>
      </c>
      <c r="B901" s="4" t="s">
        <v>3660</v>
      </c>
      <c r="C901" s="169">
        <v>19477</v>
      </c>
      <c r="D901" s="11" t="s">
        <v>3661</v>
      </c>
      <c r="E901" s="99">
        <f ca="1">IFERROR(VLOOKUP(F901,'Banco de Dados'!AE:AF,2,FALSE),"")</f>
        <v>716640</v>
      </c>
      <c r="F901" s="4">
        <f ca="1">IFERROR(VLOOKUP(Q901,'Banco de Dados'!A:B,2,FALSE),"")</f>
        <v>212301527</v>
      </c>
      <c r="G901" s="4" t="s">
        <v>58</v>
      </c>
      <c r="H901" s="12" t="s">
        <v>59</v>
      </c>
      <c r="I901" s="114"/>
      <c r="J901" s="11">
        <v>80</v>
      </c>
      <c r="K901" s="111">
        <v>45220</v>
      </c>
      <c r="L901" s="12" t="s">
        <v>59</v>
      </c>
      <c r="M901" s="12" t="s">
        <v>59</v>
      </c>
      <c r="N901" s="4"/>
      <c r="O901" s="4" t="s">
        <v>3662</v>
      </c>
      <c r="P901" s="4" t="s">
        <v>61</v>
      </c>
      <c r="Q901" s="11">
        <v>3922557236</v>
      </c>
      <c r="R901" s="4" t="s">
        <v>3663</v>
      </c>
      <c r="S901" s="4">
        <v>21</v>
      </c>
      <c r="T901" s="4"/>
      <c r="U901" s="4" t="s">
        <v>114</v>
      </c>
      <c r="V901" s="4" t="s">
        <v>115</v>
      </c>
      <c r="W901" s="4" t="s">
        <v>2831</v>
      </c>
      <c r="X901" s="4">
        <v>-8.4812200000000004</v>
      </c>
      <c r="Y901" s="4">
        <v>-70.872382999999999</v>
      </c>
      <c r="Z901">
        <v>2236730</v>
      </c>
      <c r="AA901" s="123">
        <v>243466</v>
      </c>
      <c r="AB901" s="22">
        <v>45156</v>
      </c>
      <c r="AC901" s="22">
        <v>45159</v>
      </c>
      <c r="AD901" s="168" t="s">
        <v>66</v>
      </c>
      <c r="AE901" s="36">
        <v>45225</v>
      </c>
      <c r="AF901"/>
      <c r="AG901" s="12">
        <v>10</v>
      </c>
      <c r="AH901" s="12" t="s">
        <v>224</v>
      </c>
      <c r="AI901" t="s">
        <v>225</v>
      </c>
      <c r="AJ901" s="81">
        <v>31751</v>
      </c>
    </row>
    <row r="902" spans="1:36" ht="25.2" customHeight="1" x14ac:dyDescent="0.3">
      <c r="A902" s="5">
        <v>547</v>
      </c>
      <c r="B902" s="4" t="s">
        <v>3664</v>
      </c>
      <c r="C902" s="169">
        <v>19371</v>
      </c>
      <c r="D902" s="11" t="s">
        <v>3665</v>
      </c>
      <c r="E902" s="99">
        <f ca="1">IFERROR(VLOOKUP(F902,'Banco de Dados'!AE:AF,2,FALSE),"")</f>
        <v>716643</v>
      </c>
      <c r="F902" s="4">
        <f ca="1">IFERROR(VLOOKUP(Q902,'Banco de Dados'!A:B,2,FALSE),"")</f>
        <v>212301528</v>
      </c>
      <c r="G902" s="4" t="s">
        <v>58</v>
      </c>
      <c r="H902" s="12" t="s">
        <v>59</v>
      </c>
      <c r="I902" s="4"/>
      <c r="J902" s="11">
        <v>80</v>
      </c>
      <c r="K902" s="111">
        <v>45212</v>
      </c>
      <c r="L902" s="12" t="s">
        <v>59</v>
      </c>
      <c r="M902" s="12" t="s">
        <v>59</v>
      </c>
      <c r="N902" s="4"/>
      <c r="O902" s="4" t="s">
        <v>3666</v>
      </c>
      <c r="P902" s="4" t="s">
        <v>61</v>
      </c>
      <c r="Q902" s="11">
        <v>3758436206</v>
      </c>
      <c r="R902" s="4">
        <v>12761400</v>
      </c>
      <c r="S902" s="4">
        <v>21</v>
      </c>
      <c r="T902" s="4"/>
      <c r="U902" s="4" t="s">
        <v>114</v>
      </c>
      <c r="V902" s="4" t="s">
        <v>115</v>
      </c>
      <c r="W902" s="4" t="s">
        <v>415</v>
      </c>
      <c r="X902" s="4">
        <v>-8.3893550000000001</v>
      </c>
      <c r="Y902" s="4">
        <v>-70.803145000000001</v>
      </c>
      <c r="Z902">
        <v>2236731</v>
      </c>
      <c r="AA902" s="123">
        <v>243466</v>
      </c>
      <c r="AB902" s="22">
        <v>45163</v>
      </c>
      <c r="AC902" s="22">
        <v>45163</v>
      </c>
      <c r="AD902" s="168" t="s">
        <v>66</v>
      </c>
      <c r="AE902" s="36">
        <v>45217</v>
      </c>
      <c r="AF902"/>
      <c r="AG902" s="12">
        <v>10</v>
      </c>
      <c r="AH902" s="12" t="s">
        <v>224</v>
      </c>
      <c r="AI902" t="s">
        <v>225</v>
      </c>
      <c r="AJ902" s="81">
        <v>35309</v>
      </c>
    </row>
    <row r="903" spans="1:36" ht="25.2" customHeight="1" x14ac:dyDescent="0.3">
      <c r="A903" s="5">
        <v>548</v>
      </c>
      <c r="B903" s="4" t="s">
        <v>3667</v>
      </c>
      <c r="C903" s="169">
        <v>19481</v>
      </c>
      <c r="D903" s="11" t="s">
        <v>3668</v>
      </c>
      <c r="E903" s="99">
        <f ca="1">IFERROR(VLOOKUP(F903,'Banco de Dados'!AE:AF,2,FALSE),"")</f>
        <v>716645</v>
      </c>
      <c r="F903" s="4">
        <f ca="1">IFERROR(VLOOKUP(Q903,'Banco de Dados'!A:B,2,FALSE),"")</f>
        <v>212301529</v>
      </c>
      <c r="G903" s="4" t="s">
        <v>58</v>
      </c>
      <c r="H903" s="12" t="s">
        <v>59</v>
      </c>
      <c r="I903" s="114"/>
      <c r="J903" s="11">
        <v>80</v>
      </c>
      <c r="K903" s="111">
        <v>45221</v>
      </c>
      <c r="L903" s="12" t="s">
        <v>59</v>
      </c>
      <c r="M903" s="12" t="s">
        <v>59</v>
      </c>
      <c r="N903" s="4"/>
      <c r="O903" s="4" t="s">
        <v>3669</v>
      </c>
      <c r="P903" s="4" t="s">
        <v>61</v>
      </c>
      <c r="Q903" s="11">
        <v>61749230291</v>
      </c>
      <c r="R903" s="4" t="s">
        <v>3670</v>
      </c>
      <c r="S903" s="4">
        <v>21</v>
      </c>
      <c r="T903" s="4"/>
      <c r="U903" s="4" t="s">
        <v>114</v>
      </c>
      <c r="V903" s="4" t="s">
        <v>115</v>
      </c>
      <c r="W903" s="4" t="s">
        <v>2831</v>
      </c>
      <c r="X903" s="4">
        <v>-8.5084560000000007</v>
      </c>
      <c r="Y903" s="4">
        <v>-70.84863</v>
      </c>
      <c r="Z903">
        <v>2236732</v>
      </c>
      <c r="AA903" s="123">
        <v>243466</v>
      </c>
      <c r="AB903" s="22">
        <v>45156</v>
      </c>
      <c r="AC903" s="22">
        <v>45159</v>
      </c>
      <c r="AD903" s="168" t="s">
        <v>66</v>
      </c>
      <c r="AE903" s="36">
        <v>45225</v>
      </c>
      <c r="AF903"/>
      <c r="AG903" s="12">
        <v>10</v>
      </c>
      <c r="AH903" s="12" t="s">
        <v>224</v>
      </c>
      <c r="AI903" t="s">
        <v>225</v>
      </c>
      <c r="AJ903" s="81">
        <v>26001</v>
      </c>
    </row>
    <row r="904" spans="1:36" ht="25.2" customHeight="1" x14ac:dyDescent="0.3">
      <c r="A904" s="5">
        <v>549</v>
      </c>
      <c r="B904" s="4" t="s">
        <v>3671</v>
      </c>
      <c r="C904" s="169">
        <v>19487</v>
      </c>
      <c r="D904" s="11" t="s">
        <v>3672</v>
      </c>
      <c r="E904" s="99">
        <f ca="1">IFERROR(VLOOKUP(F904,'Banco de Dados'!AE:AF,2,FALSE),"")</f>
        <v>716649</v>
      </c>
      <c r="F904" s="4">
        <f ca="1">IFERROR(VLOOKUP(Q904,'Banco de Dados'!A:B,2,FALSE),"")</f>
        <v>212301530</v>
      </c>
      <c r="G904" s="4" t="s">
        <v>58</v>
      </c>
      <c r="H904" s="12" t="s">
        <v>59</v>
      </c>
      <c r="I904" s="114"/>
      <c r="J904" s="11">
        <v>80</v>
      </c>
      <c r="K904" s="111">
        <v>45222</v>
      </c>
      <c r="L904" s="12" t="s">
        <v>59</v>
      </c>
      <c r="M904" s="12" t="s">
        <v>59</v>
      </c>
      <c r="N904" s="4"/>
      <c r="O904" s="4" t="s">
        <v>3673</v>
      </c>
      <c r="P904" s="4" t="s">
        <v>61</v>
      </c>
      <c r="Q904" s="11">
        <v>428980210</v>
      </c>
      <c r="R904" s="4" t="s">
        <v>3674</v>
      </c>
      <c r="S904" s="4">
        <v>21</v>
      </c>
      <c r="T904" s="4"/>
      <c r="U904" s="4" t="s">
        <v>114</v>
      </c>
      <c r="V904" s="4" t="s">
        <v>115</v>
      </c>
      <c r="W904" s="4" t="s">
        <v>2831</v>
      </c>
      <c r="X904" s="4">
        <v>-8.502834</v>
      </c>
      <c r="Y904" s="4">
        <v>-70.860375000000005</v>
      </c>
      <c r="Z904">
        <v>2236733</v>
      </c>
      <c r="AA904" s="123">
        <v>243466</v>
      </c>
      <c r="AB904" s="22">
        <v>45156</v>
      </c>
      <c r="AC904" s="22">
        <v>45159</v>
      </c>
      <c r="AD904" s="168" t="s">
        <v>66</v>
      </c>
      <c r="AE904" s="36">
        <v>45225</v>
      </c>
      <c r="AF904"/>
      <c r="AG904" s="12">
        <v>10</v>
      </c>
      <c r="AH904" s="12" t="s">
        <v>224</v>
      </c>
      <c r="AI904" t="s">
        <v>225</v>
      </c>
      <c r="AJ904" s="81">
        <v>31067</v>
      </c>
    </row>
    <row r="905" spans="1:36" ht="25.2" customHeight="1" x14ac:dyDescent="0.3">
      <c r="A905" s="5">
        <v>55</v>
      </c>
      <c r="B905" s="4" t="s">
        <v>3675</v>
      </c>
      <c r="C905" s="169">
        <v>16769</v>
      </c>
      <c r="D905" s="11" t="s">
        <v>3676</v>
      </c>
      <c r="E905" s="99">
        <f>IFERROR(VLOOKUP(F905,'Banco de Dados'!AE:AF,2,FALSE),"")</f>
        <v>714268</v>
      </c>
      <c r="F905" s="4">
        <f>IFERROR(VLOOKUP(Q905,'Banco de Dados'!A:B,2,FALSE),"")</f>
        <v>212300991</v>
      </c>
      <c r="G905" s="4" t="s">
        <v>58</v>
      </c>
      <c r="H905" s="12" t="s">
        <v>59</v>
      </c>
      <c r="I905" s="4"/>
      <c r="J905" s="11">
        <v>80</v>
      </c>
      <c r="K905" s="111">
        <v>45186</v>
      </c>
      <c r="L905" s="12" t="s">
        <v>59</v>
      </c>
      <c r="M905" s="12" t="s">
        <v>59</v>
      </c>
      <c r="N905" s="4"/>
      <c r="O905" s="4" t="s">
        <v>3677</v>
      </c>
      <c r="P905" s="4" t="s">
        <v>61</v>
      </c>
      <c r="Q905" s="11">
        <v>79203345272</v>
      </c>
      <c r="R905" s="4" t="s">
        <v>3678</v>
      </c>
      <c r="S905" s="4">
        <v>16</v>
      </c>
      <c r="T905" s="4"/>
      <c r="U905" s="4" t="s">
        <v>63</v>
      </c>
      <c r="V905" s="4" t="s">
        <v>64</v>
      </c>
      <c r="W905" s="4" t="s">
        <v>65</v>
      </c>
      <c r="X905" s="4">
        <v>-8.1805850000000007</v>
      </c>
      <c r="Y905" s="4">
        <v>-72.570198000000005</v>
      </c>
      <c r="Z905" s="4">
        <v>2216190</v>
      </c>
      <c r="AA905" s="123">
        <v>239823</v>
      </c>
      <c r="AB905" s="22">
        <v>45154</v>
      </c>
      <c r="AC905" s="22">
        <v>45154</v>
      </c>
      <c r="AD905" s="168" t="s">
        <v>66</v>
      </c>
      <c r="AE905" s="36">
        <v>45194</v>
      </c>
      <c r="AF905" s="36">
        <v>45195</v>
      </c>
      <c r="AG905" s="12">
        <v>9</v>
      </c>
      <c r="AH905" s="12" t="s">
        <v>67</v>
      </c>
      <c r="AI905" t="s">
        <v>68</v>
      </c>
      <c r="AJ905" s="81">
        <v>28360</v>
      </c>
    </row>
    <row r="906" spans="1:36" ht="25.2" customHeight="1" x14ac:dyDescent="0.3">
      <c r="A906" s="5">
        <v>550</v>
      </c>
      <c r="B906" s="4" t="s">
        <v>3679</v>
      </c>
      <c r="C906" s="169">
        <v>19491</v>
      </c>
      <c r="D906" s="11" t="s">
        <v>3680</v>
      </c>
      <c r="E906" s="99" t="str">
        <f ca="1">IFERROR(VLOOKUP(F906,'Banco de Dados'!AE:AF,2,FALSE),"")</f>
        <v/>
      </c>
      <c r="F906" s="4">
        <f ca="1">IFERROR(VLOOKUP(Q906,'Banco de Dados'!A:B,2,FALSE),"")</f>
        <v>212301695</v>
      </c>
      <c r="G906" s="4" t="s">
        <v>58</v>
      </c>
      <c r="H906" s="12" t="s">
        <v>59</v>
      </c>
      <c r="I906" s="114"/>
      <c r="J906" s="11">
        <v>80</v>
      </c>
      <c r="K906" s="111">
        <v>45229</v>
      </c>
      <c r="L906" s="12" t="s">
        <v>59</v>
      </c>
      <c r="M906" s="147">
        <v>0.95</v>
      </c>
      <c r="N906" s="4"/>
      <c r="O906" s="4" t="s">
        <v>3681</v>
      </c>
      <c r="P906" s="4" t="s">
        <v>61</v>
      </c>
      <c r="Q906" s="11">
        <v>70328597201</v>
      </c>
      <c r="R906" s="4" t="s">
        <v>3682</v>
      </c>
      <c r="S906" s="4">
        <v>21</v>
      </c>
      <c r="T906" s="4"/>
      <c r="U906" s="4" t="s">
        <v>114</v>
      </c>
      <c r="V906" s="4" t="s">
        <v>115</v>
      </c>
      <c r="W906" s="4" t="s">
        <v>2831</v>
      </c>
      <c r="X906" s="4">
        <v>-8.5038339999999994</v>
      </c>
      <c r="Y906" s="4">
        <v>-70.860671999999994</v>
      </c>
      <c r="Z906">
        <v>2244972</v>
      </c>
      <c r="AA906" s="125">
        <v>243469</v>
      </c>
      <c r="AB906" s="22">
        <v>45156</v>
      </c>
      <c r="AC906" s="22">
        <v>45159</v>
      </c>
      <c r="AD906" s="168" t="s">
        <v>66</v>
      </c>
      <c r="AE906" s="36">
        <v>45240</v>
      </c>
      <c r="AF906"/>
      <c r="AG906" s="12">
        <v>11</v>
      </c>
      <c r="AH906" s="12" t="s">
        <v>224</v>
      </c>
      <c r="AI906" t="s">
        <v>225</v>
      </c>
      <c r="AJ906" s="81">
        <v>36315</v>
      </c>
    </row>
    <row r="907" spans="1:36" ht="25.2" customHeight="1" x14ac:dyDescent="0.3">
      <c r="A907" s="5">
        <v>551</v>
      </c>
      <c r="B907" s="4" t="s">
        <v>3683</v>
      </c>
      <c r="C907" s="169">
        <v>19495</v>
      </c>
      <c r="D907" s="11" t="s">
        <v>3684</v>
      </c>
      <c r="E907" s="99" t="str">
        <f>IFERROR(VLOOKUP(F907,'Banco de Dados'!AE:AF,2,FALSE),"")</f>
        <v/>
      </c>
      <c r="F907" s="4"/>
      <c r="G907" s="4" t="s">
        <v>58</v>
      </c>
      <c r="H907" s="12" t="s">
        <v>59</v>
      </c>
      <c r="I907" s="114"/>
      <c r="J907" s="11">
        <v>80</v>
      </c>
      <c r="K907" s="111"/>
      <c r="M907" s="12"/>
      <c r="N907" s="4"/>
      <c r="O907" s="4" t="s">
        <v>3685</v>
      </c>
      <c r="P907" s="4" t="s">
        <v>61</v>
      </c>
      <c r="Q907" s="11">
        <v>3626909280</v>
      </c>
      <c r="R907" s="4" t="s">
        <v>3686</v>
      </c>
      <c r="S907" s="4">
        <v>21</v>
      </c>
      <c r="T907" s="4"/>
      <c r="U907" s="4" t="s">
        <v>114</v>
      </c>
      <c r="V907" s="4" t="s">
        <v>115</v>
      </c>
      <c r="W907" s="4" t="s">
        <v>2831</v>
      </c>
      <c r="X907" s="4">
        <v>-8.5032779999999999</v>
      </c>
      <c r="Y907" s="4">
        <v>-70.861453999999995</v>
      </c>
      <c r="Z907" t="s">
        <v>7</v>
      </c>
      <c r="AB907" s="111">
        <v>45156</v>
      </c>
      <c r="AC907" s="22">
        <v>45159</v>
      </c>
      <c r="AD907" s="168"/>
      <c r="AE907" s="36"/>
      <c r="AF907"/>
      <c r="AJ907" s="170">
        <v>35944</v>
      </c>
    </row>
    <row r="908" spans="1:36" ht="25.2" customHeight="1" x14ac:dyDescent="0.3">
      <c r="A908" s="5">
        <v>552</v>
      </c>
      <c r="B908" s="4" t="s">
        <v>3687</v>
      </c>
      <c r="C908" s="169">
        <v>19499</v>
      </c>
      <c r="D908" s="11" t="s">
        <v>3688</v>
      </c>
      <c r="E908" s="99">
        <f ca="1">IFERROR(VLOOKUP(F908,'Banco de Dados'!AE:AF,2,FALSE),"")</f>
        <v>716655</v>
      </c>
      <c r="F908" s="4">
        <f ca="1">IFERROR(VLOOKUP(Q908,'Banco de Dados'!A:B,2,FALSE),"")</f>
        <v>212301531</v>
      </c>
      <c r="G908" s="4" t="s">
        <v>58</v>
      </c>
      <c r="H908" s="12" t="s">
        <v>59</v>
      </c>
      <c r="I908" s="114"/>
      <c r="J908" s="11">
        <v>80</v>
      </c>
      <c r="K908" s="111">
        <v>45228</v>
      </c>
      <c r="L908" s="12" t="s">
        <v>59</v>
      </c>
      <c r="M908" s="12" t="s">
        <v>59</v>
      </c>
      <c r="N908" s="4"/>
      <c r="O908" s="4" t="s">
        <v>3689</v>
      </c>
      <c r="P908" s="4" t="s">
        <v>61</v>
      </c>
      <c r="Q908" s="11">
        <v>8116788221</v>
      </c>
      <c r="R908" s="4" t="s">
        <v>3690</v>
      </c>
      <c r="S908" s="4">
        <v>21</v>
      </c>
      <c r="T908" s="4"/>
      <c r="U908" s="4" t="s">
        <v>114</v>
      </c>
      <c r="V908" s="4" t="s">
        <v>115</v>
      </c>
      <c r="W908" s="4" t="s">
        <v>2831</v>
      </c>
      <c r="X908" s="4">
        <v>-8.5030149999999995</v>
      </c>
      <c r="Y908" s="4">
        <v>-70.861295999999996</v>
      </c>
      <c r="Z908">
        <v>2236734</v>
      </c>
      <c r="AA908" s="123">
        <v>243466</v>
      </c>
      <c r="AB908" s="22">
        <v>45156</v>
      </c>
      <c r="AC908" s="22">
        <v>45159</v>
      </c>
      <c r="AD908" s="168" t="s">
        <v>66</v>
      </c>
      <c r="AE908" s="36">
        <v>45229</v>
      </c>
      <c r="AF908"/>
      <c r="AG908" s="12">
        <v>10</v>
      </c>
      <c r="AH908" s="12" t="s">
        <v>224</v>
      </c>
      <c r="AI908" t="s">
        <v>225</v>
      </c>
      <c r="AJ908" s="81">
        <v>37291</v>
      </c>
    </row>
    <row r="909" spans="1:36" ht="25.2" customHeight="1" x14ac:dyDescent="0.3">
      <c r="A909" s="5">
        <v>553</v>
      </c>
      <c r="B909" s="4" t="s">
        <v>3691</v>
      </c>
      <c r="C909" s="169">
        <v>19503</v>
      </c>
      <c r="D909" s="11" t="s">
        <v>3692</v>
      </c>
      <c r="E909" s="99">
        <f ca="1">IFERROR(VLOOKUP(F909,'Banco de Dados'!AE:AF,2,FALSE),"")</f>
        <v>716692</v>
      </c>
      <c r="F909" s="4">
        <f ca="1">IFERROR(VLOOKUP(Q909,'Banco de Dados'!A:B,2,FALSE),"")</f>
        <v>212301532</v>
      </c>
      <c r="G909" s="4" t="s">
        <v>58</v>
      </c>
      <c r="H909" s="12" t="s">
        <v>59</v>
      </c>
      <c r="I909" s="114"/>
      <c r="J909" s="11">
        <v>80</v>
      </c>
      <c r="K909" s="111">
        <v>45228</v>
      </c>
      <c r="L909" s="12" t="s">
        <v>59</v>
      </c>
      <c r="M909" s="12" t="s">
        <v>59</v>
      </c>
      <c r="N909" s="4"/>
      <c r="O909" s="4" t="s">
        <v>3693</v>
      </c>
      <c r="P909" s="4" t="s">
        <v>61</v>
      </c>
      <c r="Q909" s="11">
        <v>90697006204</v>
      </c>
      <c r="R909" s="4" t="s">
        <v>3694</v>
      </c>
      <c r="S909" s="4">
        <v>21</v>
      </c>
      <c r="T909" s="4"/>
      <c r="U909" s="4" t="s">
        <v>114</v>
      </c>
      <c r="V909" s="4" t="s">
        <v>115</v>
      </c>
      <c r="W909" s="4" t="s">
        <v>2831</v>
      </c>
      <c r="X909" s="4">
        <v>-8.5031700000000008</v>
      </c>
      <c r="Y909" s="4">
        <v>-70.861360000000005</v>
      </c>
      <c r="Z909">
        <v>2236735</v>
      </c>
      <c r="AA909" s="123">
        <v>243466</v>
      </c>
      <c r="AB909" s="22">
        <v>45156</v>
      </c>
      <c r="AC909" s="22">
        <v>45159</v>
      </c>
      <c r="AD909" s="168" t="s">
        <v>66</v>
      </c>
      <c r="AE909" s="36">
        <v>45229</v>
      </c>
      <c r="AF909"/>
      <c r="AG909" s="12">
        <v>10</v>
      </c>
      <c r="AH909" s="12" t="s">
        <v>224</v>
      </c>
      <c r="AI909" t="s">
        <v>225</v>
      </c>
      <c r="AJ909" s="81">
        <v>30513</v>
      </c>
    </row>
    <row r="910" spans="1:36" ht="25.2" customHeight="1" x14ac:dyDescent="0.3">
      <c r="A910" s="5">
        <v>554</v>
      </c>
      <c r="B910" s="4" t="s">
        <v>3695</v>
      </c>
      <c r="C910" s="169">
        <v>19507</v>
      </c>
      <c r="D910" s="11" t="s">
        <v>3696</v>
      </c>
      <c r="E910" s="99">
        <f ca="1">IFERROR(VLOOKUP(F910,'Banco de Dados'!AE:AF,2,FALSE),"")</f>
        <v>716693</v>
      </c>
      <c r="F910" s="4">
        <f ca="1">IFERROR(VLOOKUP(Q910,'Banco de Dados'!A:B,2,FALSE),"")</f>
        <v>212301533</v>
      </c>
      <c r="G910" s="4" t="s">
        <v>58</v>
      </c>
      <c r="H910" s="12" t="s">
        <v>59</v>
      </c>
      <c r="I910" s="114"/>
      <c r="J910" s="11">
        <v>80</v>
      </c>
      <c r="K910" s="111">
        <v>45228</v>
      </c>
      <c r="L910" s="12" t="s">
        <v>59</v>
      </c>
      <c r="M910" s="12" t="s">
        <v>59</v>
      </c>
      <c r="N910" s="4"/>
      <c r="O910" s="4" t="s">
        <v>3697</v>
      </c>
      <c r="P910" s="4" t="s">
        <v>61</v>
      </c>
      <c r="Q910" s="11">
        <v>6402857246</v>
      </c>
      <c r="R910" s="4" t="s">
        <v>3698</v>
      </c>
      <c r="S910" s="4">
        <v>21</v>
      </c>
      <c r="T910" s="4"/>
      <c r="U910" s="4" t="s">
        <v>114</v>
      </c>
      <c r="V910" s="4" t="s">
        <v>115</v>
      </c>
      <c r="W910" s="4" t="s">
        <v>2831</v>
      </c>
      <c r="X910" s="4">
        <v>-8.5027439999999999</v>
      </c>
      <c r="Y910" s="4">
        <v>-70.861977999999993</v>
      </c>
      <c r="Z910">
        <v>2236736</v>
      </c>
      <c r="AA910" s="123">
        <v>243466</v>
      </c>
      <c r="AB910" s="22">
        <v>45156</v>
      </c>
      <c r="AC910" s="22">
        <v>45159</v>
      </c>
      <c r="AD910" s="168" t="s">
        <v>66</v>
      </c>
      <c r="AE910" s="36">
        <v>45229</v>
      </c>
      <c r="AF910"/>
      <c r="AG910" s="12">
        <v>10</v>
      </c>
      <c r="AH910" s="12" t="s">
        <v>224</v>
      </c>
      <c r="AI910" t="s">
        <v>225</v>
      </c>
      <c r="AJ910" s="81">
        <v>31687</v>
      </c>
    </row>
    <row r="911" spans="1:36" ht="25.2" customHeight="1" x14ac:dyDescent="0.3">
      <c r="A911" s="5">
        <v>555</v>
      </c>
      <c r="B911" s="4" t="s">
        <v>3699</v>
      </c>
      <c r="C911" s="169">
        <v>19509</v>
      </c>
      <c r="D911" s="11" t="s">
        <v>3700</v>
      </c>
      <c r="E911" s="99">
        <f ca="1">IFERROR(VLOOKUP(F911,'Banco de Dados'!AE:AF,2,FALSE),"")</f>
        <v>716694</v>
      </c>
      <c r="F911" s="4">
        <f ca="1">IFERROR(VLOOKUP(Q911,'Banco de Dados'!A:B,2,FALSE),"")</f>
        <v>212301534</v>
      </c>
      <c r="G911" s="4" t="s">
        <v>58</v>
      </c>
      <c r="H911" s="12" t="s">
        <v>59</v>
      </c>
      <c r="I911" s="114"/>
      <c r="J911" s="11">
        <v>80</v>
      </c>
      <c r="K911" s="111">
        <v>45228</v>
      </c>
      <c r="L911" s="12" t="s">
        <v>59</v>
      </c>
      <c r="M911" s="12" t="s">
        <v>59</v>
      </c>
      <c r="N911" s="4"/>
      <c r="O911" s="4" t="s">
        <v>3701</v>
      </c>
      <c r="P911" s="4" t="s">
        <v>61</v>
      </c>
      <c r="Q911" s="11">
        <v>90805704272</v>
      </c>
      <c r="R911" s="4" t="s">
        <v>3702</v>
      </c>
      <c r="S911" s="4">
        <v>21</v>
      </c>
      <c r="T911" s="4"/>
      <c r="U911" s="4" t="s">
        <v>114</v>
      </c>
      <c r="V911" s="4" t="s">
        <v>115</v>
      </c>
      <c r="W911" s="4" t="s">
        <v>2831</v>
      </c>
      <c r="X911" s="4">
        <v>-8.504588</v>
      </c>
      <c r="Y911" s="4">
        <v>-70.862748999999994</v>
      </c>
      <c r="Z911">
        <v>2236737</v>
      </c>
      <c r="AA911" s="123">
        <v>243466</v>
      </c>
      <c r="AB911" s="22">
        <v>45156</v>
      </c>
      <c r="AC911" s="22">
        <v>45159</v>
      </c>
      <c r="AD911" s="168" t="s">
        <v>66</v>
      </c>
      <c r="AE911" s="36">
        <v>45229</v>
      </c>
      <c r="AF911"/>
      <c r="AG911" s="12">
        <v>10</v>
      </c>
      <c r="AH911" s="12" t="s">
        <v>224</v>
      </c>
      <c r="AI911" t="s">
        <v>225</v>
      </c>
      <c r="AJ911" s="81">
        <v>30934</v>
      </c>
    </row>
    <row r="912" spans="1:36" ht="25.2" customHeight="1" x14ac:dyDescent="0.3">
      <c r="A912" s="5">
        <v>556</v>
      </c>
      <c r="B912" s="4" t="s">
        <v>3703</v>
      </c>
      <c r="C912" s="169">
        <v>19511</v>
      </c>
      <c r="D912" s="11" t="s">
        <v>3704</v>
      </c>
      <c r="E912" s="99" t="str">
        <f ca="1">IFERROR(VLOOKUP(F912,'Banco de Dados'!AE:AF,2,FALSE),"")</f>
        <v/>
      </c>
      <c r="F912" s="4">
        <f ca="1">IFERROR(VLOOKUP(Q912,'Banco de Dados'!A:B,2,FALSE),"")</f>
        <v>212301699</v>
      </c>
      <c r="G912" s="4" t="s">
        <v>58</v>
      </c>
      <c r="H912" s="12" t="s">
        <v>59</v>
      </c>
      <c r="I912" s="114"/>
      <c r="J912" s="11">
        <v>80</v>
      </c>
      <c r="K912" s="111">
        <v>45229</v>
      </c>
      <c r="L912" s="12" t="s">
        <v>59</v>
      </c>
      <c r="M912" s="147">
        <v>0.95</v>
      </c>
      <c r="N912" s="4"/>
      <c r="O912" s="4" t="s">
        <v>3705</v>
      </c>
      <c r="P912" s="4" t="s">
        <v>61</v>
      </c>
      <c r="Q912" s="11">
        <v>89929780220</v>
      </c>
      <c r="R912" s="4" t="s">
        <v>3706</v>
      </c>
      <c r="S912" s="4">
        <v>21</v>
      </c>
      <c r="T912" s="4"/>
      <c r="U912" s="4" t="s">
        <v>114</v>
      </c>
      <c r="V912" s="4" t="s">
        <v>115</v>
      </c>
      <c r="W912" s="4" t="s">
        <v>2831</v>
      </c>
      <c r="X912" s="4">
        <v>-8.5035609999999995</v>
      </c>
      <c r="Y912" s="4">
        <v>-70.864152000000004</v>
      </c>
      <c r="Z912">
        <v>2244974</v>
      </c>
      <c r="AA912" s="125">
        <v>243469</v>
      </c>
      <c r="AB912" s="22">
        <v>45156</v>
      </c>
      <c r="AC912" s="22">
        <v>45159</v>
      </c>
      <c r="AD912" s="168" t="s">
        <v>66</v>
      </c>
      <c r="AE912" s="36">
        <v>45240</v>
      </c>
      <c r="AF912"/>
      <c r="AG912" s="12">
        <v>11</v>
      </c>
      <c r="AH912" s="12" t="s">
        <v>224</v>
      </c>
      <c r="AI912" t="s">
        <v>225</v>
      </c>
      <c r="AJ912" s="81">
        <v>18409</v>
      </c>
    </row>
    <row r="913" spans="1:36" ht="25.2" customHeight="1" x14ac:dyDescent="0.3">
      <c r="A913" s="5">
        <v>557</v>
      </c>
      <c r="B913" s="4" t="s">
        <v>3707</v>
      </c>
      <c r="C913" s="169">
        <v>19513</v>
      </c>
      <c r="D913" s="11" t="s">
        <v>3708</v>
      </c>
      <c r="E913" s="99">
        <f ca="1">IFERROR(VLOOKUP(F913,'Banco de Dados'!AE:AF,2,FALSE),"")</f>
        <v>716695</v>
      </c>
      <c r="F913" s="4">
        <f ca="1">IFERROR(VLOOKUP(Q913,'Banco de Dados'!A:B,2,FALSE),"")</f>
        <v>212301576</v>
      </c>
      <c r="G913" s="4" t="s">
        <v>58</v>
      </c>
      <c r="H913" s="12" t="s">
        <v>59</v>
      </c>
      <c r="I913" s="114"/>
      <c r="J913" s="11">
        <v>80</v>
      </c>
      <c r="K913" s="111">
        <v>45228</v>
      </c>
      <c r="L913" s="12" t="s">
        <v>59</v>
      </c>
      <c r="M913" s="12" t="s">
        <v>59</v>
      </c>
      <c r="N913" s="4"/>
      <c r="O913" s="4" t="s">
        <v>3709</v>
      </c>
      <c r="P913" s="4" t="s">
        <v>61</v>
      </c>
      <c r="Q913" s="11">
        <v>7037712213</v>
      </c>
      <c r="R913" s="4" t="s">
        <v>3710</v>
      </c>
      <c r="S913" s="4">
        <v>21</v>
      </c>
      <c r="T913" s="4"/>
      <c r="U913" s="4" t="s">
        <v>114</v>
      </c>
      <c r="V913" s="4" t="s">
        <v>115</v>
      </c>
      <c r="W913" s="4" t="s">
        <v>2831</v>
      </c>
      <c r="X913" s="4">
        <v>-8.5032119999999995</v>
      </c>
      <c r="Y913" s="4">
        <v>-70.863952999999995</v>
      </c>
      <c r="Z913">
        <v>2236738</v>
      </c>
      <c r="AA913" s="123">
        <v>243466</v>
      </c>
      <c r="AB913" s="22">
        <v>45156</v>
      </c>
      <c r="AC913" s="22">
        <v>45159</v>
      </c>
      <c r="AD913" s="168" t="s">
        <v>66</v>
      </c>
      <c r="AE913" s="36">
        <v>45229</v>
      </c>
      <c r="AF913"/>
      <c r="AG913" s="12">
        <v>10</v>
      </c>
      <c r="AH913" s="12" t="s">
        <v>224</v>
      </c>
      <c r="AI913" t="s">
        <v>225</v>
      </c>
      <c r="AJ913" s="81">
        <v>37572</v>
      </c>
    </row>
    <row r="914" spans="1:36" ht="25.2" customHeight="1" x14ac:dyDescent="0.3">
      <c r="A914" s="5">
        <v>558</v>
      </c>
      <c r="B914" s="4" t="s">
        <v>3711</v>
      </c>
      <c r="C914" s="169">
        <v>19357</v>
      </c>
      <c r="D914" s="11" t="s">
        <v>3712</v>
      </c>
      <c r="E914" s="99">
        <f ca="1">IFERROR(VLOOKUP(F914,'Banco de Dados'!AE:AF,2,FALSE),"")</f>
        <v>716696</v>
      </c>
      <c r="F914" s="4">
        <f ca="1">IFERROR(VLOOKUP(Q914,'Banco de Dados'!A:B,2,FALSE),"")</f>
        <v>212301577</v>
      </c>
      <c r="G914" s="4" t="s">
        <v>58</v>
      </c>
      <c r="H914" s="12" t="s">
        <v>59</v>
      </c>
      <c r="I914" s="114"/>
      <c r="J914" s="16">
        <v>80</v>
      </c>
      <c r="K914" s="111">
        <v>45221</v>
      </c>
      <c r="L914" s="12" t="s">
        <v>59</v>
      </c>
      <c r="M914" s="12" t="s">
        <v>59</v>
      </c>
      <c r="N914" s="4" t="s">
        <v>3562</v>
      </c>
      <c r="O914" s="4" t="s">
        <v>3713</v>
      </c>
      <c r="P914" s="4" t="s">
        <v>61</v>
      </c>
      <c r="Q914" s="11">
        <v>70019031246</v>
      </c>
      <c r="R914" s="4" t="s">
        <v>3714</v>
      </c>
      <c r="S914" s="4">
        <v>21</v>
      </c>
      <c r="T914" s="4"/>
      <c r="U914" s="4" t="s">
        <v>114</v>
      </c>
      <c r="V914" s="4" t="s">
        <v>115</v>
      </c>
      <c r="W914" s="4" t="s">
        <v>415</v>
      </c>
      <c r="X914" s="4">
        <v>-8.3933009999999992</v>
      </c>
      <c r="Y914" s="4">
        <v>-70.780477000000005</v>
      </c>
      <c r="Z914">
        <v>2236739</v>
      </c>
      <c r="AA914" s="123">
        <v>243470</v>
      </c>
      <c r="AB914" s="22">
        <v>45163</v>
      </c>
      <c r="AC914" s="22">
        <v>45163</v>
      </c>
      <c r="AD914" s="168" t="s">
        <v>66</v>
      </c>
      <c r="AE914" s="36">
        <v>45225</v>
      </c>
      <c r="AF914"/>
      <c r="AG914" s="12">
        <v>10</v>
      </c>
      <c r="AH914" s="12" t="s">
        <v>224</v>
      </c>
      <c r="AI914" t="s">
        <v>225</v>
      </c>
      <c r="AJ914" s="81">
        <v>34303</v>
      </c>
    </row>
    <row r="915" spans="1:36" ht="25.2" customHeight="1" x14ac:dyDescent="0.3">
      <c r="A915" s="5">
        <v>559</v>
      </c>
      <c r="B915" s="4" t="s">
        <v>3715</v>
      </c>
      <c r="C915" s="169">
        <v>19517</v>
      </c>
      <c r="D915" s="11" t="s">
        <v>3716</v>
      </c>
      <c r="E915" s="99" t="str">
        <f ca="1">IFERROR(VLOOKUP(F915,'Banco de Dados'!AE:AF,2,FALSE),"")</f>
        <v/>
      </c>
      <c r="F915" s="4">
        <f ca="1">IFERROR(VLOOKUP(Q915,'Banco de Dados'!A:B,2,FALSE),"")</f>
        <v>212301700</v>
      </c>
      <c r="G915" s="4" t="s">
        <v>58</v>
      </c>
      <c r="H915" s="12" t="s">
        <v>59</v>
      </c>
      <c r="I915" s="114"/>
      <c r="J915" s="11">
        <v>80</v>
      </c>
      <c r="K915" s="111">
        <v>45232</v>
      </c>
      <c r="L915" s="12" t="s">
        <v>59</v>
      </c>
      <c r="M915" s="147">
        <v>0.95</v>
      </c>
      <c r="N915" s="4"/>
      <c r="O915" s="4" t="s">
        <v>3717</v>
      </c>
      <c r="P915" s="4" t="s">
        <v>61</v>
      </c>
      <c r="Q915" s="11">
        <v>69502544234</v>
      </c>
      <c r="R915" s="4" t="s">
        <v>3718</v>
      </c>
      <c r="S915" s="4">
        <v>21</v>
      </c>
      <c r="T915" s="4"/>
      <c r="U915" s="4" t="s">
        <v>114</v>
      </c>
      <c r="V915" s="4" t="s">
        <v>115</v>
      </c>
      <c r="W915" s="4" t="s">
        <v>3719</v>
      </c>
      <c r="X915" s="4">
        <v>-8.4965980000000005</v>
      </c>
      <c r="Y915" s="4">
        <v>-70.871279000000001</v>
      </c>
      <c r="Z915">
        <v>2244975</v>
      </c>
      <c r="AA915" s="125">
        <v>243469</v>
      </c>
      <c r="AB915" s="22">
        <v>45156</v>
      </c>
      <c r="AC915" s="22">
        <v>45159</v>
      </c>
      <c r="AD915" s="168" t="s">
        <v>66</v>
      </c>
      <c r="AE915" s="36">
        <v>45240</v>
      </c>
      <c r="AF915"/>
      <c r="AG915" s="12">
        <v>11</v>
      </c>
      <c r="AH915" s="12" t="s">
        <v>224</v>
      </c>
      <c r="AI915" t="s">
        <v>225</v>
      </c>
      <c r="AJ915" s="81">
        <v>29449</v>
      </c>
    </row>
    <row r="916" spans="1:36" ht="25.2" customHeight="1" x14ac:dyDescent="0.3">
      <c r="A916" s="5">
        <v>56</v>
      </c>
      <c r="B916" s="4" t="s">
        <v>3720</v>
      </c>
      <c r="C916" s="169">
        <v>16770</v>
      </c>
      <c r="D916" s="11" t="s">
        <v>3721</v>
      </c>
      <c r="E916" s="99">
        <f>IFERROR(VLOOKUP(F916,'Banco de Dados'!AE:AF,2,FALSE),"")</f>
        <v>713717</v>
      </c>
      <c r="F916" s="4">
        <f>IFERROR(VLOOKUP(Q916,'Banco de Dados'!A:B,2,FALSE),"")</f>
        <v>212300950</v>
      </c>
      <c r="G916" s="4" t="s">
        <v>58</v>
      </c>
      <c r="H916" s="12" t="s">
        <v>59</v>
      </c>
      <c r="I916" s="4"/>
      <c r="J916" s="11">
        <v>80</v>
      </c>
      <c r="K916" s="111">
        <v>45172</v>
      </c>
      <c r="L916" s="12" t="s">
        <v>59</v>
      </c>
      <c r="M916" s="12" t="s">
        <v>59</v>
      </c>
      <c r="N916" s="4"/>
      <c r="O916" s="4" t="s">
        <v>3722</v>
      </c>
      <c r="P916" s="4" t="s">
        <v>61</v>
      </c>
      <c r="Q916" s="11">
        <v>63281325220</v>
      </c>
      <c r="R916" s="4" t="s">
        <v>3723</v>
      </c>
      <c r="S916" s="4">
        <v>16</v>
      </c>
      <c r="T916" s="4"/>
      <c r="U916" s="4" t="s">
        <v>63</v>
      </c>
      <c r="V916" s="4" t="s">
        <v>64</v>
      </c>
      <c r="W916" s="4" t="s">
        <v>65</v>
      </c>
      <c r="X916" s="4">
        <v>-8.0726300000000002</v>
      </c>
      <c r="Y916" s="4">
        <v>-72.622342000000003</v>
      </c>
      <c r="Z916" s="4">
        <v>2216191</v>
      </c>
      <c r="AA916" s="123">
        <v>239823</v>
      </c>
      <c r="AB916" s="22">
        <v>45154</v>
      </c>
      <c r="AC916" s="22">
        <v>45154</v>
      </c>
      <c r="AD916" s="168" t="s">
        <v>66</v>
      </c>
      <c r="AE916" s="36">
        <v>45175</v>
      </c>
      <c r="AF916" s="22">
        <v>45183</v>
      </c>
      <c r="AG916" s="12">
        <v>9</v>
      </c>
      <c r="AH916" s="12" t="s">
        <v>67</v>
      </c>
      <c r="AI916" t="s">
        <v>68</v>
      </c>
      <c r="AJ916" s="81">
        <v>24815</v>
      </c>
    </row>
    <row r="917" spans="1:36" ht="25.2" customHeight="1" x14ac:dyDescent="0.3">
      <c r="A917" s="5">
        <v>560</v>
      </c>
      <c r="B917" s="4" t="s">
        <v>3724</v>
      </c>
      <c r="C917" s="169">
        <v>19519</v>
      </c>
      <c r="D917" s="11" t="s">
        <v>3725</v>
      </c>
      <c r="E917" s="99" t="str">
        <f ca="1">IFERROR(VLOOKUP(F917,'Banco de Dados'!AE:AF,2,FALSE),"")</f>
        <v/>
      </c>
      <c r="F917" s="4">
        <f ca="1">IFERROR(VLOOKUP(Q917,'Banco de Dados'!A:B,2,FALSE),"")</f>
        <v>212301873</v>
      </c>
      <c r="G917" s="4" t="s">
        <v>58</v>
      </c>
      <c r="H917" s="12" t="s">
        <v>59</v>
      </c>
      <c r="I917" s="114"/>
      <c r="J917" s="11">
        <v>80</v>
      </c>
      <c r="K917" s="111">
        <v>45257</v>
      </c>
      <c r="L917" s="12" t="s">
        <v>59</v>
      </c>
      <c r="M917" s="12" t="s">
        <v>59</v>
      </c>
      <c r="N917" s="4"/>
      <c r="O917" s="4" t="s">
        <v>3726</v>
      </c>
      <c r="P917" s="4" t="s">
        <v>61</v>
      </c>
      <c r="Q917" s="11">
        <v>43378056215</v>
      </c>
      <c r="R917" s="4" t="s">
        <v>3727</v>
      </c>
      <c r="S917" s="4">
        <v>21</v>
      </c>
      <c r="T917" s="4"/>
      <c r="U917" s="4" t="s">
        <v>114</v>
      </c>
      <c r="V917" s="4" t="s">
        <v>115</v>
      </c>
      <c r="W917" s="4" t="s">
        <v>3719</v>
      </c>
      <c r="X917" s="4">
        <v>-8.4996349999999996</v>
      </c>
      <c r="Y917" s="4">
        <v>-70.875732999999997</v>
      </c>
      <c r="Z917" t="s">
        <v>7</v>
      </c>
      <c r="AA917">
        <v>247255</v>
      </c>
      <c r="AB917" s="22">
        <v>45156</v>
      </c>
      <c r="AC917" s="22">
        <v>45159</v>
      </c>
      <c r="AD917" s="168" t="s">
        <v>66</v>
      </c>
      <c r="AE917" s="36">
        <v>45265</v>
      </c>
      <c r="AF917"/>
      <c r="AG917" s="12">
        <v>12</v>
      </c>
      <c r="AH917" s="12" t="s">
        <v>128</v>
      </c>
      <c r="AJ917" s="81">
        <v>22127</v>
      </c>
    </row>
    <row r="918" spans="1:36" ht="25.2" customHeight="1" x14ac:dyDescent="0.3">
      <c r="A918" s="5">
        <v>561</v>
      </c>
      <c r="B918" s="4" t="s">
        <v>3728</v>
      </c>
      <c r="C918" s="169">
        <v>19521</v>
      </c>
      <c r="D918" s="11" t="s">
        <v>3729</v>
      </c>
      <c r="E918" s="99" t="str">
        <f ca="1">IFERROR(VLOOKUP(F918,'Banco de Dados'!AE:AF,2,FALSE),"")</f>
        <v/>
      </c>
      <c r="F918" s="4">
        <f ca="1">IFERROR(VLOOKUP(Q918,'Banco de Dados'!A:B,2,FALSE),"")</f>
        <v>212301875</v>
      </c>
      <c r="G918" s="4" t="s">
        <v>58</v>
      </c>
      <c r="H918" s="12" t="s">
        <v>59</v>
      </c>
      <c r="I918" s="114"/>
      <c r="J918" s="11">
        <v>80</v>
      </c>
      <c r="K918" s="111">
        <v>45257</v>
      </c>
      <c r="L918" s="12" t="s">
        <v>59</v>
      </c>
      <c r="M918" s="12" t="s">
        <v>59</v>
      </c>
      <c r="N918" s="4"/>
      <c r="O918" s="4" t="s">
        <v>3730</v>
      </c>
      <c r="P918" s="4" t="s">
        <v>61</v>
      </c>
      <c r="Q918" s="11">
        <v>3846538205</v>
      </c>
      <c r="R918" s="4" t="s">
        <v>3731</v>
      </c>
      <c r="S918" s="4">
        <v>21</v>
      </c>
      <c r="T918" s="4"/>
      <c r="U918" s="4" t="s">
        <v>114</v>
      </c>
      <c r="V918" s="4" t="s">
        <v>115</v>
      </c>
      <c r="W918" s="4" t="s">
        <v>3719</v>
      </c>
      <c r="X918" s="4">
        <v>-8.4995999999999992</v>
      </c>
      <c r="Y918" s="4">
        <v>-70.875645000000006</v>
      </c>
      <c r="Z918" t="s">
        <v>7</v>
      </c>
      <c r="AA918">
        <v>247255</v>
      </c>
      <c r="AB918" s="22">
        <v>45156</v>
      </c>
      <c r="AC918" s="22">
        <v>45159</v>
      </c>
      <c r="AD918" s="168" t="s">
        <v>66</v>
      </c>
      <c r="AE918" s="36">
        <v>45265</v>
      </c>
      <c r="AF918"/>
      <c r="AG918" s="12">
        <v>12</v>
      </c>
      <c r="AH918" s="12" t="s">
        <v>128</v>
      </c>
      <c r="AJ918" s="81">
        <v>36272</v>
      </c>
    </row>
    <row r="919" spans="1:36" ht="25.2" customHeight="1" x14ac:dyDescent="0.3">
      <c r="A919" s="5">
        <v>562</v>
      </c>
      <c r="B919" s="4" t="s">
        <v>3732</v>
      </c>
      <c r="C919" s="169">
        <v>19523</v>
      </c>
      <c r="D919" s="11" t="s">
        <v>3733</v>
      </c>
      <c r="E919" s="99" t="str">
        <f ca="1">IFERROR(VLOOKUP(F919,'Banco de Dados'!AE:AF,2,FALSE),"")</f>
        <v/>
      </c>
      <c r="F919" s="4">
        <f ca="1">IFERROR(VLOOKUP(Q919,'Banco de Dados'!A:B,2,FALSE),"")</f>
        <v>212301796</v>
      </c>
      <c r="G919" s="4" t="s">
        <v>58</v>
      </c>
      <c r="H919" s="12" t="s">
        <v>59</v>
      </c>
      <c r="I919" s="114"/>
      <c r="J919" s="11">
        <v>80</v>
      </c>
      <c r="K919" s="111">
        <v>45247</v>
      </c>
      <c r="L919" s="12" t="s">
        <v>59</v>
      </c>
      <c r="M919" s="12" t="s">
        <v>59</v>
      </c>
      <c r="N919" s="4"/>
      <c r="O919" s="4" t="s">
        <v>3734</v>
      </c>
      <c r="P919" s="4" t="s">
        <v>61</v>
      </c>
      <c r="Q919" s="11">
        <v>1386628271</v>
      </c>
      <c r="R919" s="4" t="s">
        <v>3735</v>
      </c>
      <c r="S919" s="4">
        <v>21</v>
      </c>
      <c r="T919" s="4"/>
      <c r="U919" s="4" t="s">
        <v>114</v>
      </c>
      <c r="V919" s="4" t="s">
        <v>115</v>
      </c>
      <c r="W919" s="4" t="s">
        <v>3719</v>
      </c>
      <c r="X919" s="4">
        <v>-8.499511</v>
      </c>
      <c r="Y919" s="4">
        <v>-70.875574999999998</v>
      </c>
      <c r="AA919">
        <v>246999</v>
      </c>
      <c r="AB919" s="22">
        <v>45156</v>
      </c>
      <c r="AC919" s="22">
        <v>45159</v>
      </c>
      <c r="AD919" s="168" t="s">
        <v>66</v>
      </c>
      <c r="AE919" s="36">
        <v>45252</v>
      </c>
      <c r="AF919"/>
      <c r="AG919" s="12">
        <v>11</v>
      </c>
      <c r="AH919" s="12" t="s">
        <v>128</v>
      </c>
      <c r="AJ919" s="81">
        <v>31142</v>
      </c>
    </row>
    <row r="920" spans="1:36" ht="25.2" customHeight="1" x14ac:dyDescent="0.3">
      <c r="A920" s="5">
        <v>563</v>
      </c>
      <c r="B920" s="4" t="s">
        <v>3736</v>
      </c>
      <c r="C920" s="169">
        <v>19525</v>
      </c>
      <c r="D920" s="11" t="s">
        <v>3737</v>
      </c>
      <c r="E920" s="99" t="str">
        <f ca="1">IFERROR(VLOOKUP(F920,'Banco de Dados'!AE:AF,2,FALSE),"")</f>
        <v/>
      </c>
      <c r="F920" s="4">
        <f ca="1">IFERROR(VLOOKUP(Q920,'Banco de Dados'!A:B,2,FALSE),"")</f>
        <v>212301877</v>
      </c>
      <c r="G920" s="4" t="s">
        <v>58</v>
      </c>
      <c r="H920" s="12" t="s">
        <v>59</v>
      </c>
      <c r="I920" s="114"/>
      <c r="J920" s="11">
        <v>80</v>
      </c>
      <c r="K920" s="111">
        <v>45257</v>
      </c>
      <c r="L920" s="12" t="s">
        <v>59</v>
      </c>
      <c r="M920" s="12" t="s">
        <v>59</v>
      </c>
      <c r="N920" s="4"/>
      <c r="O920" s="4" t="s">
        <v>3738</v>
      </c>
      <c r="P920" s="4" t="s">
        <v>61</v>
      </c>
      <c r="Q920" s="11">
        <v>1578969271</v>
      </c>
      <c r="R920" s="4" t="s">
        <v>3739</v>
      </c>
      <c r="S920" s="4">
        <v>21</v>
      </c>
      <c r="T920" s="4"/>
      <c r="U920" s="4" t="s">
        <v>114</v>
      </c>
      <c r="V920" s="4" t="s">
        <v>115</v>
      </c>
      <c r="W920" s="4" t="s">
        <v>3719</v>
      </c>
      <c r="X920" s="4">
        <v>-8.4997290000000003</v>
      </c>
      <c r="Y920" s="4">
        <v>-70.875855000000001</v>
      </c>
      <c r="Z920" t="s">
        <v>7</v>
      </c>
      <c r="AA920">
        <v>247255</v>
      </c>
      <c r="AB920" s="22">
        <v>45156</v>
      </c>
      <c r="AC920" s="22">
        <v>45159</v>
      </c>
      <c r="AD920" s="168" t="s">
        <v>66</v>
      </c>
      <c r="AE920" s="36">
        <v>45265</v>
      </c>
      <c r="AF920"/>
      <c r="AG920" s="12">
        <v>12</v>
      </c>
      <c r="AH920" s="12" t="s">
        <v>128</v>
      </c>
      <c r="AJ920" s="81">
        <v>33919</v>
      </c>
    </row>
    <row r="921" spans="1:36" ht="25.2" customHeight="1" x14ac:dyDescent="0.3">
      <c r="A921" s="5">
        <v>564</v>
      </c>
      <c r="B921" s="4" t="s">
        <v>3740</v>
      </c>
      <c r="C921" s="169">
        <v>19527</v>
      </c>
      <c r="D921" s="11" t="s">
        <v>3741</v>
      </c>
      <c r="E921" s="99" t="str">
        <f ca="1">IFERROR(VLOOKUP(F921,'Banco de Dados'!AE:AF,2,FALSE),"")</f>
        <v/>
      </c>
      <c r="F921" s="4">
        <f ca="1">IFERROR(VLOOKUP(Q921,'Banco de Dados'!A:B,2,FALSE),"")</f>
        <v>212301703</v>
      </c>
      <c r="G921" s="4" t="s">
        <v>58</v>
      </c>
      <c r="H921" s="12" t="s">
        <v>59</v>
      </c>
      <c r="I921" s="114"/>
      <c r="J921" s="11">
        <v>80</v>
      </c>
      <c r="K921" s="111">
        <v>45232</v>
      </c>
      <c r="L921" s="12" t="s">
        <v>59</v>
      </c>
      <c r="M921" s="147">
        <v>0.95</v>
      </c>
      <c r="N921" s="4"/>
      <c r="O921" s="4" t="s">
        <v>3742</v>
      </c>
      <c r="P921" s="4" t="s">
        <v>61</v>
      </c>
      <c r="Q921" s="11">
        <v>69492450259</v>
      </c>
      <c r="R921" s="4" t="s">
        <v>3743</v>
      </c>
      <c r="S921" s="4">
        <v>21</v>
      </c>
      <c r="T921" s="4"/>
      <c r="U921" s="4" t="s">
        <v>114</v>
      </c>
      <c r="V921" s="4" t="s">
        <v>115</v>
      </c>
      <c r="W921" s="4" t="s">
        <v>3719</v>
      </c>
      <c r="X921" s="4">
        <v>-8.4989679999999996</v>
      </c>
      <c r="Y921" s="4">
        <v>-70.874683000000005</v>
      </c>
      <c r="Z921">
        <v>2244977</v>
      </c>
      <c r="AA921" s="125">
        <v>243469</v>
      </c>
      <c r="AB921" s="22">
        <v>45156</v>
      </c>
      <c r="AC921" s="22">
        <v>45159</v>
      </c>
      <c r="AD921" s="168" t="s">
        <v>66</v>
      </c>
      <c r="AE921" s="36">
        <v>45240</v>
      </c>
      <c r="AF921"/>
      <c r="AG921" s="12">
        <v>11</v>
      </c>
      <c r="AH921" s="12" t="s">
        <v>224</v>
      </c>
      <c r="AI921" t="s">
        <v>225</v>
      </c>
      <c r="AJ921" s="81">
        <v>29000</v>
      </c>
    </row>
    <row r="922" spans="1:36" ht="25.2" customHeight="1" x14ac:dyDescent="0.3">
      <c r="A922" s="5">
        <v>565</v>
      </c>
      <c r="B922" s="4" t="s">
        <v>3744</v>
      </c>
      <c r="C922" s="169">
        <v>19529</v>
      </c>
      <c r="D922" s="11" t="s">
        <v>3745</v>
      </c>
      <c r="E922" s="99" t="str">
        <f ca="1">IFERROR(VLOOKUP(F922,'Banco de Dados'!AE:AF,2,FALSE),"")</f>
        <v/>
      </c>
      <c r="F922" s="4">
        <f ca="1">IFERROR(VLOOKUP(Q922,'Banco de Dados'!A:B,2,FALSE),"")</f>
        <v>212301707</v>
      </c>
      <c r="G922" s="4" t="s">
        <v>58</v>
      </c>
      <c r="H922" s="12" t="s">
        <v>59</v>
      </c>
      <c r="I922" s="114"/>
      <c r="J922" s="11">
        <v>80</v>
      </c>
      <c r="K922" s="111">
        <v>45232</v>
      </c>
      <c r="L922" s="12" t="s">
        <v>59</v>
      </c>
      <c r="M922" s="147">
        <v>0.95</v>
      </c>
      <c r="N922" s="4"/>
      <c r="O922" s="4" t="s">
        <v>3746</v>
      </c>
      <c r="P922" s="4" t="s">
        <v>61</v>
      </c>
      <c r="Q922" s="11">
        <v>1537786288</v>
      </c>
      <c r="R922" s="4" t="s">
        <v>3747</v>
      </c>
      <c r="S922" s="4">
        <v>21</v>
      </c>
      <c r="T922" s="4"/>
      <c r="U922" s="4" t="s">
        <v>114</v>
      </c>
      <c r="V922" s="4" t="s">
        <v>115</v>
      </c>
      <c r="W922" s="4" t="s">
        <v>2831</v>
      </c>
      <c r="X922" s="4">
        <v>-8.4992020000000004</v>
      </c>
      <c r="Y922" s="4">
        <v>-70.872183000000007</v>
      </c>
      <c r="Z922">
        <v>2244979</v>
      </c>
      <c r="AA922" s="125">
        <v>244109</v>
      </c>
      <c r="AB922" s="22">
        <v>45156</v>
      </c>
      <c r="AC922" s="22">
        <v>45159</v>
      </c>
      <c r="AD922" s="168" t="s">
        <v>66</v>
      </c>
      <c r="AE922" s="36">
        <v>45240</v>
      </c>
      <c r="AF922"/>
      <c r="AG922" s="12">
        <v>11</v>
      </c>
      <c r="AH922" s="12" t="s">
        <v>224</v>
      </c>
      <c r="AI922" t="s">
        <v>806</v>
      </c>
      <c r="AJ922" s="81">
        <v>31708</v>
      </c>
    </row>
    <row r="923" spans="1:36" ht="25.2" customHeight="1" x14ac:dyDescent="0.3">
      <c r="A923" s="5">
        <v>566</v>
      </c>
      <c r="B923" s="4" t="s">
        <v>3748</v>
      </c>
      <c r="C923" s="169">
        <v>19531</v>
      </c>
      <c r="D923" s="11" t="s">
        <v>3749</v>
      </c>
      <c r="E923" s="99" t="str">
        <f ca="1">IFERROR(VLOOKUP(F923,'Banco de Dados'!AE:AF,2,FALSE),"")</f>
        <v/>
      </c>
      <c r="F923" s="4">
        <f ca="1">IFERROR(VLOOKUP(Q923,'Banco de Dados'!A:B,2,FALSE),"")</f>
        <v>212301880</v>
      </c>
      <c r="G923" s="4" t="s">
        <v>58</v>
      </c>
      <c r="H923" s="12" t="s">
        <v>59</v>
      </c>
      <c r="I923" s="114"/>
      <c r="J923" s="11">
        <v>80</v>
      </c>
      <c r="K923" s="111">
        <v>45257</v>
      </c>
      <c r="L923" s="12" t="s">
        <v>59</v>
      </c>
      <c r="M923" s="12" t="s">
        <v>59</v>
      </c>
      <c r="N923" s="4"/>
      <c r="O923" s="4" t="s">
        <v>3750</v>
      </c>
      <c r="P923" s="4" t="s">
        <v>61</v>
      </c>
      <c r="Q923" s="11">
        <v>155553216</v>
      </c>
      <c r="R923" s="4" t="s">
        <v>3751</v>
      </c>
      <c r="S923" s="4">
        <v>21</v>
      </c>
      <c r="T923" s="4"/>
      <c r="U923" s="4" t="s">
        <v>114</v>
      </c>
      <c r="V923" s="4" t="s">
        <v>115</v>
      </c>
      <c r="W923" s="4" t="s">
        <v>2831</v>
      </c>
      <c r="X923" s="4">
        <v>-8.5037540000000007</v>
      </c>
      <c r="Y923" s="4">
        <v>-70.882796999999997</v>
      </c>
      <c r="Z923" t="s">
        <v>7</v>
      </c>
      <c r="AA923">
        <v>247255</v>
      </c>
      <c r="AB923" s="22">
        <v>45156</v>
      </c>
      <c r="AC923" s="22">
        <v>45159</v>
      </c>
      <c r="AD923" s="168" t="s">
        <v>66</v>
      </c>
      <c r="AE923" s="36">
        <v>45265</v>
      </c>
      <c r="AF923"/>
      <c r="AG923" s="12">
        <v>12</v>
      </c>
      <c r="AH923" s="12" t="s">
        <v>128</v>
      </c>
      <c r="AJ923" s="81">
        <v>22303</v>
      </c>
    </row>
    <row r="924" spans="1:36" ht="25.2" customHeight="1" x14ac:dyDescent="0.3">
      <c r="A924" s="5">
        <v>567</v>
      </c>
      <c r="B924" s="4" t="s">
        <v>3752</v>
      </c>
      <c r="C924" s="169">
        <v>19535</v>
      </c>
      <c r="D924" s="11" t="s">
        <v>3753</v>
      </c>
      <c r="E924" s="99" t="str">
        <f ca="1">IFERROR(VLOOKUP(F924,'Banco de Dados'!AE:AF,2,FALSE),"")</f>
        <v/>
      </c>
      <c r="F924" s="4">
        <f ca="1">IFERROR(VLOOKUP(Q924,'Banco de Dados'!A:B,2,FALSE),"")</f>
        <v>212301865</v>
      </c>
      <c r="G924" s="4" t="s">
        <v>58</v>
      </c>
      <c r="H924" s="12" t="s">
        <v>59</v>
      </c>
      <c r="I924" s="114"/>
      <c r="J924" s="11">
        <v>80</v>
      </c>
      <c r="K924" s="111">
        <v>45257</v>
      </c>
      <c r="L924" s="12" t="s">
        <v>59</v>
      </c>
      <c r="M924" s="12" t="s">
        <v>59</v>
      </c>
      <c r="N924" s="4"/>
      <c r="O924" s="4" t="s">
        <v>3754</v>
      </c>
      <c r="P924" s="4" t="s">
        <v>61</v>
      </c>
      <c r="Q924" s="11">
        <v>4247398288</v>
      </c>
      <c r="R924" s="4" t="s">
        <v>3755</v>
      </c>
      <c r="S924" s="4">
        <v>21</v>
      </c>
      <c r="T924" s="4"/>
      <c r="U924" s="4" t="s">
        <v>114</v>
      </c>
      <c r="V924" s="4" t="s">
        <v>115</v>
      </c>
      <c r="W924" s="4" t="s">
        <v>2831</v>
      </c>
      <c r="X924" s="4">
        <v>-8.5039829999999998</v>
      </c>
      <c r="Y924" s="4">
        <v>-70.883459999999999</v>
      </c>
      <c r="Z924" t="s">
        <v>7</v>
      </c>
      <c r="AA924">
        <v>247255</v>
      </c>
      <c r="AB924" s="22">
        <v>45156</v>
      </c>
      <c r="AC924" s="22">
        <v>45159</v>
      </c>
      <c r="AD924" s="168" t="s">
        <v>66</v>
      </c>
      <c r="AE924" s="36">
        <v>45265</v>
      </c>
      <c r="AF924"/>
      <c r="AG924" s="12">
        <v>12</v>
      </c>
      <c r="AH924" s="12" t="s">
        <v>128</v>
      </c>
      <c r="AJ924" s="81">
        <v>35307</v>
      </c>
    </row>
    <row r="925" spans="1:36" ht="25.2" customHeight="1" x14ac:dyDescent="0.3">
      <c r="A925" s="5">
        <v>568</v>
      </c>
      <c r="B925" s="4" t="s">
        <v>3756</v>
      </c>
      <c r="C925" s="169">
        <v>19537</v>
      </c>
      <c r="D925" s="11" t="s">
        <v>3757</v>
      </c>
      <c r="E925" s="99">
        <f ca="1">IFERROR(VLOOKUP(F925,'Banco de Dados'!AE:AF,2,FALSE),"")</f>
        <v>716697</v>
      </c>
      <c r="F925" s="4">
        <f ca="1">IFERROR(VLOOKUP(Q925,'Banco de Dados'!A:B,2,FALSE),"")</f>
        <v>212301578</v>
      </c>
      <c r="G925" s="4" t="s">
        <v>58</v>
      </c>
      <c r="H925" s="12" t="s">
        <v>59</v>
      </c>
      <c r="I925" s="114"/>
      <c r="J925" s="16">
        <v>80</v>
      </c>
      <c r="K925" s="111">
        <v>45203</v>
      </c>
      <c r="L925" s="12" t="s">
        <v>59</v>
      </c>
      <c r="M925" s="12" t="s">
        <v>59</v>
      </c>
      <c r="N925" s="4" t="s">
        <v>3562</v>
      </c>
      <c r="O925" s="4" t="s">
        <v>3758</v>
      </c>
      <c r="P925" s="4" t="s">
        <v>61</v>
      </c>
      <c r="Q925" s="11">
        <v>61750328291</v>
      </c>
      <c r="R925" s="4" t="s">
        <v>3759</v>
      </c>
      <c r="S925" s="4">
        <v>21</v>
      </c>
      <c r="T925" s="4"/>
      <c r="U925" s="4" t="s">
        <v>114</v>
      </c>
      <c r="V925" s="4" t="s">
        <v>115</v>
      </c>
      <c r="W925" s="4" t="s">
        <v>2831</v>
      </c>
      <c r="X925" s="4">
        <v>-8.5074430000000003</v>
      </c>
      <c r="Y925" s="4">
        <v>-70.877048000000002</v>
      </c>
      <c r="Z925">
        <v>2236741</v>
      </c>
      <c r="AA925" s="123">
        <v>243466</v>
      </c>
      <c r="AB925" s="22">
        <v>45156</v>
      </c>
      <c r="AC925" s="22">
        <v>45159</v>
      </c>
      <c r="AD925" s="168" t="s">
        <v>66</v>
      </c>
      <c r="AE925" s="36">
        <v>45208</v>
      </c>
      <c r="AF925"/>
      <c r="AG925" s="12">
        <v>10</v>
      </c>
      <c r="AH925" s="12" t="s">
        <v>224</v>
      </c>
      <c r="AI925" t="s">
        <v>225</v>
      </c>
      <c r="AJ925" s="81">
        <v>26550</v>
      </c>
    </row>
    <row r="926" spans="1:36" ht="25.2" customHeight="1" x14ac:dyDescent="0.3">
      <c r="A926" s="5">
        <v>569</v>
      </c>
      <c r="B926" s="4" t="s">
        <v>3760</v>
      </c>
      <c r="C926" s="169">
        <v>19541</v>
      </c>
      <c r="D926" s="11" t="s">
        <v>3761</v>
      </c>
      <c r="E926" s="99">
        <f ca="1">IFERROR(VLOOKUP(F926,'Banco de Dados'!AE:AF,2,FALSE),"")</f>
        <v>716698</v>
      </c>
      <c r="F926" s="4">
        <f ca="1">IFERROR(VLOOKUP(Q926,'Banco de Dados'!A:B,2,FALSE),"")</f>
        <v>212301579</v>
      </c>
      <c r="G926" s="4" t="s">
        <v>58</v>
      </c>
      <c r="H926" s="12" t="s">
        <v>59</v>
      </c>
      <c r="I926" s="114"/>
      <c r="J926" s="11">
        <v>80</v>
      </c>
      <c r="K926" s="111">
        <v>45203</v>
      </c>
      <c r="L926" s="12" t="s">
        <v>59</v>
      </c>
      <c r="M926" s="12" t="s">
        <v>59</v>
      </c>
      <c r="N926" s="4"/>
      <c r="O926" s="4" t="s">
        <v>3762</v>
      </c>
      <c r="P926" s="4" t="s">
        <v>61</v>
      </c>
      <c r="Q926" s="11">
        <v>3327948224</v>
      </c>
      <c r="R926" s="4" t="s">
        <v>3763</v>
      </c>
      <c r="S926" s="4">
        <v>21</v>
      </c>
      <c r="T926" s="4"/>
      <c r="U926" s="4" t="s">
        <v>114</v>
      </c>
      <c r="V926" s="4" t="s">
        <v>115</v>
      </c>
      <c r="W926" s="4" t="s">
        <v>2831</v>
      </c>
      <c r="X926" s="4">
        <v>-8.5060730000000007</v>
      </c>
      <c r="Y926" s="4">
        <v>-70.876631000000003</v>
      </c>
      <c r="Z926">
        <v>2236742</v>
      </c>
      <c r="AA926" s="123">
        <v>243466</v>
      </c>
      <c r="AB926" s="22">
        <v>45156</v>
      </c>
      <c r="AC926" s="22">
        <v>45159</v>
      </c>
      <c r="AD926" s="168" t="s">
        <v>66</v>
      </c>
      <c r="AE926" s="36">
        <v>45208</v>
      </c>
      <c r="AF926"/>
      <c r="AG926" s="12">
        <v>10</v>
      </c>
      <c r="AH926" s="12" t="s">
        <v>224</v>
      </c>
      <c r="AI926" t="s">
        <v>225</v>
      </c>
      <c r="AJ926" s="81">
        <v>37761</v>
      </c>
    </row>
    <row r="927" spans="1:36" ht="25.2" customHeight="1" x14ac:dyDescent="0.3">
      <c r="A927" s="5">
        <v>57</v>
      </c>
      <c r="B927" s="4" t="s">
        <v>3764</v>
      </c>
      <c r="C927" s="169">
        <v>16771</v>
      </c>
      <c r="D927" s="11" t="s">
        <v>3765</v>
      </c>
      <c r="E927" s="99">
        <f>IFERROR(VLOOKUP(F927,'Banco de Dados'!AE:AF,2,FALSE),"")</f>
        <v>714271</v>
      </c>
      <c r="F927" s="4">
        <f>IFERROR(VLOOKUP(Q927,'Banco de Dados'!A:B,2,FALSE),"")</f>
        <v>212300992</v>
      </c>
      <c r="G927" s="4" t="s">
        <v>58</v>
      </c>
      <c r="H927" s="12" t="s">
        <v>59</v>
      </c>
      <c r="I927" s="4"/>
      <c r="J927" s="11">
        <v>80</v>
      </c>
      <c r="K927" s="111">
        <v>45182</v>
      </c>
      <c r="L927" s="12" t="s">
        <v>59</v>
      </c>
      <c r="M927" s="12" t="s">
        <v>59</v>
      </c>
      <c r="N927" s="4"/>
      <c r="O927" s="4" t="s">
        <v>3766</v>
      </c>
      <c r="P927" s="4" t="s">
        <v>61</v>
      </c>
      <c r="Q927" s="11">
        <v>99647052200</v>
      </c>
      <c r="R927" s="4" t="s">
        <v>3767</v>
      </c>
      <c r="S927" s="4">
        <v>16</v>
      </c>
      <c r="T927" s="4"/>
      <c r="U927" s="4" t="s">
        <v>63</v>
      </c>
      <c r="V927" s="4" t="s">
        <v>64</v>
      </c>
      <c r="W927" s="4" t="s">
        <v>65</v>
      </c>
      <c r="X927" s="4">
        <v>-8.1472920000000002</v>
      </c>
      <c r="Y927" s="4">
        <v>-72.553042000000005</v>
      </c>
      <c r="Z927" s="4">
        <v>2216192</v>
      </c>
      <c r="AA927" s="123">
        <v>239823</v>
      </c>
      <c r="AB927" s="22">
        <v>45154</v>
      </c>
      <c r="AC927" s="22">
        <v>45154</v>
      </c>
      <c r="AD927" s="168" t="s">
        <v>66</v>
      </c>
      <c r="AE927" s="36">
        <v>45188</v>
      </c>
      <c r="AF927" s="22">
        <v>45191</v>
      </c>
      <c r="AG927" s="17">
        <v>9</v>
      </c>
      <c r="AH927" s="12" t="s">
        <v>67</v>
      </c>
      <c r="AI927" t="s">
        <v>68</v>
      </c>
      <c r="AJ927" s="81">
        <v>32743</v>
      </c>
    </row>
    <row r="928" spans="1:36" ht="25.2" customHeight="1" x14ac:dyDescent="0.3">
      <c r="A928" s="5">
        <v>570</v>
      </c>
      <c r="B928" s="4" t="s">
        <v>3768</v>
      </c>
      <c r="C928" s="169">
        <v>19359</v>
      </c>
      <c r="D928" s="11" t="s">
        <v>3769</v>
      </c>
      <c r="E928" s="99">
        <f ca="1">IFERROR(VLOOKUP(F928,'Banco de Dados'!AE:AF,2,FALSE),"")</f>
        <v>716699</v>
      </c>
      <c r="F928" s="4">
        <f ca="1">IFERROR(VLOOKUP(Q928,'Banco de Dados'!A:B,2,FALSE),"")</f>
        <v>212301580</v>
      </c>
      <c r="G928" s="4" t="s">
        <v>58</v>
      </c>
      <c r="H928" s="12" t="s">
        <v>59</v>
      </c>
      <c r="I928" s="4" t="s">
        <v>3770</v>
      </c>
      <c r="J928" s="11">
        <v>80</v>
      </c>
      <c r="K928" s="111">
        <v>45221</v>
      </c>
      <c r="L928" s="12" t="s">
        <v>59</v>
      </c>
      <c r="M928" s="12" t="s">
        <v>59</v>
      </c>
      <c r="N928" s="4"/>
      <c r="O928" s="4" t="s">
        <v>3771</v>
      </c>
      <c r="P928" s="4" t="s">
        <v>61</v>
      </c>
      <c r="Q928" s="11">
        <v>2653889293</v>
      </c>
      <c r="R928" s="4" t="s">
        <v>3772</v>
      </c>
      <c r="S928" s="4">
        <v>21</v>
      </c>
      <c r="T928" s="4"/>
      <c r="U928" s="4" t="s">
        <v>114</v>
      </c>
      <c r="V928" s="4" t="s">
        <v>115</v>
      </c>
      <c r="W928" s="4" t="s">
        <v>415</v>
      </c>
      <c r="X928" s="4">
        <v>-8.3837600000000005</v>
      </c>
      <c r="Y928" s="4">
        <v>-70.781481999999997</v>
      </c>
      <c r="Z928">
        <v>2236743</v>
      </c>
      <c r="AA928" s="123">
        <v>243466</v>
      </c>
      <c r="AB928" s="22">
        <v>45156</v>
      </c>
      <c r="AC928" s="22">
        <v>45159</v>
      </c>
      <c r="AD928" s="168" t="s">
        <v>66</v>
      </c>
      <c r="AE928" s="36">
        <v>45225</v>
      </c>
      <c r="AF928"/>
      <c r="AG928" s="12">
        <v>10</v>
      </c>
      <c r="AH928" s="12" t="s">
        <v>224</v>
      </c>
      <c r="AI928" t="s">
        <v>225</v>
      </c>
      <c r="AJ928" s="81">
        <v>34493</v>
      </c>
    </row>
    <row r="929" spans="1:36" ht="25.2" customHeight="1" x14ac:dyDescent="0.3">
      <c r="A929" s="5">
        <v>571</v>
      </c>
      <c r="B929" s="4" t="s">
        <v>3773</v>
      </c>
      <c r="C929" s="169">
        <v>19549</v>
      </c>
      <c r="D929" s="11" t="s">
        <v>3774</v>
      </c>
      <c r="E929" s="99">
        <f ca="1">IFERROR(VLOOKUP(F929,'Banco de Dados'!AE:AF,2,FALSE),"")</f>
        <v>716700</v>
      </c>
      <c r="F929" s="4">
        <f ca="1">IFERROR(VLOOKUP(Q929,'Banco de Dados'!A:B,2,FALSE),"")</f>
        <v>212301581</v>
      </c>
      <c r="G929" s="4" t="s">
        <v>58</v>
      </c>
      <c r="H929" s="12" t="s">
        <v>59</v>
      </c>
      <c r="I929" s="114"/>
      <c r="J929" s="11">
        <v>80</v>
      </c>
      <c r="K929" s="111">
        <v>45202</v>
      </c>
      <c r="L929" s="12" t="s">
        <v>59</v>
      </c>
      <c r="M929" s="12" t="s">
        <v>59</v>
      </c>
      <c r="N929" s="4"/>
      <c r="O929" s="4" t="s">
        <v>3775</v>
      </c>
      <c r="P929" s="4" t="s">
        <v>61</v>
      </c>
      <c r="Q929" s="11">
        <v>4742840267</v>
      </c>
      <c r="R929" s="4" t="s">
        <v>3776</v>
      </c>
      <c r="S929" s="4">
        <v>21</v>
      </c>
      <c r="T929" s="4"/>
      <c r="U929" s="4" t="s">
        <v>114</v>
      </c>
      <c r="V929" s="4" t="s">
        <v>115</v>
      </c>
      <c r="W929" s="4" t="s">
        <v>2831</v>
      </c>
      <c r="X929" s="4">
        <v>-8.5069160000000004</v>
      </c>
      <c r="Y929" s="4">
        <v>-70.877814999999998</v>
      </c>
      <c r="Z929">
        <v>2236744</v>
      </c>
      <c r="AA929" s="123">
        <v>243466</v>
      </c>
      <c r="AB929" s="22">
        <v>45156</v>
      </c>
      <c r="AC929" s="22">
        <v>45159</v>
      </c>
      <c r="AD929" s="168" t="s">
        <v>66</v>
      </c>
      <c r="AE929" s="36">
        <v>45208</v>
      </c>
      <c r="AF929"/>
      <c r="AG929" s="12">
        <v>10</v>
      </c>
      <c r="AH929" s="12" t="s">
        <v>224</v>
      </c>
      <c r="AI929" t="s">
        <v>225</v>
      </c>
      <c r="AJ929" s="81">
        <v>36332</v>
      </c>
    </row>
    <row r="930" spans="1:36" ht="25.2" customHeight="1" x14ac:dyDescent="0.3">
      <c r="A930" s="5">
        <v>572</v>
      </c>
      <c r="B930" s="4" t="s">
        <v>3777</v>
      </c>
      <c r="C930" s="169">
        <v>19555</v>
      </c>
      <c r="D930" s="11" t="s">
        <v>3778</v>
      </c>
      <c r="E930" s="99">
        <f ca="1">IFERROR(VLOOKUP(F930,'Banco de Dados'!AE:AF,2,FALSE),"")</f>
        <v>716701</v>
      </c>
      <c r="F930" s="4">
        <f ca="1">IFERROR(VLOOKUP(Q930,'Banco de Dados'!A:B,2,FALSE),"")</f>
        <v>212301582</v>
      </c>
      <c r="G930" s="4" t="s">
        <v>58</v>
      </c>
      <c r="H930" s="12" t="s">
        <v>59</v>
      </c>
      <c r="I930" s="114"/>
      <c r="J930" s="11">
        <v>80</v>
      </c>
      <c r="K930" s="111">
        <v>45198</v>
      </c>
      <c r="L930" s="12" t="s">
        <v>59</v>
      </c>
      <c r="M930" s="12" t="s">
        <v>59</v>
      </c>
      <c r="N930" s="4"/>
      <c r="O930" s="4" t="s">
        <v>3779</v>
      </c>
      <c r="P930" s="4" t="s">
        <v>61</v>
      </c>
      <c r="Q930" s="11">
        <v>1524294250</v>
      </c>
      <c r="R930" s="4" t="s">
        <v>3780</v>
      </c>
      <c r="S930" s="4">
        <v>21</v>
      </c>
      <c r="T930" s="4"/>
      <c r="U930" s="4" t="s">
        <v>114</v>
      </c>
      <c r="V930" s="4" t="s">
        <v>115</v>
      </c>
      <c r="W930" s="4" t="s">
        <v>3781</v>
      </c>
      <c r="X930" s="4">
        <v>-8.5136350000000007</v>
      </c>
      <c r="Y930" s="4">
        <v>-70.864608000000004</v>
      </c>
      <c r="Z930">
        <v>2236745</v>
      </c>
      <c r="AA930" s="123">
        <v>243466</v>
      </c>
      <c r="AB930" s="22">
        <v>45156</v>
      </c>
      <c r="AC930" s="22">
        <v>45159</v>
      </c>
      <c r="AD930" s="168" t="s">
        <v>66</v>
      </c>
      <c r="AE930" s="36">
        <v>45208</v>
      </c>
      <c r="AF930"/>
      <c r="AG930" s="12">
        <v>10</v>
      </c>
      <c r="AH930" s="12" t="s">
        <v>224</v>
      </c>
      <c r="AI930" t="s">
        <v>225</v>
      </c>
      <c r="AJ930" s="81">
        <v>32463</v>
      </c>
    </row>
    <row r="931" spans="1:36" ht="25.2" customHeight="1" x14ac:dyDescent="0.3">
      <c r="A931" s="5">
        <v>573</v>
      </c>
      <c r="B931" s="4" t="s">
        <v>3782</v>
      </c>
      <c r="C931" s="169">
        <v>19551</v>
      </c>
      <c r="D931" s="11" t="s">
        <v>3783</v>
      </c>
      <c r="E931" s="99" t="str">
        <f>IFERROR(VLOOKUP(F931,'Banco de Dados'!AE:AF,2,FALSE),"")</f>
        <v/>
      </c>
      <c r="F931" s="4"/>
      <c r="G931" s="4" t="s">
        <v>58</v>
      </c>
      <c r="H931" s="12" t="s">
        <v>59</v>
      </c>
      <c r="I931" s="114"/>
      <c r="J931" s="11">
        <v>80</v>
      </c>
      <c r="K931" s="111">
        <v>45268</v>
      </c>
      <c r="L931" s="12" t="s">
        <v>365</v>
      </c>
      <c r="M931" s="12"/>
      <c r="N931" s="4" t="s">
        <v>491</v>
      </c>
      <c r="O931" s="4" t="s">
        <v>3784</v>
      </c>
      <c r="P931" s="4" t="s">
        <v>61</v>
      </c>
      <c r="Q931" s="11">
        <v>2436829217</v>
      </c>
      <c r="R931" s="4" t="s">
        <v>3785</v>
      </c>
      <c r="S931" s="4">
        <v>21</v>
      </c>
      <c r="T931" s="4"/>
      <c r="U931" s="4" t="s">
        <v>114</v>
      </c>
      <c r="V931" s="4" t="s">
        <v>115</v>
      </c>
      <c r="W931" s="4" t="s">
        <v>3781</v>
      </c>
      <c r="X931" s="4">
        <v>-8.51417</v>
      </c>
      <c r="Y931" s="4">
        <v>-70.864763999999994</v>
      </c>
      <c r="Z931" t="s">
        <v>7</v>
      </c>
      <c r="AB931" s="111">
        <v>45156</v>
      </c>
      <c r="AC931" s="22">
        <v>45159</v>
      </c>
      <c r="AD931" s="168"/>
      <c r="AE931" s="36">
        <v>45321</v>
      </c>
      <c r="AF931"/>
      <c r="AJ931" s="170">
        <v>34469</v>
      </c>
    </row>
    <row r="932" spans="1:36" ht="25.2" customHeight="1" x14ac:dyDescent="0.3">
      <c r="A932" s="5">
        <v>574</v>
      </c>
      <c r="B932" s="4" t="s">
        <v>3786</v>
      </c>
      <c r="C932" s="169">
        <v>19557</v>
      </c>
      <c r="D932" s="11" t="s">
        <v>3787</v>
      </c>
      <c r="E932" s="99">
        <f ca="1">IFERROR(VLOOKUP(F932,'Banco de Dados'!AE:AF,2,FALSE),"")</f>
        <v>716702</v>
      </c>
      <c r="F932" s="4">
        <f ca="1">IFERROR(VLOOKUP(Q932,'Banco de Dados'!A:B,2,FALSE),"")</f>
        <v>212301583</v>
      </c>
      <c r="G932" s="4" t="s">
        <v>58</v>
      </c>
      <c r="H932" s="12" t="s">
        <v>59</v>
      </c>
      <c r="I932" s="114"/>
      <c r="J932" s="11">
        <v>80</v>
      </c>
      <c r="K932" s="111">
        <v>45200</v>
      </c>
      <c r="L932" s="12" t="s">
        <v>59</v>
      </c>
      <c r="M932" s="12" t="s">
        <v>59</v>
      </c>
      <c r="N932" s="4"/>
      <c r="O932" s="4" t="s">
        <v>3788</v>
      </c>
      <c r="P932" s="4" t="s">
        <v>61</v>
      </c>
      <c r="Q932" s="11">
        <v>1429640260</v>
      </c>
      <c r="R932" s="4" t="s">
        <v>3789</v>
      </c>
      <c r="S932" s="4">
        <v>21</v>
      </c>
      <c r="T932" s="4"/>
      <c r="U932" s="4" t="s">
        <v>114</v>
      </c>
      <c r="V932" s="4" t="s">
        <v>115</v>
      </c>
      <c r="W932" s="4" t="s">
        <v>3781</v>
      </c>
      <c r="X932" s="4">
        <v>-8.5143570000000004</v>
      </c>
      <c r="Y932" s="4">
        <v>-70.863895999999997</v>
      </c>
      <c r="Z932">
        <v>2236746</v>
      </c>
      <c r="AA932" s="123">
        <v>243466</v>
      </c>
      <c r="AB932" s="22">
        <v>45156</v>
      </c>
      <c r="AC932" s="22">
        <v>45159</v>
      </c>
      <c r="AD932" s="168" t="s">
        <v>66</v>
      </c>
      <c r="AE932" s="36">
        <v>45208</v>
      </c>
      <c r="AF932"/>
      <c r="AG932" s="12">
        <v>10</v>
      </c>
      <c r="AH932" s="12" t="s">
        <v>224</v>
      </c>
      <c r="AI932" t="s">
        <v>225</v>
      </c>
      <c r="AJ932" s="81">
        <v>33058</v>
      </c>
    </row>
    <row r="933" spans="1:36" ht="25.2" customHeight="1" x14ac:dyDescent="0.3">
      <c r="A933" s="5">
        <v>575</v>
      </c>
      <c r="B933" s="4" t="s">
        <v>3790</v>
      </c>
      <c r="C933" s="169">
        <v>19561</v>
      </c>
      <c r="D933" s="11" t="s">
        <v>3791</v>
      </c>
      <c r="E933" s="99" t="str">
        <f>IFERROR(VLOOKUP(F933,'Banco de Dados'!AE:AF,2,FALSE),"")</f>
        <v/>
      </c>
      <c r="F933" s="4"/>
      <c r="G933" s="4" t="s">
        <v>58</v>
      </c>
      <c r="H933" s="12" t="s">
        <v>59</v>
      </c>
      <c r="I933" s="114"/>
      <c r="J933" s="11">
        <v>80</v>
      </c>
      <c r="K933" s="111">
        <v>45268</v>
      </c>
      <c r="L933" s="12" t="s">
        <v>365</v>
      </c>
      <c r="M933" s="12"/>
      <c r="N933" s="4" t="s">
        <v>491</v>
      </c>
      <c r="O933" s="4" t="s">
        <v>3792</v>
      </c>
      <c r="P933" s="4" t="s">
        <v>61</v>
      </c>
      <c r="Q933" s="11">
        <v>97947024200</v>
      </c>
      <c r="R933" s="4" t="s">
        <v>3793</v>
      </c>
      <c r="S933" s="4">
        <v>21</v>
      </c>
      <c r="T933" s="4"/>
      <c r="U933" s="4" t="s">
        <v>114</v>
      </c>
      <c r="V933" s="4" t="s">
        <v>115</v>
      </c>
      <c r="W933" s="4" t="s">
        <v>3781</v>
      </c>
      <c r="X933" s="4">
        <v>-8.5133519999999994</v>
      </c>
      <c r="Y933" s="4">
        <v>-70.867221000000001</v>
      </c>
      <c r="Z933" t="s">
        <v>7</v>
      </c>
      <c r="AB933" s="111">
        <v>45156</v>
      </c>
      <c r="AC933" s="22">
        <v>45159</v>
      </c>
      <c r="AD933" s="168"/>
      <c r="AE933" s="36">
        <v>45321</v>
      </c>
      <c r="AF933"/>
      <c r="AJ933" s="170">
        <v>23057</v>
      </c>
    </row>
    <row r="934" spans="1:36" ht="25.2" customHeight="1" x14ac:dyDescent="0.3">
      <c r="A934" s="5">
        <v>576</v>
      </c>
      <c r="B934" s="4" t="s">
        <v>3794</v>
      </c>
      <c r="C934" s="169">
        <v>19565</v>
      </c>
      <c r="D934" s="11" t="s">
        <v>3795</v>
      </c>
      <c r="E934" s="99">
        <f ca="1">IFERROR(VLOOKUP(F934,'Banco de Dados'!AE:AF,2,FALSE),"")</f>
        <v>716703</v>
      </c>
      <c r="F934" s="4">
        <f ca="1">IFERROR(VLOOKUP(Q934,'Banco de Dados'!A:B,2,FALSE),"")</f>
        <v>212301584</v>
      </c>
      <c r="G934" s="4" t="s">
        <v>58</v>
      </c>
      <c r="H934" s="12" t="s">
        <v>59</v>
      </c>
      <c r="I934" s="114"/>
      <c r="J934" s="11">
        <v>80</v>
      </c>
      <c r="K934" s="111">
        <v>45201</v>
      </c>
      <c r="L934" s="12" t="s">
        <v>59</v>
      </c>
      <c r="M934" s="12" t="s">
        <v>59</v>
      </c>
      <c r="N934" s="4"/>
      <c r="O934" s="4" t="s">
        <v>3796</v>
      </c>
      <c r="P934" s="4" t="s">
        <v>61</v>
      </c>
      <c r="Q934" s="11">
        <v>64167127253</v>
      </c>
      <c r="R934" s="4" t="s">
        <v>3797</v>
      </c>
      <c r="S934" s="4">
        <v>21</v>
      </c>
      <c r="T934" s="4"/>
      <c r="U934" s="4" t="s">
        <v>114</v>
      </c>
      <c r="V934" s="4" t="s">
        <v>115</v>
      </c>
      <c r="W934" s="4" t="s">
        <v>3781</v>
      </c>
      <c r="X934" s="4">
        <v>-8.5137199999999993</v>
      </c>
      <c r="Y934" s="4">
        <v>-70.869540000000001</v>
      </c>
      <c r="Z934">
        <v>2236747</v>
      </c>
      <c r="AA934" s="123">
        <v>243466</v>
      </c>
      <c r="AB934" s="22">
        <v>45156</v>
      </c>
      <c r="AC934" s="22">
        <v>45159</v>
      </c>
      <c r="AD934" s="168" t="s">
        <v>66</v>
      </c>
      <c r="AE934" s="36">
        <v>45208</v>
      </c>
      <c r="AF934"/>
      <c r="AG934" s="12">
        <v>10</v>
      </c>
      <c r="AH934" s="12" t="s">
        <v>224</v>
      </c>
      <c r="AI934" t="s">
        <v>225</v>
      </c>
      <c r="AJ934" s="81">
        <v>18640</v>
      </c>
    </row>
    <row r="935" spans="1:36" ht="25.2" customHeight="1" x14ac:dyDescent="0.3">
      <c r="A935" s="5">
        <v>577</v>
      </c>
      <c r="B935" s="4" t="s">
        <v>3798</v>
      </c>
      <c r="C935" s="169">
        <v>19569</v>
      </c>
      <c r="D935" s="11" t="s">
        <v>3799</v>
      </c>
      <c r="E935" s="99">
        <f ca="1">IFERROR(VLOOKUP(F935,'Banco de Dados'!AE:AF,2,FALSE),"")</f>
        <v>716704</v>
      </c>
      <c r="F935" s="4">
        <f ca="1">IFERROR(VLOOKUP(Q935,'Banco de Dados'!A:B,2,FALSE),"")</f>
        <v>212301585</v>
      </c>
      <c r="G935" s="4" t="s">
        <v>58</v>
      </c>
      <c r="H935" s="12" t="s">
        <v>59</v>
      </c>
      <c r="I935" s="114"/>
      <c r="J935" s="11">
        <v>80</v>
      </c>
      <c r="K935" s="111">
        <v>45196</v>
      </c>
      <c r="L935" s="12" t="s">
        <v>59</v>
      </c>
      <c r="M935" s="12" t="s">
        <v>59</v>
      </c>
      <c r="N935" s="4"/>
      <c r="O935" s="4" t="s">
        <v>3800</v>
      </c>
      <c r="P935" s="4" t="s">
        <v>61</v>
      </c>
      <c r="Q935" s="11">
        <v>7786284265</v>
      </c>
      <c r="R935" s="4" t="s">
        <v>3801</v>
      </c>
      <c r="S935" s="4">
        <v>21</v>
      </c>
      <c r="T935" s="4"/>
      <c r="U935" s="4" t="s">
        <v>114</v>
      </c>
      <c r="V935" s="4" t="s">
        <v>115</v>
      </c>
      <c r="W935" s="4" t="s">
        <v>3781</v>
      </c>
      <c r="X935" s="4">
        <v>-8.5199449999999999</v>
      </c>
      <c r="Y935" s="4">
        <v>-70.863860000000003</v>
      </c>
      <c r="Z935">
        <v>2236748</v>
      </c>
      <c r="AA935" s="123">
        <v>243466</v>
      </c>
      <c r="AB935" s="22">
        <v>45156</v>
      </c>
      <c r="AC935" s="22">
        <v>45159</v>
      </c>
      <c r="AD935" s="168" t="s">
        <v>66</v>
      </c>
      <c r="AE935" s="36">
        <v>45208</v>
      </c>
      <c r="AF935"/>
      <c r="AG935" s="12">
        <v>10</v>
      </c>
      <c r="AH935" s="12" t="s">
        <v>224</v>
      </c>
      <c r="AI935" t="s">
        <v>225</v>
      </c>
      <c r="AJ935" s="81">
        <v>36952</v>
      </c>
    </row>
    <row r="936" spans="1:36" ht="25.2" customHeight="1" x14ac:dyDescent="0.3">
      <c r="A936" s="5">
        <v>578</v>
      </c>
      <c r="B936" s="4" t="s">
        <v>3802</v>
      </c>
      <c r="C936" s="169">
        <v>19571</v>
      </c>
      <c r="D936" s="11" t="s">
        <v>3803</v>
      </c>
      <c r="E936" s="99">
        <f ca="1">IFERROR(VLOOKUP(F936,'Banco de Dados'!AE:AF,2,FALSE),"")</f>
        <v>716705</v>
      </c>
      <c r="F936" s="4">
        <f ca="1">IFERROR(VLOOKUP(Q936,'Banco de Dados'!A:B,2,FALSE),"")</f>
        <v>212301586</v>
      </c>
      <c r="G936" s="4" t="s">
        <v>58</v>
      </c>
      <c r="H936" s="12" t="s">
        <v>59</v>
      </c>
      <c r="I936" s="114"/>
      <c r="J936" s="11">
        <v>80</v>
      </c>
      <c r="K936" s="111">
        <v>45198</v>
      </c>
      <c r="L936" s="12" t="s">
        <v>59</v>
      </c>
      <c r="M936" s="12" t="s">
        <v>59</v>
      </c>
      <c r="N936" s="4"/>
      <c r="O936" s="4" t="s">
        <v>3804</v>
      </c>
      <c r="P936" s="4" t="s">
        <v>61</v>
      </c>
      <c r="Q936" s="11">
        <v>61764337204</v>
      </c>
      <c r="R936" s="4" t="s">
        <v>3805</v>
      </c>
      <c r="S936" s="4">
        <v>21</v>
      </c>
      <c r="T936" s="4"/>
      <c r="U936" s="4" t="s">
        <v>114</v>
      </c>
      <c r="V936" s="4" t="s">
        <v>115</v>
      </c>
      <c r="W936" s="4" t="s">
        <v>3781</v>
      </c>
      <c r="X936" s="4">
        <v>-8.5164349999999995</v>
      </c>
      <c r="Y936" s="4">
        <v>-70.863128000000003</v>
      </c>
      <c r="Z936">
        <v>2236749</v>
      </c>
      <c r="AA936" s="123">
        <v>243466</v>
      </c>
      <c r="AB936" s="22">
        <v>45156</v>
      </c>
      <c r="AC936" s="22">
        <v>45159</v>
      </c>
      <c r="AD936" s="168" t="s">
        <v>66</v>
      </c>
      <c r="AE936" s="36">
        <v>45208</v>
      </c>
      <c r="AF936"/>
      <c r="AG936" s="12">
        <v>10</v>
      </c>
      <c r="AH936" s="12" t="s">
        <v>224</v>
      </c>
      <c r="AI936" t="s">
        <v>225</v>
      </c>
      <c r="AJ936" s="81">
        <v>21920</v>
      </c>
    </row>
    <row r="937" spans="1:36" ht="25.2" customHeight="1" x14ac:dyDescent="0.3">
      <c r="A937" s="5">
        <v>579</v>
      </c>
      <c r="B937" s="4" t="s">
        <v>3806</v>
      </c>
      <c r="C937" s="169">
        <v>19573</v>
      </c>
      <c r="D937" s="11" t="s">
        <v>3807</v>
      </c>
      <c r="E937" s="99">
        <f ca="1">IFERROR(VLOOKUP(F937,'Banco de Dados'!AE:AF,2,FALSE),"")</f>
        <v>716711</v>
      </c>
      <c r="F937" s="4">
        <f ca="1">IFERROR(VLOOKUP(Q937,'Banco de Dados'!A:B,2,FALSE),"")</f>
        <v>212301587</v>
      </c>
      <c r="G937" s="4" t="s">
        <v>58</v>
      </c>
      <c r="H937" s="12" t="s">
        <v>59</v>
      </c>
      <c r="I937" s="114"/>
      <c r="J937" s="11">
        <v>80</v>
      </c>
      <c r="K937" s="111">
        <v>45199</v>
      </c>
      <c r="L937" s="12" t="s">
        <v>59</v>
      </c>
      <c r="M937" s="12" t="s">
        <v>59</v>
      </c>
      <c r="N937" s="4"/>
      <c r="O937" s="4" t="s">
        <v>3808</v>
      </c>
      <c r="P937" s="4" t="s">
        <v>61</v>
      </c>
      <c r="Q937" s="11">
        <v>1338433270</v>
      </c>
      <c r="R937" s="4" t="s">
        <v>3809</v>
      </c>
      <c r="S937" s="4">
        <v>21</v>
      </c>
      <c r="T937" s="4"/>
      <c r="U937" s="4" t="s">
        <v>114</v>
      </c>
      <c r="V937" s="4" t="s">
        <v>115</v>
      </c>
      <c r="W937" s="4" t="s">
        <v>3781</v>
      </c>
      <c r="X937" s="4">
        <v>-8.5185479999999991</v>
      </c>
      <c r="Y937" s="4">
        <v>-70.851708000000002</v>
      </c>
      <c r="Z937">
        <v>2236750</v>
      </c>
      <c r="AA937" s="123">
        <v>243466</v>
      </c>
      <c r="AB937" s="22">
        <v>45156</v>
      </c>
      <c r="AC937" s="22">
        <v>45159</v>
      </c>
      <c r="AD937" s="168" t="s">
        <v>66</v>
      </c>
      <c r="AE937" s="36">
        <v>45217</v>
      </c>
      <c r="AF937"/>
      <c r="AG937" s="12">
        <v>10</v>
      </c>
      <c r="AH937" s="12" t="s">
        <v>224</v>
      </c>
      <c r="AI937" t="s">
        <v>225</v>
      </c>
      <c r="AJ937" s="81">
        <v>30327</v>
      </c>
    </row>
    <row r="938" spans="1:36" ht="25.2" customHeight="1" x14ac:dyDescent="0.3">
      <c r="A938" s="5">
        <v>58</v>
      </c>
      <c r="B938" s="4" t="s">
        <v>3810</v>
      </c>
      <c r="C938" s="169">
        <v>16772</v>
      </c>
      <c r="D938" s="11" t="s">
        <v>3811</v>
      </c>
      <c r="E938" s="99">
        <f>IFERROR(VLOOKUP(F938,'Banco de Dados'!AE:AF,2,FALSE),"")</f>
        <v>713742</v>
      </c>
      <c r="F938" s="4">
        <f>IFERROR(VLOOKUP(Q938,'Banco de Dados'!A:B,2,FALSE),"")</f>
        <v>212300952</v>
      </c>
      <c r="G938" s="4" t="s">
        <v>58</v>
      </c>
      <c r="H938" s="12" t="s">
        <v>59</v>
      </c>
      <c r="I938" s="4"/>
      <c r="J938" s="11">
        <v>80</v>
      </c>
      <c r="K938" s="111">
        <v>45172</v>
      </c>
      <c r="L938" s="12" t="s">
        <v>59</v>
      </c>
      <c r="M938" s="12" t="s">
        <v>59</v>
      </c>
      <c r="N938" s="4"/>
      <c r="O938" s="4" t="s">
        <v>3812</v>
      </c>
      <c r="P938" s="4" t="s">
        <v>61</v>
      </c>
      <c r="Q938" s="11">
        <v>98134558291</v>
      </c>
      <c r="R938" s="4" t="s">
        <v>3813</v>
      </c>
      <c r="S938" s="4">
        <v>16</v>
      </c>
      <c r="T938" s="4"/>
      <c r="U938" s="4" t="s">
        <v>63</v>
      </c>
      <c r="V938" s="4" t="s">
        <v>64</v>
      </c>
      <c r="W938" s="4" t="s">
        <v>65</v>
      </c>
      <c r="X938" s="4">
        <v>-8.0717499999999998</v>
      </c>
      <c r="Y938" s="4">
        <v>-72.624183000000002</v>
      </c>
      <c r="Z938" s="4">
        <v>2216193</v>
      </c>
      <c r="AA938" s="123">
        <v>239823</v>
      </c>
      <c r="AB938" s="22">
        <v>45154</v>
      </c>
      <c r="AC938" s="22">
        <v>45154</v>
      </c>
      <c r="AD938" s="168" t="s">
        <v>66</v>
      </c>
      <c r="AE938" s="36">
        <v>45175</v>
      </c>
      <c r="AF938" s="22">
        <v>45183</v>
      </c>
      <c r="AG938" s="12">
        <v>9</v>
      </c>
      <c r="AH938" s="12" t="s">
        <v>67</v>
      </c>
      <c r="AI938" t="s">
        <v>68</v>
      </c>
      <c r="AJ938" s="81">
        <v>31731</v>
      </c>
    </row>
    <row r="939" spans="1:36" ht="25.2" customHeight="1" x14ac:dyDescent="0.3">
      <c r="A939" s="5">
        <v>580</v>
      </c>
      <c r="B939" s="4" t="s">
        <v>3814</v>
      </c>
      <c r="C939" s="169">
        <v>19575</v>
      </c>
      <c r="D939" s="11" t="s">
        <v>3815</v>
      </c>
      <c r="E939" s="99">
        <f ca="1">IFERROR(VLOOKUP(F939,'Banco de Dados'!AE:AF,2,FALSE),"")</f>
        <v>716712</v>
      </c>
      <c r="F939" s="4">
        <f ca="1">IFERROR(VLOOKUP(Q939,'Banco de Dados'!A:B,2,FALSE),"")</f>
        <v>212301588</v>
      </c>
      <c r="G939" s="4" t="s">
        <v>58</v>
      </c>
      <c r="H939" s="12" t="s">
        <v>59</v>
      </c>
      <c r="I939" s="114"/>
      <c r="J939" s="11">
        <v>80</v>
      </c>
      <c r="K939" s="111">
        <v>45199</v>
      </c>
      <c r="L939" s="12" t="s">
        <v>59</v>
      </c>
      <c r="M939" s="12" t="s">
        <v>59</v>
      </c>
      <c r="N939" s="4"/>
      <c r="O939" s="4" t="s">
        <v>3816</v>
      </c>
      <c r="P939" s="4" t="s">
        <v>61</v>
      </c>
      <c r="Q939" s="11">
        <v>8986047292</v>
      </c>
      <c r="R939" s="4" t="s">
        <v>3817</v>
      </c>
      <c r="S939" s="4">
        <v>21</v>
      </c>
      <c r="T939" s="4"/>
      <c r="U939" s="4" t="s">
        <v>114</v>
      </c>
      <c r="V939" s="4" t="s">
        <v>115</v>
      </c>
      <c r="W939" s="4" t="s">
        <v>3781</v>
      </c>
      <c r="X939" s="4">
        <v>-8.5194840000000003</v>
      </c>
      <c r="Y939" s="4">
        <v>-70.849863999999997</v>
      </c>
      <c r="Z939">
        <v>2236751</v>
      </c>
      <c r="AA939" s="123">
        <v>243466</v>
      </c>
      <c r="AB939" s="22">
        <v>45156</v>
      </c>
      <c r="AC939" s="22">
        <v>45159</v>
      </c>
      <c r="AD939" s="168" t="s">
        <v>66</v>
      </c>
      <c r="AE939" s="36">
        <v>45225</v>
      </c>
      <c r="AF939"/>
      <c r="AG939" s="12">
        <v>10</v>
      </c>
      <c r="AH939" s="12" t="s">
        <v>224</v>
      </c>
      <c r="AI939" t="s">
        <v>225</v>
      </c>
      <c r="AJ939" s="81">
        <v>37396</v>
      </c>
    </row>
    <row r="940" spans="1:36" ht="25.2" customHeight="1" x14ac:dyDescent="0.3">
      <c r="A940" s="5">
        <v>581</v>
      </c>
      <c r="B940" s="4" t="s">
        <v>3818</v>
      </c>
      <c r="C940" s="169">
        <v>19579</v>
      </c>
      <c r="D940" s="11" t="s">
        <v>3819</v>
      </c>
      <c r="E940" s="99">
        <f ca="1">IFERROR(VLOOKUP(F940,'Banco de Dados'!AE:AF,2,FALSE),"")</f>
        <v>716713</v>
      </c>
      <c r="F940" s="4">
        <f ca="1">IFERROR(VLOOKUP(Q940,'Banco de Dados'!A:B,2,FALSE),"")</f>
        <v>212301589</v>
      </c>
      <c r="G940" s="4" t="s">
        <v>58</v>
      </c>
      <c r="H940" s="12" t="s">
        <v>59</v>
      </c>
      <c r="I940" s="114"/>
      <c r="J940" s="11">
        <v>80</v>
      </c>
      <c r="K940" s="111">
        <v>45200</v>
      </c>
      <c r="L940" s="12" t="s">
        <v>59</v>
      </c>
      <c r="M940" s="12" t="s">
        <v>59</v>
      </c>
      <c r="N940" s="4"/>
      <c r="O940" s="4" t="s">
        <v>3820</v>
      </c>
      <c r="P940" s="4" t="s">
        <v>61</v>
      </c>
      <c r="Q940" s="11">
        <v>2627346210</v>
      </c>
      <c r="R940" s="4" t="s">
        <v>3821</v>
      </c>
      <c r="S940" s="4">
        <v>21</v>
      </c>
      <c r="T940" s="4"/>
      <c r="U940" s="4" t="s">
        <v>114</v>
      </c>
      <c r="V940" s="4" t="s">
        <v>115</v>
      </c>
      <c r="W940" s="4" t="s">
        <v>3781</v>
      </c>
      <c r="X940" s="4">
        <v>-8.5306359999999994</v>
      </c>
      <c r="Y940" s="4">
        <v>-70.848258000000001</v>
      </c>
      <c r="Z940">
        <v>2236752</v>
      </c>
      <c r="AA940" s="123">
        <v>243466</v>
      </c>
      <c r="AB940" s="22">
        <v>45156</v>
      </c>
      <c r="AC940" s="22">
        <v>45159</v>
      </c>
      <c r="AD940" s="168" t="s">
        <v>66</v>
      </c>
      <c r="AE940" s="36">
        <v>45208</v>
      </c>
      <c r="AF940"/>
      <c r="AG940" s="12">
        <v>10</v>
      </c>
      <c r="AH940" s="12" t="s">
        <v>224</v>
      </c>
      <c r="AI940" t="s">
        <v>225</v>
      </c>
      <c r="AJ940" s="81">
        <v>34581</v>
      </c>
    </row>
    <row r="941" spans="1:36" ht="25.2" customHeight="1" x14ac:dyDescent="0.3">
      <c r="A941" s="5">
        <v>582</v>
      </c>
      <c r="B941" s="4" t="s">
        <v>3822</v>
      </c>
      <c r="C941" s="169">
        <v>19583</v>
      </c>
      <c r="D941" s="11" t="s">
        <v>3823</v>
      </c>
      <c r="E941" s="99">
        <f ca="1">IFERROR(VLOOKUP(F941,'Banco de Dados'!AE:AF,2,FALSE),"")</f>
        <v>716714</v>
      </c>
      <c r="F941" s="4">
        <f ca="1">IFERROR(VLOOKUP(Q941,'Banco de Dados'!A:B,2,FALSE),"")</f>
        <v>212301590</v>
      </c>
      <c r="G941" s="4" t="s">
        <v>58</v>
      </c>
      <c r="H941" s="12" t="s">
        <v>59</v>
      </c>
      <c r="I941" s="114"/>
      <c r="J941" s="11">
        <v>80</v>
      </c>
      <c r="K941" s="111">
        <v>45203</v>
      </c>
      <c r="L941" s="12" t="s">
        <v>59</v>
      </c>
      <c r="M941" s="12" t="s">
        <v>59</v>
      </c>
      <c r="N941" s="4"/>
      <c r="O941" s="4" t="s">
        <v>3824</v>
      </c>
      <c r="P941" s="4" t="s">
        <v>61</v>
      </c>
      <c r="Q941" s="11">
        <v>87718510204</v>
      </c>
      <c r="R941" s="4" t="s">
        <v>3823</v>
      </c>
      <c r="S941" s="4">
        <v>21</v>
      </c>
      <c r="T941" s="4"/>
      <c r="U941" s="4" t="s">
        <v>114</v>
      </c>
      <c r="V941" s="4" t="s">
        <v>115</v>
      </c>
      <c r="W941" s="4" t="s">
        <v>3781</v>
      </c>
      <c r="X941" s="4">
        <v>-8.5306359999999994</v>
      </c>
      <c r="Y941" s="4">
        <v>-70.848258000000001</v>
      </c>
      <c r="Z941">
        <v>2236753</v>
      </c>
      <c r="AA941" s="123">
        <v>243466</v>
      </c>
      <c r="AB941" s="22">
        <v>45156</v>
      </c>
      <c r="AC941" s="22">
        <v>45159</v>
      </c>
      <c r="AD941" s="168" t="s">
        <v>66</v>
      </c>
      <c r="AE941" s="36">
        <v>45208</v>
      </c>
      <c r="AF941"/>
      <c r="AG941" s="12">
        <v>10</v>
      </c>
      <c r="AH941" s="12" t="s">
        <v>224</v>
      </c>
      <c r="AI941" t="s">
        <v>225</v>
      </c>
      <c r="AJ941" s="81">
        <v>31176</v>
      </c>
    </row>
    <row r="942" spans="1:36" ht="25.2" customHeight="1" x14ac:dyDescent="0.3">
      <c r="A942" s="5">
        <v>583</v>
      </c>
      <c r="B942" s="4" t="s">
        <v>3825</v>
      </c>
      <c r="C942" s="169">
        <v>19587</v>
      </c>
      <c r="D942" s="11" t="s">
        <v>3826</v>
      </c>
      <c r="E942" s="99" t="str">
        <f>IFERROR(VLOOKUP(F942,'Banco de Dados'!AE:AF,2,FALSE),"")</f>
        <v/>
      </c>
      <c r="F942" s="4"/>
      <c r="G942" s="4" t="s">
        <v>58</v>
      </c>
      <c r="H942" s="12" t="s">
        <v>59</v>
      </c>
      <c r="I942" s="114"/>
      <c r="J942" s="11">
        <v>80</v>
      </c>
      <c r="K942" s="111"/>
      <c r="M942" s="12"/>
      <c r="N942" s="4"/>
      <c r="O942" s="4" t="s">
        <v>3827</v>
      </c>
      <c r="P942" s="4" t="s">
        <v>61</v>
      </c>
      <c r="Q942" s="11">
        <v>2464758205</v>
      </c>
      <c r="R942" s="4"/>
      <c r="S942" s="4">
        <v>21</v>
      </c>
      <c r="T942" s="4"/>
      <c r="U942" s="4" t="s">
        <v>114</v>
      </c>
      <c r="V942" s="4" t="s">
        <v>115</v>
      </c>
      <c r="W942" s="4" t="s">
        <v>3781</v>
      </c>
      <c r="X942" s="4">
        <v>-8.5301139999999993</v>
      </c>
      <c r="Y942" s="4">
        <v>-70.850583</v>
      </c>
      <c r="Z942" t="s">
        <v>7</v>
      </c>
      <c r="AB942" s="111">
        <v>45156</v>
      </c>
      <c r="AC942" s="22">
        <v>45159</v>
      </c>
      <c r="AD942" s="168"/>
      <c r="AE942" s="36"/>
      <c r="AF942"/>
      <c r="AJ942" s="170">
        <v>33773</v>
      </c>
    </row>
    <row r="943" spans="1:36" ht="25.2" customHeight="1" x14ac:dyDescent="0.3">
      <c r="A943" s="5">
        <v>584</v>
      </c>
      <c r="B943" s="4" t="s">
        <v>3828</v>
      </c>
      <c r="C943" s="169">
        <v>19591</v>
      </c>
      <c r="D943" s="11" t="s">
        <v>3829</v>
      </c>
      <c r="E943" s="99">
        <f ca="1">IFERROR(VLOOKUP(F943,'Banco de Dados'!AE:AF,2,FALSE),"")</f>
        <v>716715</v>
      </c>
      <c r="F943" s="4">
        <f ca="1">IFERROR(VLOOKUP(Q943,'Banco de Dados'!A:B,2,FALSE),"")</f>
        <v>212301591</v>
      </c>
      <c r="G943" s="4" t="s">
        <v>58</v>
      </c>
      <c r="H943" s="12" t="s">
        <v>59</v>
      </c>
      <c r="I943" s="114"/>
      <c r="J943" s="11">
        <v>80</v>
      </c>
      <c r="K943" s="111">
        <v>45200</v>
      </c>
      <c r="L943" s="12" t="s">
        <v>59</v>
      </c>
      <c r="M943" s="12" t="s">
        <v>59</v>
      </c>
      <c r="N943" s="4"/>
      <c r="O943" s="4" t="s">
        <v>3830</v>
      </c>
      <c r="P943" s="4" t="s">
        <v>61</v>
      </c>
      <c r="Q943" s="11">
        <v>70667134271</v>
      </c>
      <c r="R943" s="4" t="s">
        <v>3831</v>
      </c>
      <c r="S943" s="4">
        <v>21</v>
      </c>
      <c r="T943" s="4"/>
      <c r="U943" s="4" t="s">
        <v>114</v>
      </c>
      <c r="V943" s="4" t="s">
        <v>115</v>
      </c>
      <c r="W943" s="4" t="s">
        <v>3781</v>
      </c>
      <c r="X943" s="4">
        <v>-8.5299200000000006</v>
      </c>
      <c r="Y943" s="4">
        <v>-70.850620000000006</v>
      </c>
      <c r="Z943">
        <v>2236754</v>
      </c>
      <c r="AA943" s="123">
        <v>243466</v>
      </c>
      <c r="AB943" s="22">
        <v>45156</v>
      </c>
      <c r="AC943" s="22">
        <v>45159</v>
      </c>
      <c r="AD943" s="168" t="s">
        <v>66</v>
      </c>
      <c r="AE943" s="36">
        <v>45208</v>
      </c>
      <c r="AF943"/>
      <c r="AG943" s="12">
        <v>10</v>
      </c>
      <c r="AH943" s="12" t="s">
        <v>224</v>
      </c>
      <c r="AI943" t="s">
        <v>225</v>
      </c>
      <c r="AJ943" s="81">
        <v>38243</v>
      </c>
    </row>
    <row r="944" spans="1:36" ht="25.2" customHeight="1" x14ac:dyDescent="0.3">
      <c r="A944" s="5">
        <v>585</v>
      </c>
      <c r="B944" s="4" t="s">
        <v>3832</v>
      </c>
      <c r="C944" s="169">
        <v>19595</v>
      </c>
      <c r="D944" s="11" t="s">
        <v>3833</v>
      </c>
      <c r="E944" s="99">
        <f ca="1">IFERROR(VLOOKUP(F944,'Banco de Dados'!AE:AF,2,FALSE),"")</f>
        <v>716717</v>
      </c>
      <c r="F944" s="4">
        <f ca="1">IFERROR(VLOOKUP(Q944,'Banco de Dados'!A:B,2,FALSE),"")</f>
        <v>212301592</v>
      </c>
      <c r="G944" s="4" t="s">
        <v>58</v>
      </c>
      <c r="H944" s="12" t="s">
        <v>59</v>
      </c>
      <c r="I944" s="114"/>
      <c r="J944" s="16">
        <v>80</v>
      </c>
      <c r="K944" s="111">
        <v>45201</v>
      </c>
      <c r="L944" s="12" t="s">
        <v>59</v>
      </c>
      <c r="M944" s="12" t="s">
        <v>59</v>
      </c>
      <c r="N944" s="4"/>
      <c r="O944" s="4" t="s">
        <v>3834</v>
      </c>
      <c r="P944" s="4" t="s">
        <v>61</v>
      </c>
      <c r="Q944" s="11">
        <v>99881659272</v>
      </c>
      <c r="R944" s="4" t="s">
        <v>3835</v>
      </c>
      <c r="S944" s="4">
        <v>21</v>
      </c>
      <c r="T944" s="4"/>
      <c r="U944" s="4" t="s">
        <v>114</v>
      </c>
      <c r="V944" s="4" t="s">
        <v>115</v>
      </c>
      <c r="W944" s="4" t="s">
        <v>3781</v>
      </c>
      <c r="X944" s="4">
        <v>-8.5428899999999999</v>
      </c>
      <c r="Y944" s="4">
        <v>-70.847244000000003</v>
      </c>
      <c r="Z944">
        <v>2236755</v>
      </c>
      <c r="AA944" s="123">
        <v>243466</v>
      </c>
      <c r="AB944" s="22">
        <v>45156</v>
      </c>
      <c r="AC944" s="22">
        <v>45159</v>
      </c>
      <c r="AD944" s="168" t="s">
        <v>66</v>
      </c>
      <c r="AE944" s="36">
        <v>45208</v>
      </c>
      <c r="AF944"/>
      <c r="AG944" s="12">
        <v>10</v>
      </c>
      <c r="AH944" s="12" t="s">
        <v>224</v>
      </c>
      <c r="AI944" t="s">
        <v>225</v>
      </c>
      <c r="AJ944" s="81">
        <v>31123</v>
      </c>
    </row>
    <row r="945" spans="1:36" ht="25.2" customHeight="1" x14ac:dyDescent="0.3">
      <c r="A945" s="5">
        <v>586</v>
      </c>
      <c r="B945" s="4" t="s">
        <v>3836</v>
      </c>
      <c r="C945" s="169">
        <v>19599</v>
      </c>
      <c r="D945" s="11" t="s">
        <v>3837</v>
      </c>
      <c r="E945" s="99">
        <f ca="1">IFERROR(VLOOKUP(F945,'Banco de Dados'!AE:AF,2,FALSE),"")</f>
        <v>716718</v>
      </c>
      <c r="F945" s="4">
        <f ca="1">IFERROR(VLOOKUP(Q945,'Banco de Dados'!A:B,2,FALSE),"")</f>
        <v>212301593</v>
      </c>
      <c r="G945" s="4" t="s">
        <v>58</v>
      </c>
      <c r="H945" s="12" t="s">
        <v>59</v>
      </c>
      <c r="I945" s="114"/>
      <c r="J945" s="16">
        <v>80</v>
      </c>
      <c r="K945" s="111">
        <v>45200</v>
      </c>
      <c r="L945" s="12" t="s">
        <v>59</v>
      </c>
      <c r="M945" s="12" t="s">
        <v>59</v>
      </c>
      <c r="N945" s="4"/>
      <c r="O945" s="4" t="s">
        <v>3838</v>
      </c>
      <c r="P945" s="4" t="s">
        <v>61</v>
      </c>
      <c r="Q945" s="11">
        <v>443125201</v>
      </c>
      <c r="R945" s="4" t="s">
        <v>3839</v>
      </c>
      <c r="S945" s="4">
        <v>21</v>
      </c>
      <c r="T945" s="4"/>
      <c r="U945" s="4" t="s">
        <v>114</v>
      </c>
      <c r="V945" s="4" t="s">
        <v>115</v>
      </c>
      <c r="W945" s="4" t="s">
        <v>3781</v>
      </c>
      <c r="X945" s="4">
        <v>-8.5300329999999995</v>
      </c>
      <c r="Y945" s="4">
        <v>-70.853455999999994</v>
      </c>
      <c r="Z945">
        <v>2236756</v>
      </c>
      <c r="AA945" s="123">
        <v>243466</v>
      </c>
      <c r="AB945" s="22">
        <v>45156</v>
      </c>
      <c r="AC945" s="22">
        <v>45159</v>
      </c>
      <c r="AD945" s="168" t="s">
        <v>66</v>
      </c>
      <c r="AE945" s="36">
        <v>45208</v>
      </c>
      <c r="AF945"/>
      <c r="AG945" s="12">
        <v>10</v>
      </c>
      <c r="AH945" s="12" t="s">
        <v>224</v>
      </c>
      <c r="AI945" t="s">
        <v>225</v>
      </c>
      <c r="AJ945" s="81">
        <v>28398</v>
      </c>
    </row>
    <row r="946" spans="1:36" ht="25.2" customHeight="1" x14ac:dyDescent="0.3">
      <c r="A946" s="5">
        <v>587</v>
      </c>
      <c r="B946" s="4" t="s">
        <v>3840</v>
      </c>
      <c r="C946" s="169">
        <v>19603</v>
      </c>
      <c r="D946" s="11" t="s">
        <v>3841</v>
      </c>
      <c r="E946" s="99">
        <f ca="1">IFERROR(VLOOKUP(F946,'Banco de Dados'!AE:AF,2,FALSE),"")</f>
        <v>716719</v>
      </c>
      <c r="F946" s="4">
        <f ca="1">IFERROR(VLOOKUP(Q946,'Banco de Dados'!A:B,2,FALSE),"")</f>
        <v>212301594</v>
      </c>
      <c r="G946" s="4" t="s">
        <v>58</v>
      </c>
      <c r="H946" s="12" t="s">
        <v>59</v>
      </c>
      <c r="I946" s="114"/>
      <c r="J946" s="16">
        <v>80</v>
      </c>
      <c r="K946" s="111">
        <v>45196</v>
      </c>
      <c r="L946" s="12" t="s">
        <v>59</v>
      </c>
      <c r="M946" s="12" t="s">
        <v>59</v>
      </c>
      <c r="N946" s="4"/>
      <c r="O946" s="4" t="s">
        <v>3842</v>
      </c>
      <c r="P946" s="4" t="s">
        <v>61</v>
      </c>
      <c r="Q946" s="11">
        <v>3102527256</v>
      </c>
      <c r="R946" s="4" t="s">
        <v>3843</v>
      </c>
      <c r="S946" s="4">
        <v>21</v>
      </c>
      <c r="T946" s="4"/>
      <c r="U946" s="4" t="s">
        <v>114</v>
      </c>
      <c r="V946" s="4" t="s">
        <v>115</v>
      </c>
      <c r="W946" s="4" t="s">
        <v>3781</v>
      </c>
      <c r="X946" s="4">
        <v>-8.5208100000000009</v>
      </c>
      <c r="Y946" s="4">
        <v>-70.863754999999998</v>
      </c>
      <c r="Z946">
        <v>2236757</v>
      </c>
      <c r="AA946" s="123">
        <v>243466</v>
      </c>
      <c r="AB946" s="22">
        <v>45156</v>
      </c>
      <c r="AC946" s="22">
        <v>45159</v>
      </c>
      <c r="AD946" s="168" t="s">
        <v>66</v>
      </c>
      <c r="AE946" s="36">
        <v>45208</v>
      </c>
      <c r="AF946"/>
      <c r="AG946" s="12">
        <v>10</v>
      </c>
      <c r="AH946" s="12" t="s">
        <v>224</v>
      </c>
      <c r="AI946" t="s">
        <v>225</v>
      </c>
      <c r="AJ946" s="81">
        <v>32775</v>
      </c>
    </row>
    <row r="947" spans="1:36" ht="25.2" customHeight="1" x14ac:dyDescent="0.3">
      <c r="A947" s="5">
        <v>588</v>
      </c>
      <c r="B947" s="4" t="s">
        <v>3844</v>
      </c>
      <c r="C947" s="169">
        <v>19607</v>
      </c>
      <c r="D947" s="11" t="s">
        <v>3845</v>
      </c>
      <c r="E947" s="99">
        <f ca="1">IFERROR(VLOOKUP(F947,'Banco de Dados'!AE:AF,2,FALSE),"")</f>
        <v>716720</v>
      </c>
      <c r="F947" s="4">
        <f ca="1">IFERROR(VLOOKUP(Q947,'Banco de Dados'!A:B,2,FALSE),"")</f>
        <v>212301595</v>
      </c>
      <c r="G947" s="4" t="s">
        <v>58</v>
      </c>
      <c r="H947" s="12" t="s">
        <v>59</v>
      </c>
      <c r="I947" s="114"/>
      <c r="J947" s="16">
        <v>80</v>
      </c>
      <c r="K947" s="111">
        <v>45196</v>
      </c>
      <c r="L947" s="12" t="s">
        <v>59</v>
      </c>
      <c r="M947" s="12" t="s">
        <v>59</v>
      </c>
      <c r="N947" s="4"/>
      <c r="O947" s="4" t="s">
        <v>3846</v>
      </c>
      <c r="P947" s="4" t="s">
        <v>61</v>
      </c>
      <c r="Q947" s="11">
        <v>7056417248</v>
      </c>
      <c r="R947" s="4" t="s">
        <v>3847</v>
      </c>
      <c r="S947" s="4">
        <v>21</v>
      </c>
      <c r="T947" s="4"/>
      <c r="U947" s="4" t="s">
        <v>114</v>
      </c>
      <c r="V947" s="4" t="s">
        <v>115</v>
      </c>
      <c r="W947" s="4" t="s">
        <v>3848</v>
      </c>
      <c r="X947" s="4">
        <v>-8.5295260000000006</v>
      </c>
      <c r="Y947" s="4">
        <v>-70.895719999999997</v>
      </c>
      <c r="Z947">
        <v>2236758</v>
      </c>
      <c r="AA947" s="123">
        <v>243466</v>
      </c>
      <c r="AB947" s="22">
        <v>45156</v>
      </c>
      <c r="AC947" s="22">
        <v>45159</v>
      </c>
      <c r="AD947" s="168" t="s">
        <v>66</v>
      </c>
      <c r="AE947" s="36">
        <v>45208</v>
      </c>
      <c r="AF947"/>
      <c r="AG947" s="12">
        <v>10</v>
      </c>
      <c r="AH947" s="12" t="s">
        <v>224</v>
      </c>
      <c r="AI947" t="s">
        <v>225</v>
      </c>
      <c r="AJ947" s="81">
        <v>36889</v>
      </c>
    </row>
    <row r="948" spans="1:36" ht="25.2" customHeight="1" x14ac:dyDescent="0.3">
      <c r="A948" s="5">
        <v>589</v>
      </c>
      <c r="B948" s="4" t="s">
        <v>3849</v>
      </c>
      <c r="C948" s="169">
        <v>19611</v>
      </c>
      <c r="D948" s="11" t="s">
        <v>3850</v>
      </c>
      <c r="E948" s="99">
        <f>IFERROR(VLOOKUP(F948,'Banco de Dados'!AE:AF,2,FALSE),"")</f>
        <v>715177</v>
      </c>
      <c r="F948" s="4">
        <f>IFERROR(VLOOKUP(Q948,'Banco de Dados'!A:B,2,FALSE),"")</f>
        <v>212301142</v>
      </c>
      <c r="G948" s="4" t="s">
        <v>58</v>
      </c>
      <c r="H948" s="12" t="s">
        <v>59</v>
      </c>
      <c r="I948" s="114"/>
      <c r="J948" s="11">
        <v>80</v>
      </c>
      <c r="K948" s="111">
        <v>45194</v>
      </c>
      <c r="L948" s="12" t="s">
        <v>59</v>
      </c>
      <c r="M948" s="12" t="s">
        <v>59</v>
      </c>
      <c r="N948" s="4"/>
      <c r="O948" s="4" t="s">
        <v>3851</v>
      </c>
      <c r="P948" s="4" t="s">
        <v>61</v>
      </c>
      <c r="Q948" s="11">
        <v>70263180204</v>
      </c>
      <c r="R948" s="4" t="s">
        <v>3852</v>
      </c>
      <c r="S948" s="4">
        <v>21</v>
      </c>
      <c r="T948" s="4"/>
      <c r="U948" s="4" t="s">
        <v>114</v>
      </c>
      <c r="V948" s="4" t="s">
        <v>115</v>
      </c>
      <c r="W948" s="4" t="s">
        <v>3249</v>
      </c>
      <c r="X948" s="4">
        <v>-8.5450280000000003</v>
      </c>
      <c r="Y948" s="4">
        <v>-70.893894000000003</v>
      </c>
      <c r="Z948">
        <v>2216310</v>
      </c>
      <c r="AA948" s="123">
        <v>239825</v>
      </c>
      <c r="AB948" s="22">
        <v>45156</v>
      </c>
      <c r="AC948" s="22">
        <v>45159</v>
      </c>
      <c r="AD948" s="168" t="s">
        <v>66</v>
      </c>
      <c r="AE948" s="36">
        <v>45202</v>
      </c>
      <c r="AF948" s="36">
        <v>45208</v>
      </c>
      <c r="AG948" s="12">
        <v>10</v>
      </c>
      <c r="AH948" s="12" t="s">
        <v>67</v>
      </c>
      <c r="AI948" t="s">
        <v>68</v>
      </c>
      <c r="AJ948" s="81">
        <v>32027</v>
      </c>
    </row>
    <row r="949" spans="1:36" ht="25.2" customHeight="1" x14ac:dyDescent="0.3">
      <c r="A949" s="5">
        <v>59</v>
      </c>
      <c r="B949" s="4" t="s">
        <v>3853</v>
      </c>
      <c r="C949" s="169">
        <v>16773</v>
      </c>
      <c r="D949" s="11" t="s">
        <v>3854</v>
      </c>
      <c r="E949" s="99">
        <f>IFERROR(VLOOKUP(F949,'Banco de Dados'!AE:AF,2,FALSE),"")</f>
        <v>714280</v>
      </c>
      <c r="F949" s="4">
        <f>IFERROR(VLOOKUP(Q949,'Banco de Dados'!A:B,2,FALSE),"")</f>
        <v>212300993</v>
      </c>
      <c r="G949" s="4" t="s">
        <v>58</v>
      </c>
      <c r="H949" s="12" t="s">
        <v>59</v>
      </c>
      <c r="I949" s="4"/>
      <c r="J949" s="11">
        <v>80</v>
      </c>
      <c r="K949" s="111">
        <v>45175</v>
      </c>
      <c r="L949" s="12" t="s">
        <v>59</v>
      </c>
      <c r="M949" s="12" t="s">
        <v>59</v>
      </c>
      <c r="N949" s="4"/>
      <c r="O949" s="4" t="s">
        <v>3855</v>
      </c>
      <c r="P949" s="4" t="s">
        <v>61</v>
      </c>
      <c r="Q949" s="11">
        <v>95859802234</v>
      </c>
      <c r="R949" s="4" t="s">
        <v>3856</v>
      </c>
      <c r="S949" s="4">
        <v>16</v>
      </c>
      <c r="T949" s="4"/>
      <c r="U949" s="4" t="s">
        <v>63</v>
      </c>
      <c r="V949" s="4" t="s">
        <v>64</v>
      </c>
      <c r="W949" s="4" t="s">
        <v>65</v>
      </c>
      <c r="X949" s="4">
        <v>-8.0976599999999994</v>
      </c>
      <c r="Y949" s="4">
        <v>-72.603092000000004</v>
      </c>
      <c r="Z949" s="4">
        <v>2216194</v>
      </c>
      <c r="AA949" s="123">
        <v>239823</v>
      </c>
      <c r="AB949" s="22">
        <v>45154</v>
      </c>
      <c r="AC949" s="22">
        <v>45154</v>
      </c>
      <c r="AD949" s="168" t="s">
        <v>66</v>
      </c>
      <c r="AE949" s="36">
        <v>45188</v>
      </c>
      <c r="AF949" s="22">
        <v>45191</v>
      </c>
      <c r="AG949" s="17">
        <v>9</v>
      </c>
      <c r="AH949" s="12" t="s">
        <v>67</v>
      </c>
      <c r="AI949" t="s">
        <v>68</v>
      </c>
      <c r="AJ949" s="81">
        <v>30435</v>
      </c>
    </row>
    <row r="950" spans="1:36" ht="25.2" customHeight="1" x14ac:dyDescent="0.3">
      <c r="A950" s="5">
        <v>590</v>
      </c>
      <c r="B950" s="4" t="s">
        <v>3857</v>
      </c>
      <c r="C950" s="169">
        <v>19615</v>
      </c>
      <c r="D950" s="11" t="s">
        <v>3858</v>
      </c>
      <c r="E950" s="99">
        <f>IFERROR(VLOOKUP(F950,'Banco de Dados'!AE:AF,2,FALSE),"")</f>
        <v>715181</v>
      </c>
      <c r="F950" s="4">
        <f>IFERROR(VLOOKUP(Q950,'Banco de Dados'!A:B,2,FALSE),"")</f>
        <v>212301143</v>
      </c>
      <c r="G950" s="4" t="s">
        <v>58</v>
      </c>
      <c r="H950" s="12" t="s">
        <v>59</v>
      </c>
      <c r="I950" s="114"/>
      <c r="J950" s="11">
        <v>80</v>
      </c>
      <c r="K950" s="111">
        <v>45194</v>
      </c>
      <c r="L950" s="12" t="s">
        <v>59</v>
      </c>
      <c r="M950" s="12" t="s">
        <v>59</v>
      </c>
      <c r="N950" s="4"/>
      <c r="O950" s="4" t="s">
        <v>3859</v>
      </c>
      <c r="P950" s="4" t="s">
        <v>61</v>
      </c>
      <c r="Q950" s="11">
        <v>69984778215</v>
      </c>
      <c r="R950" s="4" t="s">
        <v>3860</v>
      </c>
      <c r="S950" s="4">
        <v>21</v>
      </c>
      <c r="T950" s="4"/>
      <c r="U950" s="4" t="s">
        <v>114</v>
      </c>
      <c r="V950" s="4" t="s">
        <v>115</v>
      </c>
      <c r="W950" s="4" t="s">
        <v>3249</v>
      </c>
      <c r="X950" s="4">
        <v>-8.5490910000000007</v>
      </c>
      <c r="Y950" s="4">
        <v>-70.896437000000006</v>
      </c>
      <c r="Z950">
        <v>2216311</v>
      </c>
      <c r="AA950" s="123">
        <v>239825</v>
      </c>
      <c r="AB950" s="22">
        <v>45156</v>
      </c>
      <c r="AC950" s="22">
        <v>45159</v>
      </c>
      <c r="AD950" s="168" t="s">
        <v>66</v>
      </c>
      <c r="AE950" s="36">
        <v>45202</v>
      </c>
      <c r="AF950" s="36">
        <v>45208</v>
      </c>
      <c r="AG950" s="12">
        <v>10</v>
      </c>
      <c r="AH950" s="12" t="s">
        <v>67</v>
      </c>
      <c r="AI950" t="s">
        <v>68</v>
      </c>
      <c r="AJ950" s="81">
        <v>19619</v>
      </c>
    </row>
    <row r="951" spans="1:36" ht="25.2" customHeight="1" x14ac:dyDescent="0.3">
      <c r="A951" s="5">
        <v>591</v>
      </c>
      <c r="B951" s="4" t="s">
        <v>3861</v>
      </c>
      <c r="C951" s="169">
        <v>19617</v>
      </c>
      <c r="D951" s="11" t="s">
        <v>3862</v>
      </c>
      <c r="E951" s="99">
        <f>IFERROR(VLOOKUP(F951,'Banco de Dados'!AE:AF,2,FALSE),"")</f>
        <v>715183</v>
      </c>
      <c r="F951" s="4">
        <f>IFERROR(VLOOKUP(Q951,'Banco de Dados'!A:B,2,FALSE),"")</f>
        <v>212301144</v>
      </c>
      <c r="G951" s="4" t="s">
        <v>58</v>
      </c>
      <c r="H951" s="12" t="s">
        <v>59</v>
      </c>
      <c r="I951" s="114"/>
      <c r="J951" s="11">
        <v>80</v>
      </c>
      <c r="K951" s="111">
        <v>45194</v>
      </c>
      <c r="L951" s="12" t="s">
        <v>59</v>
      </c>
      <c r="M951" s="12" t="s">
        <v>59</v>
      </c>
      <c r="N951" s="4"/>
      <c r="O951" s="4" t="s">
        <v>3863</v>
      </c>
      <c r="P951" s="4" t="s">
        <v>61</v>
      </c>
      <c r="Q951" s="11">
        <v>924462213</v>
      </c>
      <c r="R951" s="4" t="s">
        <v>3864</v>
      </c>
      <c r="S951" s="4">
        <v>21</v>
      </c>
      <c r="T951" s="4"/>
      <c r="U951" s="4" t="s">
        <v>114</v>
      </c>
      <c r="V951" s="4" t="s">
        <v>115</v>
      </c>
      <c r="W951" s="4" t="s">
        <v>3249</v>
      </c>
      <c r="X951" s="4">
        <v>-8.5565020000000001</v>
      </c>
      <c r="Y951" s="4">
        <v>-70.903505999999993</v>
      </c>
      <c r="Z951">
        <v>2216312</v>
      </c>
      <c r="AA951" s="123">
        <v>239825</v>
      </c>
      <c r="AB951" s="22">
        <v>45156</v>
      </c>
      <c r="AC951" s="22">
        <v>45159</v>
      </c>
      <c r="AD951" s="168" t="s">
        <v>66</v>
      </c>
      <c r="AE951" s="36">
        <v>45202</v>
      </c>
      <c r="AF951" s="36">
        <v>45208</v>
      </c>
      <c r="AG951" s="12">
        <v>10</v>
      </c>
      <c r="AH951" s="12" t="s">
        <v>67</v>
      </c>
      <c r="AI951" t="s">
        <v>68</v>
      </c>
      <c r="AJ951" s="81">
        <v>32438</v>
      </c>
    </row>
    <row r="952" spans="1:36" ht="25.2" customHeight="1" x14ac:dyDescent="0.3">
      <c r="A952" s="5">
        <v>592</v>
      </c>
      <c r="B952" s="4" t="s">
        <v>3865</v>
      </c>
      <c r="C952" s="169">
        <v>19621</v>
      </c>
      <c r="D952" s="11" t="s">
        <v>3866</v>
      </c>
      <c r="E952" s="99">
        <f ca="1">IFERROR(VLOOKUP(F952,'Banco de Dados'!AE:AF,2,FALSE),"")</f>
        <v>716721</v>
      </c>
      <c r="F952" s="4">
        <f ca="1">IFERROR(VLOOKUP(Q952,'Banco de Dados'!A:B,2,FALSE),"")</f>
        <v>212301596</v>
      </c>
      <c r="G952" s="4" t="s">
        <v>58</v>
      </c>
      <c r="H952" s="12" t="s">
        <v>59</v>
      </c>
      <c r="I952" s="114"/>
      <c r="J952" s="16">
        <v>80</v>
      </c>
      <c r="K952" s="111">
        <v>45198</v>
      </c>
      <c r="L952" s="12" t="s">
        <v>59</v>
      </c>
      <c r="M952" s="12" t="s">
        <v>59</v>
      </c>
      <c r="N952" s="4" t="s">
        <v>3867</v>
      </c>
      <c r="O952" s="4" t="s">
        <v>3868</v>
      </c>
      <c r="P952" s="4" t="s">
        <v>61</v>
      </c>
      <c r="Q952" s="11">
        <v>95118560225</v>
      </c>
      <c r="R952" s="4" t="s">
        <v>3869</v>
      </c>
      <c r="S952" s="4">
        <v>21</v>
      </c>
      <c r="T952" s="4"/>
      <c r="U952" s="4" t="s">
        <v>114</v>
      </c>
      <c r="V952" s="4" t="s">
        <v>115</v>
      </c>
      <c r="W952" s="4" t="s">
        <v>3249</v>
      </c>
      <c r="X952" s="4">
        <v>-8.5581800000000001</v>
      </c>
      <c r="Y952" s="4">
        <v>-70.902158</v>
      </c>
      <c r="Z952">
        <v>2236759</v>
      </c>
      <c r="AA952" s="123">
        <v>243466</v>
      </c>
      <c r="AB952" s="22">
        <v>45156</v>
      </c>
      <c r="AC952" s="22">
        <v>45159</v>
      </c>
      <c r="AD952" s="168" t="s">
        <v>66</v>
      </c>
      <c r="AE952" s="36">
        <v>45208</v>
      </c>
      <c r="AF952"/>
      <c r="AG952" s="12">
        <v>10</v>
      </c>
      <c r="AH952" s="12" t="s">
        <v>224</v>
      </c>
      <c r="AI952" t="s">
        <v>225</v>
      </c>
      <c r="AJ952" s="81">
        <v>29666</v>
      </c>
    </row>
    <row r="953" spans="1:36" ht="25.2" customHeight="1" x14ac:dyDescent="0.3">
      <c r="A953" s="5">
        <v>593</v>
      </c>
      <c r="B953" s="4" t="s">
        <v>3870</v>
      </c>
      <c r="C953" s="169">
        <v>19623</v>
      </c>
      <c r="D953" s="11" t="s">
        <v>3871</v>
      </c>
      <c r="E953" s="99">
        <f>IFERROR(VLOOKUP(F953,'Banco de Dados'!AE:AF,2,FALSE),"")</f>
        <v>715187</v>
      </c>
      <c r="F953" s="4">
        <f>IFERROR(VLOOKUP(Q953,'Banco de Dados'!A:B,2,FALSE),"")</f>
        <v>212301145</v>
      </c>
      <c r="G953" s="4" t="s">
        <v>58</v>
      </c>
      <c r="H953" s="12" t="s">
        <v>59</v>
      </c>
      <c r="I953" s="114"/>
      <c r="J953" s="11">
        <v>80</v>
      </c>
      <c r="K953" s="111">
        <v>45195</v>
      </c>
      <c r="L953" s="12" t="s">
        <v>59</v>
      </c>
      <c r="M953" s="12" t="s">
        <v>59</v>
      </c>
      <c r="N953" s="4"/>
      <c r="O953" s="4" t="s">
        <v>3872</v>
      </c>
      <c r="P953" s="4" t="s">
        <v>61</v>
      </c>
      <c r="Q953" s="11">
        <v>69033218291</v>
      </c>
      <c r="R953" s="4" t="s">
        <v>3873</v>
      </c>
      <c r="S953" s="4">
        <v>21</v>
      </c>
      <c r="T953" s="4"/>
      <c r="U953" s="4" t="s">
        <v>114</v>
      </c>
      <c r="V953" s="4" t="s">
        <v>115</v>
      </c>
      <c r="W953" s="4" t="s">
        <v>3249</v>
      </c>
      <c r="X953" s="4">
        <v>-8.5624319999999994</v>
      </c>
      <c r="Y953" s="4">
        <v>-70.897613000000007</v>
      </c>
      <c r="Z953">
        <v>2216313</v>
      </c>
      <c r="AA953" s="123">
        <v>239825</v>
      </c>
      <c r="AB953" s="22">
        <v>45156</v>
      </c>
      <c r="AC953" s="22">
        <v>45159</v>
      </c>
      <c r="AD953" s="168" t="s">
        <v>66</v>
      </c>
      <c r="AE953" s="36">
        <v>45202</v>
      </c>
      <c r="AF953" s="36">
        <v>45208</v>
      </c>
      <c r="AG953" s="12">
        <v>10</v>
      </c>
      <c r="AH953" s="12" t="s">
        <v>67</v>
      </c>
      <c r="AI953" t="s">
        <v>68</v>
      </c>
      <c r="AJ953" s="81">
        <v>27451</v>
      </c>
    </row>
    <row r="954" spans="1:36" ht="25.2" customHeight="1" x14ac:dyDescent="0.3">
      <c r="A954" s="5">
        <v>594</v>
      </c>
      <c r="B954" s="4" t="s">
        <v>3874</v>
      </c>
      <c r="C954" s="169">
        <v>19625</v>
      </c>
      <c r="D954" s="11" t="s">
        <v>3875</v>
      </c>
      <c r="E954" s="99">
        <f>IFERROR(VLOOKUP(F954,'Banco de Dados'!AE:AF,2,FALSE),"")</f>
        <v>715190</v>
      </c>
      <c r="F954" s="4">
        <f>IFERROR(VLOOKUP(Q954,'Banco de Dados'!A:B,2,FALSE),"")</f>
        <v>212301146</v>
      </c>
      <c r="G954" s="4" t="s">
        <v>58</v>
      </c>
      <c r="H954" s="12" t="s">
        <v>59</v>
      </c>
      <c r="I954" s="114"/>
      <c r="J954" s="11">
        <v>80</v>
      </c>
      <c r="K954" s="111">
        <v>45193</v>
      </c>
      <c r="L954" s="12" t="s">
        <v>59</v>
      </c>
      <c r="M954" s="12" t="s">
        <v>59</v>
      </c>
      <c r="N954" s="4"/>
      <c r="O954" s="4" t="s">
        <v>3876</v>
      </c>
      <c r="P954" s="4" t="s">
        <v>61</v>
      </c>
      <c r="Q954" s="11">
        <v>69985138287</v>
      </c>
      <c r="R954" s="4" t="s">
        <v>3877</v>
      </c>
      <c r="S954" s="4">
        <v>21</v>
      </c>
      <c r="T954" s="4"/>
      <c r="U954" s="4" t="s">
        <v>114</v>
      </c>
      <c r="V954" s="4" t="s">
        <v>115</v>
      </c>
      <c r="W954" s="4" t="s">
        <v>3249</v>
      </c>
      <c r="X954" s="4">
        <v>-8.5693699999999993</v>
      </c>
      <c r="Y954" s="4">
        <v>-70.897025999999997</v>
      </c>
      <c r="Z954">
        <v>2216314</v>
      </c>
      <c r="AA954" s="123">
        <v>239825</v>
      </c>
      <c r="AB954" s="22">
        <v>45156</v>
      </c>
      <c r="AC954" s="22">
        <v>45159</v>
      </c>
      <c r="AD954" s="168" t="s">
        <v>66</v>
      </c>
      <c r="AE954" s="36">
        <v>45202</v>
      </c>
      <c r="AF954" s="36">
        <v>45208</v>
      </c>
      <c r="AG954" s="12">
        <v>10</v>
      </c>
      <c r="AH954" s="12" t="s">
        <v>67</v>
      </c>
      <c r="AI954" t="s">
        <v>68</v>
      </c>
      <c r="AJ954" s="81">
        <v>21697</v>
      </c>
    </row>
    <row r="955" spans="1:36" ht="25.2" customHeight="1" x14ac:dyDescent="0.3">
      <c r="A955" s="5">
        <v>595</v>
      </c>
      <c r="B955" s="4" t="s">
        <v>3878</v>
      </c>
      <c r="C955" s="169">
        <v>19627</v>
      </c>
      <c r="D955" s="11" t="s">
        <v>3879</v>
      </c>
      <c r="E955" s="99">
        <f>IFERROR(VLOOKUP(F955,'Banco de Dados'!AE:AF,2,FALSE),"")</f>
        <v>715194</v>
      </c>
      <c r="F955" s="4">
        <f>IFERROR(VLOOKUP(Q955,'Banco de Dados'!A:B,2,FALSE),"")</f>
        <v>212301147</v>
      </c>
      <c r="G955" s="4" t="s">
        <v>58</v>
      </c>
      <c r="H955" s="12" t="s">
        <v>59</v>
      </c>
      <c r="I955" s="114"/>
      <c r="J955" s="11">
        <v>80</v>
      </c>
      <c r="K955" s="111">
        <v>45193</v>
      </c>
      <c r="L955" s="12" t="s">
        <v>59</v>
      </c>
      <c r="M955" s="12" t="s">
        <v>59</v>
      </c>
      <c r="N955" s="4"/>
      <c r="O955" s="4" t="s">
        <v>3880</v>
      </c>
      <c r="P955" s="4" t="s">
        <v>61</v>
      </c>
      <c r="Q955" s="11">
        <v>69976180225</v>
      </c>
      <c r="R955" s="4" t="s">
        <v>3881</v>
      </c>
      <c r="S955" s="4">
        <v>21</v>
      </c>
      <c r="T955" s="4"/>
      <c r="U955" s="4" t="s">
        <v>114</v>
      </c>
      <c r="V955" s="4" t="s">
        <v>115</v>
      </c>
      <c r="W955" s="4" t="s">
        <v>3249</v>
      </c>
      <c r="X955" s="4">
        <v>-8.5696739999999991</v>
      </c>
      <c r="Y955" s="4">
        <v>-70.897610999999998</v>
      </c>
      <c r="Z955">
        <v>2216315</v>
      </c>
      <c r="AA955" s="123">
        <v>239825</v>
      </c>
      <c r="AB955" s="22">
        <v>45156</v>
      </c>
      <c r="AC955" s="22">
        <v>45159</v>
      </c>
      <c r="AD955" s="168" t="s">
        <v>66</v>
      </c>
      <c r="AE955" s="36">
        <v>45202</v>
      </c>
      <c r="AF955" s="36">
        <v>45208</v>
      </c>
      <c r="AG955" s="12">
        <v>10</v>
      </c>
      <c r="AH955" s="12" t="s">
        <v>67</v>
      </c>
      <c r="AI955" t="s">
        <v>68</v>
      </c>
      <c r="AJ955" s="81">
        <v>25056</v>
      </c>
    </row>
    <row r="956" spans="1:36" ht="25.2" customHeight="1" x14ac:dyDescent="0.3">
      <c r="A956" s="5">
        <v>596</v>
      </c>
      <c r="B956" s="4" t="s">
        <v>3882</v>
      </c>
      <c r="C956" s="169">
        <v>18959</v>
      </c>
      <c r="D956" s="11" t="s">
        <v>3883</v>
      </c>
      <c r="E956" s="99" t="str">
        <f>IFERROR(VLOOKUP(F956,'Banco de Dados'!AE:AF,2,FALSE),"")</f>
        <v/>
      </c>
      <c r="F956" s="4"/>
      <c r="G956" s="4" t="s">
        <v>410</v>
      </c>
      <c r="H956" s="12" t="s">
        <v>59</v>
      </c>
      <c r="I956" s="4" t="s">
        <v>111</v>
      </c>
      <c r="J956" s="11">
        <v>45</v>
      </c>
      <c r="K956" s="111">
        <v>45317</v>
      </c>
      <c r="M956" s="12"/>
      <c r="N956" s="4"/>
      <c r="O956" s="4" t="s">
        <v>3884</v>
      </c>
      <c r="P956" s="4" t="s">
        <v>61</v>
      </c>
      <c r="Q956" s="11">
        <v>605941289</v>
      </c>
      <c r="R956" s="4" t="s">
        <v>3885</v>
      </c>
      <c r="S956" s="4">
        <v>15</v>
      </c>
      <c r="T956" s="4"/>
      <c r="U956" s="4" t="s">
        <v>413</v>
      </c>
      <c r="V956" s="4" t="s">
        <v>414</v>
      </c>
      <c r="W956" s="4" t="s">
        <v>3178</v>
      </c>
      <c r="X956" s="4">
        <v>-7.3727320000000001</v>
      </c>
      <c r="Y956" s="4">
        <v>-73.227027000000007</v>
      </c>
      <c r="AB956" s="22">
        <v>45163</v>
      </c>
      <c r="AC956" s="22">
        <v>45163</v>
      </c>
      <c r="AD956" s="168"/>
      <c r="AE956" s="36">
        <v>45321</v>
      </c>
      <c r="AF956"/>
      <c r="AJ956" s="81">
        <v>29404</v>
      </c>
    </row>
    <row r="957" spans="1:36" ht="25.2" customHeight="1" x14ac:dyDescent="0.3">
      <c r="A957" s="5">
        <v>597</v>
      </c>
      <c r="B957" s="4" t="s">
        <v>3886</v>
      </c>
      <c r="C957" s="169">
        <v>19633</v>
      </c>
      <c r="D957" s="11" t="s">
        <v>3887</v>
      </c>
      <c r="E957" s="99">
        <f ca="1">IFERROR(VLOOKUP(F957,'Banco de Dados'!AE:AF,2,FALSE),"")</f>
        <v>716722</v>
      </c>
      <c r="F957" s="4">
        <f ca="1">IFERROR(VLOOKUP(Q957,'Banco de Dados'!A:B,2,FALSE),"")</f>
        <v>212301597</v>
      </c>
      <c r="G957" s="4" t="s">
        <v>58</v>
      </c>
      <c r="H957" s="12" t="s">
        <v>59</v>
      </c>
      <c r="I957" s="114"/>
      <c r="J957" s="11">
        <v>80</v>
      </c>
      <c r="K957" s="111">
        <v>45217</v>
      </c>
      <c r="L957" s="12" t="s">
        <v>59</v>
      </c>
      <c r="M957" s="12" t="s">
        <v>59</v>
      </c>
      <c r="N957" s="4"/>
      <c r="O957" s="4" t="s">
        <v>3888</v>
      </c>
      <c r="P957" s="4" t="s">
        <v>61</v>
      </c>
      <c r="Q957" s="11">
        <v>3291590201</v>
      </c>
      <c r="R957" s="4" t="s">
        <v>3889</v>
      </c>
      <c r="S957" s="4">
        <v>21</v>
      </c>
      <c r="T957" s="4"/>
      <c r="U957" s="4" t="s">
        <v>114</v>
      </c>
      <c r="V957" s="4" t="s">
        <v>115</v>
      </c>
      <c r="W957" s="4" t="s">
        <v>3249</v>
      </c>
      <c r="X957" s="4">
        <v>-8.566929</v>
      </c>
      <c r="Y957" s="4">
        <v>-70.911659999999998</v>
      </c>
      <c r="Z957">
        <v>2236760</v>
      </c>
      <c r="AA957" s="123">
        <v>243466</v>
      </c>
      <c r="AB957" s="22">
        <v>45156</v>
      </c>
      <c r="AC957" s="22">
        <v>45159</v>
      </c>
      <c r="AD957" s="168" t="s">
        <v>66</v>
      </c>
      <c r="AE957" s="36">
        <v>45229</v>
      </c>
      <c r="AF957"/>
      <c r="AG957" s="12">
        <v>10</v>
      </c>
      <c r="AH957" s="12" t="s">
        <v>224</v>
      </c>
      <c r="AI957" t="s">
        <v>225</v>
      </c>
      <c r="AJ957" s="81">
        <v>36521</v>
      </c>
    </row>
    <row r="958" spans="1:36" ht="25.2" customHeight="1" x14ac:dyDescent="0.3">
      <c r="A958" s="5">
        <v>598</v>
      </c>
      <c r="B958" s="4" t="s">
        <v>3890</v>
      </c>
      <c r="C958" s="169">
        <v>19631</v>
      </c>
      <c r="D958" s="11" t="s">
        <v>3891</v>
      </c>
      <c r="E958" s="99">
        <f>IFERROR(VLOOKUP(F958,'Banco de Dados'!AE:AF,2,FALSE),"")</f>
        <v>715197</v>
      </c>
      <c r="F958" s="4">
        <f>IFERROR(VLOOKUP(Q958,'Banco de Dados'!A:B,2,FALSE),"")</f>
        <v>212301148</v>
      </c>
      <c r="G958" s="4" t="s">
        <v>58</v>
      </c>
      <c r="H958" s="12" t="s">
        <v>59</v>
      </c>
      <c r="I958" s="114"/>
      <c r="J958" s="11">
        <v>80</v>
      </c>
      <c r="K958" s="111">
        <v>45197</v>
      </c>
      <c r="L958" s="12" t="s">
        <v>59</v>
      </c>
      <c r="M958" s="12" t="s">
        <v>59</v>
      </c>
      <c r="N958" s="4"/>
      <c r="O958" s="4" t="s">
        <v>3892</v>
      </c>
      <c r="P958" s="4" t="s">
        <v>61</v>
      </c>
      <c r="Q958" s="11">
        <v>93861249200</v>
      </c>
      <c r="R958" s="4" t="s">
        <v>3893</v>
      </c>
      <c r="S958" s="4">
        <v>21</v>
      </c>
      <c r="T958" s="4"/>
      <c r="U958" s="4" t="s">
        <v>114</v>
      </c>
      <c r="V958" s="4" t="s">
        <v>115</v>
      </c>
      <c r="W958" s="4" t="s">
        <v>3249</v>
      </c>
      <c r="X958" s="4">
        <v>-8.5649099999999994</v>
      </c>
      <c r="Y958" s="4">
        <v>-70.903448999999995</v>
      </c>
      <c r="Z958">
        <v>2216316</v>
      </c>
      <c r="AA958" s="123">
        <v>239825</v>
      </c>
      <c r="AB958" s="22">
        <v>45156</v>
      </c>
      <c r="AC958" s="22">
        <v>45159</v>
      </c>
      <c r="AD958" s="168" t="s">
        <v>66</v>
      </c>
      <c r="AE958" s="36">
        <v>45202</v>
      </c>
      <c r="AF958" s="36">
        <v>45208</v>
      </c>
      <c r="AG958" s="12">
        <v>10</v>
      </c>
      <c r="AH958" s="12" t="s">
        <v>67</v>
      </c>
      <c r="AI958" t="s">
        <v>68</v>
      </c>
      <c r="AJ958" s="81">
        <v>25708</v>
      </c>
    </row>
    <row r="959" spans="1:36" ht="25.2" customHeight="1" x14ac:dyDescent="0.3">
      <c r="A959" s="5">
        <v>599</v>
      </c>
      <c r="B959" s="4" t="s">
        <v>3894</v>
      </c>
      <c r="C959" s="169">
        <v>19547</v>
      </c>
      <c r="D959" s="11" t="s">
        <v>3895</v>
      </c>
      <c r="E959" s="99">
        <f ca="1">IFERROR(VLOOKUP(F959,'Banco de Dados'!AE:AF,2,FALSE),"")</f>
        <v>716723</v>
      </c>
      <c r="F959" s="4">
        <f ca="1">IFERROR(VLOOKUP(Q959,'Banco de Dados'!A:B,2,FALSE),"")</f>
        <v>212301598</v>
      </c>
      <c r="G959" s="4" t="s">
        <v>58</v>
      </c>
      <c r="H959" s="12" t="s">
        <v>59</v>
      </c>
      <c r="I959" s="114"/>
      <c r="J959" s="16">
        <v>80</v>
      </c>
      <c r="K959" s="111">
        <v>45203</v>
      </c>
      <c r="L959" s="12" t="s">
        <v>59</v>
      </c>
      <c r="M959" s="12" t="s">
        <v>59</v>
      </c>
      <c r="N959" s="4"/>
      <c r="O959" s="4" t="s">
        <v>3896</v>
      </c>
      <c r="P959" s="4" t="s">
        <v>61</v>
      </c>
      <c r="Q959" s="11">
        <v>3140325258</v>
      </c>
      <c r="R959" s="4" t="s">
        <v>3897</v>
      </c>
      <c r="S959" s="4">
        <v>21</v>
      </c>
      <c r="T959" s="4"/>
      <c r="U959" s="4" t="s">
        <v>114</v>
      </c>
      <c r="V959" s="4" t="s">
        <v>115</v>
      </c>
      <c r="W959" s="4" t="s">
        <v>2831</v>
      </c>
      <c r="X959" s="4">
        <v>-8.5065480000000004</v>
      </c>
      <c r="Y959" s="4">
        <v>-70.877167999999998</v>
      </c>
      <c r="Z959">
        <v>2236403</v>
      </c>
      <c r="AA959" s="123">
        <v>243466</v>
      </c>
      <c r="AB959" s="22">
        <v>45163</v>
      </c>
      <c r="AC959" s="22">
        <v>45163</v>
      </c>
      <c r="AD959" s="168" t="s">
        <v>66</v>
      </c>
      <c r="AE959" s="36">
        <v>45208</v>
      </c>
      <c r="AF959"/>
      <c r="AG959" s="12">
        <v>10</v>
      </c>
      <c r="AH959" s="12" t="s">
        <v>224</v>
      </c>
      <c r="AI959" t="s">
        <v>225</v>
      </c>
      <c r="AJ959" s="81">
        <v>34775</v>
      </c>
    </row>
    <row r="960" spans="1:36" ht="25.2" customHeight="1" x14ac:dyDescent="0.3">
      <c r="A960" s="5">
        <v>60</v>
      </c>
      <c r="B960" s="4" t="s">
        <v>3898</v>
      </c>
      <c r="C960" s="169">
        <v>16652</v>
      </c>
      <c r="D960" s="11" t="s">
        <v>106</v>
      </c>
      <c r="E960" s="99">
        <f>IFERROR(VLOOKUP(F960,'Banco de Dados'!AE:AF,2,FALSE),"")</f>
        <v>713749</v>
      </c>
      <c r="F960" s="4">
        <f>IFERROR(VLOOKUP(Q960,'Banco de Dados'!A:B,2,FALSE),"")</f>
        <v>212300954</v>
      </c>
      <c r="G960" s="4" t="s">
        <v>58</v>
      </c>
      <c r="H960" s="12" t="s">
        <v>59</v>
      </c>
      <c r="I960" s="4"/>
      <c r="J960" s="11">
        <v>80</v>
      </c>
      <c r="K960" s="111">
        <v>45169</v>
      </c>
      <c r="L960" s="12" t="s">
        <v>59</v>
      </c>
      <c r="M960" s="12" t="s">
        <v>59</v>
      </c>
      <c r="N960" s="4"/>
      <c r="O960" s="4" t="s">
        <v>3899</v>
      </c>
      <c r="P960" s="4" t="s">
        <v>61</v>
      </c>
      <c r="Q960" s="11">
        <v>88928705215</v>
      </c>
      <c r="R960" s="4" t="s">
        <v>3900</v>
      </c>
      <c r="S960" s="4">
        <v>16</v>
      </c>
      <c r="T960" s="4"/>
      <c r="U960" s="4" t="s">
        <v>63</v>
      </c>
      <c r="V960" s="4" t="s">
        <v>64</v>
      </c>
      <c r="W960" s="4" t="s">
        <v>65</v>
      </c>
      <c r="X960" s="4">
        <v>-8.0483119999999992</v>
      </c>
      <c r="Y960" s="4">
        <v>-72.680710000000005</v>
      </c>
      <c r="Z960" s="4">
        <v>2216195</v>
      </c>
      <c r="AA960" s="123">
        <v>239823</v>
      </c>
      <c r="AB960" s="22">
        <v>45154</v>
      </c>
      <c r="AC960" s="22">
        <v>45154</v>
      </c>
      <c r="AD960" s="168" t="s">
        <v>66</v>
      </c>
      <c r="AE960" s="36">
        <v>45175</v>
      </c>
      <c r="AF960" s="22">
        <v>45183</v>
      </c>
      <c r="AG960" s="12">
        <v>9</v>
      </c>
      <c r="AH960" s="12" t="s">
        <v>67</v>
      </c>
      <c r="AI960" t="s">
        <v>68</v>
      </c>
      <c r="AJ960" s="81">
        <v>18810</v>
      </c>
    </row>
    <row r="961" spans="1:36" ht="25.2" customHeight="1" x14ac:dyDescent="0.3">
      <c r="A961" s="5">
        <v>600</v>
      </c>
      <c r="B961" s="4" t="s">
        <v>3901</v>
      </c>
      <c r="C961" s="169">
        <v>19641</v>
      </c>
      <c r="D961" s="11" t="s">
        <v>3902</v>
      </c>
      <c r="E961" s="99">
        <f ca="1">IFERROR(VLOOKUP(F961,'Banco de Dados'!AE:AF,2,FALSE),"")</f>
        <v>716724</v>
      </c>
      <c r="F961" s="4">
        <f ca="1">IFERROR(VLOOKUP(Q961,'Banco de Dados'!A:B,2,FALSE),"")</f>
        <v>212301599</v>
      </c>
      <c r="G961" s="4" t="s">
        <v>58</v>
      </c>
      <c r="H961" s="12" t="s">
        <v>59</v>
      </c>
      <c r="I961" s="114"/>
      <c r="J961" s="16">
        <v>80</v>
      </c>
      <c r="K961" s="111">
        <v>45192</v>
      </c>
      <c r="L961" s="12" t="s">
        <v>59</v>
      </c>
      <c r="M961" s="12" t="s">
        <v>59</v>
      </c>
      <c r="N961" s="4" t="s">
        <v>3562</v>
      </c>
      <c r="O961" s="4" t="s">
        <v>3903</v>
      </c>
      <c r="P961" s="4" t="s">
        <v>61</v>
      </c>
      <c r="Q961" s="11">
        <v>3692675240</v>
      </c>
      <c r="R961" s="4" t="s">
        <v>3904</v>
      </c>
      <c r="S961" s="4">
        <v>21</v>
      </c>
      <c r="T961" s="4"/>
      <c r="U961" s="4" t="s">
        <v>114</v>
      </c>
      <c r="V961" s="4" t="s">
        <v>115</v>
      </c>
      <c r="W961" s="4" t="s">
        <v>3848</v>
      </c>
      <c r="X961" s="4">
        <v>-8.5757809999999992</v>
      </c>
      <c r="Y961" s="4">
        <v>-70.921373000000003</v>
      </c>
      <c r="Z961">
        <v>2236405</v>
      </c>
      <c r="AA961" s="123">
        <v>243466</v>
      </c>
      <c r="AB961" s="22">
        <v>45163</v>
      </c>
      <c r="AC961" s="22">
        <v>45163</v>
      </c>
      <c r="AD961" s="168" t="s">
        <v>66</v>
      </c>
      <c r="AE961" s="36">
        <v>45202</v>
      </c>
      <c r="AF961" s="12"/>
      <c r="AG961" s="12">
        <v>10</v>
      </c>
      <c r="AH961" s="12" t="s">
        <v>224</v>
      </c>
      <c r="AI961" t="s">
        <v>225</v>
      </c>
      <c r="AJ961" s="81">
        <v>35271</v>
      </c>
    </row>
    <row r="962" spans="1:36" ht="25.2" customHeight="1" x14ac:dyDescent="0.3">
      <c r="A962" s="5">
        <v>601</v>
      </c>
      <c r="B962" s="4" t="s">
        <v>3905</v>
      </c>
      <c r="C962" s="169">
        <v>19645</v>
      </c>
      <c r="D962" s="11" t="s">
        <v>3906</v>
      </c>
      <c r="E962" s="99">
        <f>IFERROR(VLOOKUP(F962,'Banco de Dados'!AE:AF,2,FALSE),"")</f>
        <v>715199</v>
      </c>
      <c r="F962" s="4">
        <f>IFERROR(VLOOKUP(Q962,'Banco de Dados'!A:B,2,FALSE),"")</f>
        <v>212301149</v>
      </c>
      <c r="G962" s="4" t="s">
        <v>58</v>
      </c>
      <c r="H962" s="12" t="s">
        <v>59</v>
      </c>
      <c r="I962" s="114"/>
      <c r="J962" s="11">
        <v>80</v>
      </c>
      <c r="K962" s="111">
        <v>45193</v>
      </c>
      <c r="L962" s="12" t="s">
        <v>59</v>
      </c>
      <c r="M962" s="12" t="s">
        <v>59</v>
      </c>
      <c r="N962" s="4"/>
      <c r="O962" s="4" t="s">
        <v>3907</v>
      </c>
      <c r="P962" s="4" t="s">
        <v>61</v>
      </c>
      <c r="Q962" s="11">
        <v>46604456234</v>
      </c>
      <c r="R962" s="4" t="s">
        <v>3908</v>
      </c>
      <c r="S962" s="4">
        <v>21</v>
      </c>
      <c r="T962" s="4"/>
      <c r="U962" s="4" t="s">
        <v>114</v>
      </c>
      <c r="V962" s="4" t="s">
        <v>115</v>
      </c>
      <c r="W962" s="4" t="s">
        <v>3848</v>
      </c>
      <c r="X962" s="4">
        <v>-8.5754370000000009</v>
      </c>
      <c r="Y962" s="4">
        <v>-70.921516999999994</v>
      </c>
      <c r="Z962">
        <v>2216317</v>
      </c>
      <c r="AA962" s="123">
        <v>239825</v>
      </c>
      <c r="AB962" s="22">
        <v>45156</v>
      </c>
      <c r="AC962" s="22">
        <v>45159</v>
      </c>
      <c r="AD962" s="168" t="s">
        <v>66</v>
      </c>
      <c r="AE962" s="36">
        <v>45202</v>
      </c>
      <c r="AF962" s="36">
        <v>45208</v>
      </c>
      <c r="AG962" s="12">
        <v>10</v>
      </c>
      <c r="AH962" s="12" t="s">
        <v>67</v>
      </c>
      <c r="AI962" t="s">
        <v>68</v>
      </c>
      <c r="AJ962" s="81">
        <v>19002</v>
      </c>
    </row>
    <row r="963" spans="1:36" ht="25.2" customHeight="1" x14ac:dyDescent="0.3">
      <c r="A963" s="5">
        <v>602</v>
      </c>
      <c r="B963" s="4" t="s">
        <v>3909</v>
      </c>
      <c r="C963" s="169">
        <v>19649</v>
      </c>
      <c r="D963" s="11" t="s">
        <v>3910</v>
      </c>
      <c r="E963" s="99">
        <f>IFERROR(VLOOKUP(F963,'Banco de Dados'!AE:AF,2,FALSE),"")</f>
        <v>715255</v>
      </c>
      <c r="F963" s="4">
        <f>IFERROR(VLOOKUP(Q963,'Banco de Dados'!A:B,2,FALSE),"")</f>
        <v>212301150</v>
      </c>
      <c r="G963" s="4" t="s">
        <v>58</v>
      </c>
      <c r="H963" s="12" t="s">
        <v>59</v>
      </c>
      <c r="I963" s="114"/>
      <c r="J963" s="11">
        <v>80</v>
      </c>
      <c r="K963" s="111">
        <v>45193</v>
      </c>
      <c r="L963" s="12" t="s">
        <v>59</v>
      </c>
      <c r="M963" s="12" t="s">
        <v>59</v>
      </c>
      <c r="N963" s="4"/>
      <c r="O963" s="4" t="s">
        <v>3911</v>
      </c>
      <c r="P963" s="4" t="s">
        <v>61</v>
      </c>
      <c r="Q963" s="11">
        <v>3970883296</v>
      </c>
      <c r="R963" s="4" t="s">
        <v>3912</v>
      </c>
      <c r="S963" s="4">
        <v>21</v>
      </c>
      <c r="T963" s="4"/>
      <c r="U963" s="4" t="s">
        <v>114</v>
      </c>
      <c r="V963" s="4" t="s">
        <v>115</v>
      </c>
      <c r="W963" s="4" t="s">
        <v>3848</v>
      </c>
      <c r="X963" s="4">
        <v>-8.5747959999999992</v>
      </c>
      <c r="Y963" s="4">
        <v>-70.921655000000001</v>
      </c>
      <c r="Z963">
        <v>2216319</v>
      </c>
      <c r="AA963" s="123">
        <v>239825</v>
      </c>
      <c r="AB963" s="22">
        <v>45156</v>
      </c>
      <c r="AC963" s="22">
        <v>45159</v>
      </c>
      <c r="AD963" s="168" t="s">
        <v>66</v>
      </c>
      <c r="AE963" s="36">
        <v>45202</v>
      </c>
      <c r="AF963" s="36">
        <v>45208</v>
      </c>
      <c r="AG963" s="12">
        <v>10</v>
      </c>
      <c r="AH963" s="12" t="s">
        <v>67</v>
      </c>
      <c r="AI963" t="s">
        <v>68</v>
      </c>
      <c r="AJ963" s="81">
        <v>35002</v>
      </c>
    </row>
    <row r="964" spans="1:36" ht="25.2" customHeight="1" x14ac:dyDescent="0.3">
      <c r="A964" s="5">
        <v>603</v>
      </c>
      <c r="B964" s="4" t="s">
        <v>3913</v>
      </c>
      <c r="C964" s="169">
        <v>19653</v>
      </c>
      <c r="D964" s="11" t="s">
        <v>3914</v>
      </c>
      <c r="E964" s="99">
        <f>IFERROR(VLOOKUP(F964,'Banco de Dados'!AE:AF,2,FALSE),"")</f>
        <v>715268</v>
      </c>
      <c r="F964" s="4">
        <f>IFERROR(VLOOKUP(Q964,'Banco de Dados'!A:B,2,FALSE),"")</f>
        <v>212301151</v>
      </c>
      <c r="G964" s="4" t="s">
        <v>58</v>
      </c>
      <c r="H964" s="12" t="s">
        <v>59</v>
      </c>
      <c r="I964" s="114"/>
      <c r="J964" s="11">
        <v>80</v>
      </c>
      <c r="K964" s="111">
        <v>45197</v>
      </c>
      <c r="L964" s="12" t="s">
        <v>59</v>
      </c>
      <c r="M964" s="12" t="s">
        <v>59</v>
      </c>
      <c r="N964" s="4"/>
      <c r="O964" s="4" t="s">
        <v>3915</v>
      </c>
      <c r="P964" s="4" t="s">
        <v>61</v>
      </c>
      <c r="Q964" s="11">
        <v>662098200</v>
      </c>
      <c r="R964" s="4" t="s">
        <v>3916</v>
      </c>
      <c r="S964" s="4">
        <v>21</v>
      </c>
      <c r="T964" s="4"/>
      <c r="U964" s="4" t="s">
        <v>114</v>
      </c>
      <c r="V964" s="4" t="s">
        <v>115</v>
      </c>
      <c r="W964" s="4" t="s">
        <v>3848</v>
      </c>
      <c r="X964" s="4">
        <v>-8.5796670000000006</v>
      </c>
      <c r="Y964" s="4">
        <v>-70.924794000000006</v>
      </c>
      <c r="Z964">
        <v>2216320</v>
      </c>
      <c r="AA964" s="123">
        <v>239825</v>
      </c>
      <c r="AB964" s="22">
        <v>45156</v>
      </c>
      <c r="AC964" s="22">
        <v>45159</v>
      </c>
      <c r="AD964" s="168" t="s">
        <v>66</v>
      </c>
      <c r="AE964" s="36">
        <v>45202</v>
      </c>
      <c r="AF964" s="36">
        <v>45208</v>
      </c>
      <c r="AG964" s="12">
        <v>10</v>
      </c>
      <c r="AH964" s="12" t="s">
        <v>67</v>
      </c>
      <c r="AI964" t="s">
        <v>68</v>
      </c>
      <c r="AJ964" s="81">
        <v>30692</v>
      </c>
    </row>
    <row r="965" spans="1:36" ht="25.2" customHeight="1" x14ac:dyDescent="0.3">
      <c r="A965" s="5">
        <v>604</v>
      </c>
      <c r="B965" s="4" t="s">
        <v>3917</v>
      </c>
      <c r="C965" s="169">
        <v>19657</v>
      </c>
      <c r="D965" s="11" t="s">
        <v>3918</v>
      </c>
      <c r="E965" s="99">
        <f>IFERROR(VLOOKUP(F965,'Banco de Dados'!AE:AF,2,FALSE),"")</f>
        <v>715270</v>
      </c>
      <c r="F965" s="4">
        <f>IFERROR(VLOOKUP(Q965,'Banco de Dados'!A:B,2,FALSE),"")</f>
        <v>212301152</v>
      </c>
      <c r="G965" s="4" t="s">
        <v>58</v>
      </c>
      <c r="H965" s="12" t="s">
        <v>59</v>
      </c>
      <c r="I965" s="114"/>
      <c r="J965" s="11">
        <v>80</v>
      </c>
      <c r="K965" s="111">
        <v>45192</v>
      </c>
      <c r="L965" s="12" t="s">
        <v>59</v>
      </c>
      <c r="M965" s="12" t="s">
        <v>59</v>
      </c>
      <c r="N965" s="4"/>
      <c r="O965" s="4" t="s">
        <v>3919</v>
      </c>
      <c r="P965" s="4" t="s">
        <v>61</v>
      </c>
      <c r="Q965" s="11">
        <v>69468559220</v>
      </c>
      <c r="R965" s="4" t="s">
        <v>3920</v>
      </c>
      <c r="S965" s="4">
        <v>21</v>
      </c>
      <c r="T965" s="4"/>
      <c r="U965" s="4" t="s">
        <v>114</v>
      </c>
      <c r="V965" s="4" t="s">
        <v>115</v>
      </c>
      <c r="W965" s="4" t="s">
        <v>3848</v>
      </c>
      <c r="X965" s="4">
        <v>-8.5828729999999993</v>
      </c>
      <c r="Y965" s="4">
        <v>-70.924442999999997</v>
      </c>
      <c r="Z965">
        <v>2216321</v>
      </c>
      <c r="AA965" s="123">
        <v>239825</v>
      </c>
      <c r="AB965" s="22">
        <v>45156</v>
      </c>
      <c r="AC965" s="22">
        <v>45159</v>
      </c>
      <c r="AD965" s="168" t="s">
        <v>66</v>
      </c>
      <c r="AE965" s="36">
        <v>45202</v>
      </c>
      <c r="AF965" s="36">
        <v>45208</v>
      </c>
      <c r="AG965" s="12">
        <v>10</v>
      </c>
      <c r="AH965" s="12" t="s">
        <v>67</v>
      </c>
      <c r="AI965" t="s">
        <v>68</v>
      </c>
      <c r="AJ965" s="81">
        <v>21933</v>
      </c>
    </row>
    <row r="966" spans="1:36" ht="25.2" customHeight="1" x14ac:dyDescent="0.3">
      <c r="A966" s="5">
        <v>605</v>
      </c>
      <c r="B966" s="4" t="s">
        <v>3921</v>
      </c>
      <c r="C966" s="169">
        <v>19661</v>
      </c>
      <c r="D966" s="11" t="s">
        <v>3922</v>
      </c>
      <c r="E966" s="99">
        <f>IFERROR(VLOOKUP(F966,'Banco de Dados'!AE:AF,2,FALSE),"")</f>
        <v>715272</v>
      </c>
      <c r="F966" s="4">
        <f>IFERROR(VLOOKUP(Q966,'Banco de Dados'!A:B,2,FALSE),"")</f>
        <v>212301153</v>
      </c>
      <c r="G966" s="4" t="s">
        <v>58</v>
      </c>
      <c r="H966" s="12" t="s">
        <v>59</v>
      </c>
      <c r="I966" s="114"/>
      <c r="J966" s="11">
        <v>80</v>
      </c>
      <c r="K966" s="111">
        <v>45192</v>
      </c>
      <c r="L966" s="12" t="s">
        <v>59</v>
      </c>
      <c r="M966" s="12" t="s">
        <v>59</v>
      </c>
      <c r="N966" s="4"/>
      <c r="O966" s="4" t="s">
        <v>3923</v>
      </c>
      <c r="P966" s="4" t="s">
        <v>61</v>
      </c>
      <c r="Q966" s="11">
        <v>258711299</v>
      </c>
      <c r="R966" s="4" t="s">
        <v>3924</v>
      </c>
      <c r="S966" s="4">
        <v>21</v>
      </c>
      <c r="T966" s="4"/>
      <c r="U966" s="4" t="s">
        <v>114</v>
      </c>
      <c r="V966" s="4" t="s">
        <v>115</v>
      </c>
      <c r="W966" s="4" t="s">
        <v>3848</v>
      </c>
      <c r="X966" s="4">
        <v>-8.586112</v>
      </c>
      <c r="Y966" s="4">
        <v>-70.918153000000004</v>
      </c>
      <c r="Z966">
        <v>2216322</v>
      </c>
      <c r="AA966" s="123">
        <v>239825</v>
      </c>
      <c r="AB966" s="22">
        <v>45156</v>
      </c>
      <c r="AC966" s="22">
        <v>45159</v>
      </c>
      <c r="AD966" s="168" t="s">
        <v>66</v>
      </c>
      <c r="AE966" s="36">
        <v>45202</v>
      </c>
      <c r="AF966" s="36">
        <v>45208</v>
      </c>
      <c r="AG966" s="12">
        <v>10</v>
      </c>
      <c r="AH966" s="12" t="s">
        <v>67</v>
      </c>
      <c r="AI966" t="s">
        <v>68</v>
      </c>
      <c r="AJ966" s="81">
        <v>31064</v>
      </c>
    </row>
    <row r="967" spans="1:36" ht="25.2" customHeight="1" x14ac:dyDescent="0.3">
      <c r="A967" s="5">
        <v>606</v>
      </c>
      <c r="B967" s="4" t="s">
        <v>3925</v>
      </c>
      <c r="C967" s="169">
        <v>19663</v>
      </c>
      <c r="D967" s="11" t="s">
        <v>3926</v>
      </c>
      <c r="E967" s="99">
        <f ca="1">IFERROR(VLOOKUP(F967,'Banco de Dados'!AE:AF,2,FALSE),"")</f>
        <v>716726</v>
      </c>
      <c r="F967" s="4">
        <f ca="1">IFERROR(VLOOKUP(Q967,'Banco de Dados'!A:B,2,FALSE),"")</f>
        <v>212301600</v>
      </c>
      <c r="G967" s="4" t="s">
        <v>58</v>
      </c>
      <c r="H967" s="12" t="s">
        <v>59</v>
      </c>
      <c r="I967" s="114"/>
      <c r="J967" s="16">
        <v>80</v>
      </c>
      <c r="K967" s="111">
        <v>45192</v>
      </c>
      <c r="L967" s="12" t="s">
        <v>59</v>
      </c>
      <c r="M967" s="12" t="s">
        <v>59</v>
      </c>
      <c r="N967" s="4" t="s">
        <v>3867</v>
      </c>
      <c r="O967" s="4" t="s">
        <v>3927</v>
      </c>
      <c r="P967" s="4" t="s">
        <v>61</v>
      </c>
      <c r="Q967" s="11">
        <v>1602036276</v>
      </c>
      <c r="R967" s="4" t="s">
        <v>3928</v>
      </c>
      <c r="S967" s="4">
        <v>21</v>
      </c>
      <c r="T967" s="4"/>
      <c r="U967" s="4" t="s">
        <v>114</v>
      </c>
      <c r="V967" s="4" t="s">
        <v>115</v>
      </c>
      <c r="W967" s="4" t="s">
        <v>3249</v>
      </c>
      <c r="X967" s="4">
        <v>-8.5913330000000006</v>
      </c>
      <c r="Y967" s="4">
        <v>-70.91592</v>
      </c>
      <c r="Z967">
        <v>2236407</v>
      </c>
      <c r="AA967" s="123">
        <v>243466</v>
      </c>
      <c r="AB967" s="22">
        <v>45156</v>
      </c>
      <c r="AC967" s="22">
        <v>45159</v>
      </c>
      <c r="AD967" s="168" t="s">
        <v>66</v>
      </c>
      <c r="AE967" s="36">
        <v>45208</v>
      </c>
      <c r="AF967"/>
      <c r="AG967" s="12">
        <v>10</v>
      </c>
      <c r="AH967" s="12" t="s">
        <v>224</v>
      </c>
      <c r="AI967" t="s">
        <v>225</v>
      </c>
      <c r="AJ967" s="81">
        <v>32335</v>
      </c>
    </row>
    <row r="968" spans="1:36" ht="25.2" customHeight="1" x14ac:dyDescent="0.3">
      <c r="A968" s="5">
        <v>607</v>
      </c>
      <c r="B968" s="4" t="s">
        <v>3929</v>
      </c>
      <c r="C968" s="169">
        <v>19665</v>
      </c>
      <c r="D968" s="11" t="s">
        <v>3930</v>
      </c>
      <c r="E968" s="99">
        <f>IFERROR(VLOOKUP(F968,'Banco de Dados'!AE:AF,2,FALSE),"")</f>
        <v>714499</v>
      </c>
      <c r="F968" s="4">
        <f>IFERROR(VLOOKUP(Q968,'Banco de Dados'!A:B,2,FALSE),"")</f>
        <v>212301096</v>
      </c>
      <c r="G968" s="4" t="s">
        <v>58</v>
      </c>
      <c r="H968" s="12" t="s">
        <v>59</v>
      </c>
      <c r="I968" s="114"/>
      <c r="J968" s="11">
        <v>80</v>
      </c>
      <c r="K968" s="111">
        <v>45184</v>
      </c>
      <c r="L968" s="12" t="s">
        <v>59</v>
      </c>
      <c r="M968" s="12" t="s">
        <v>59</v>
      </c>
      <c r="N968" s="4"/>
      <c r="O968" s="4" t="s">
        <v>3931</v>
      </c>
      <c r="P968" s="4" t="s">
        <v>61</v>
      </c>
      <c r="Q968" s="11">
        <v>69509670200</v>
      </c>
      <c r="R968" s="4" t="s">
        <v>3932</v>
      </c>
      <c r="S968" s="4">
        <v>21</v>
      </c>
      <c r="T968" s="4"/>
      <c r="U968" s="4" t="s">
        <v>114</v>
      </c>
      <c r="V968" s="4" t="s">
        <v>115</v>
      </c>
      <c r="W968" s="4" t="s">
        <v>3848</v>
      </c>
      <c r="X968" s="4">
        <v>-8.605181</v>
      </c>
      <c r="Y968" s="4">
        <v>-70.933693000000005</v>
      </c>
      <c r="Z968">
        <v>2216323</v>
      </c>
      <c r="AA968" s="123">
        <v>239825</v>
      </c>
      <c r="AB968" s="22">
        <v>45156</v>
      </c>
      <c r="AC968" s="22">
        <v>45159</v>
      </c>
      <c r="AD968" s="168" t="s">
        <v>66</v>
      </c>
      <c r="AE968" s="36">
        <v>45194</v>
      </c>
      <c r="AF968" s="36">
        <v>45195</v>
      </c>
      <c r="AG968" s="12">
        <v>9</v>
      </c>
      <c r="AH968" s="12" t="s">
        <v>67</v>
      </c>
      <c r="AI968" t="s">
        <v>68</v>
      </c>
      <c r="AJ968" s="81">
        <v>21818</v>
      </c>
    </row>
    <row r="969" spans="1:36" ht="25.2" customHeight="1" x14ac:dyDescent="0.3">
      <c r="A969" s="5">
        <v>608</v>
      </c>
      <c r="B969" s="4" t="s">
        <v>3933</v>
      </c>
      <c r="C969" s="169">
        <v>19667</v>
      </c>
      <c r="D969" s="11" t="s">
        <v>3934</v>
      </c>
      <c r="E969" s="99">
        <f>IFERROR(VLOOKUP(F969,'Banco de Dados'!AE:AF,2,FALSE),"")</f>
        <v>715277</v>
      </c>
      <c r="F969" s="4">
        <f>IFERROR(VLOOKUP(Q969,'Banco de Dados'!A:B,2,FALSE),"")</f>
        <v>212301180</v>
      </c>
      <c r="G969" s="4" t="s">
        <v>58</v>
      </c>
      <c r="H969" s="12" t="s">
        <v>59</v>
      </c>
      <c r="I969" s="114"/>
      <c r="J969" s="11">
        <v>80</v>
      </c>
      <c r="K969" s="111">
        <v>45192</v>
      </c>
      <c r="L969" s="12" t="s">
        <v>59</v>
      </c>
      <c r="M969" s="12" t="s">
        <v>59</v>
      </c>
      <c r="N969" s="4"/>
      <c r="O969" s="4" t="s">
        <v>3935</v>
      </c>
      <c r="P969" s="4" t="s">
        <v>61</v>
      </c>
      <c r="Q969" s="11">
        <v>87565790206</v>
      </c>
      <c r="R969" s="4" t="s">
        <v>3936</v>
      </c>
      <c r="S969" s="4">
        <v>21</v>
      </c>
      <c r="T969" s="4"/>
      <c r="U969" s="4" t="s">
        <v>114</v>
      </c>
      <c r="V969" s="4" t="s">
        <v>115</v>
      </c>
      <c r="W969" s="4" t="s">
        <v>3848</v>
      </c>
      <c r="X969" s="4">
        <v>-8.6033919999999995</v>
      </c>
      <c r="Y969" s="4">
        <v>-70.932888000000005</v>
      </c>
      <c r="Z969">
        <v>2216324</v>
      </c>
      <c r="AA969" s="123">
        <v>239825</v>
      </c>
      <c r="AB969" s="22">
        <v>45156</v>
      </c>
      <c r="AC969" s="22">
        <v>45159</v>
      </c>
      <c r="AD969" s="168" t="s">
        <v>66</v>
      </c>
      <c r="AE969" s="36">
        <v>45202</v>
      </c>
      <c r="AF969" s="36">
        <v>45208</v>
      </c>
      <c r="AG969" s="12">
        <v>10</v>
      </c>
      <c r="AH969" s="12" t="s">
        <v>67</v>
      </c>
      <c r="AI969" t="s">
        <v>68</v>
      </c>
      <c r="AJ969" s="81">
        <v>31297</v>
      </c>
    </row>
    <row r="970" spans="1:36" ht="25.2" customHeight="1" x14ac:dyDescent="0.3">
      <c r="A970" s="5">
        <v>609</v>
      </c>
      <c r="B970" s="4" t="s">
        <v>3937</v>
      </c>
      <c r="C970" s="169">
        <v>19669</v>
      </c>
      <c r="D970" s="11" t="s">
        <v>3938</v>
      </c>
      <c r="E970" s="99">
        <f ca="1">IFERROR(VLOOKUP(F970,'Banco de Dados'!AE:AF,2,FALSE),"")</f>
        <v>716727</v>
      </c>
      <c r="F970" s="4">
        <f ca="1">IFERROR(VLOOKUP(Q970,'Banco de Dados'!A:B,2,FALSE),"")</f>
        <v>212301601</v>
      </c>
      <c r="G970" s="4" t="s">
        <v>58</v>
      </c>
      <c r="H970" s="12" t="s">
        <v>59</v>
      </c>
      <c r="I970" s="114"/>
      <c r="J970" s="16">
        <v>80</v>
      </c>
      <c r="K970" s="111">
        <v>45203</v>
      </c>
      <c r="L970" s="12" t="s">
        <v>59</v>
      </c>
      <c r="M970" s="12" t="s">
        <v>59</v>
      </c>
      <c r="N970" s="4"/>
      <c r="O970" s="4" t="s">
        <v>3939</v>
      </c>
      <c r="P970" s="4" t="s">
        <v>61</v>
      </c>
      <c r="Q970" s="11">
        <v>30846714272</v>
      </c>
      <c r="R970" s="4" t="s">
        <v>3940</v>
      </c>
      <c r="S970" s="4">
        <v>21</v>
      </c>
      <c r="T970" s="4"/>
      <c r="U970" s="4" t="s">
        <v>114</v>
      </c>
      <c r="V970" s="4" t="s">
        <v>115</v>
      </c>
      <c r="W970" s="4" t="s">
        <v>3249</v>
      </c>
      <c r="X970" s="4">
        <v>-8.6275870000000001</v>
      </c>
      <c r="Y970" s="4">
        <v>-70.942511999999994</v>
      </c>
      <c r="Z970">
        <v>2236408</v>
      </c>
      <c r="AA970" s="123">
        <v>243466</v>
      </c>
      <c r="AB970" s="22">
        <v>45156</v>
      </c>
      <c r="AC970" s="22">
        <v>45159</v>
      </c>
      <c r="AD970" s="168" t="s">
        <v>66</v>
      </c>
      <c r="AE970" s="36">
        <v>45208</v>
      </c>
      <c r="AF970"/>
      <c r="AG970" s="12">
        <v>10</v>
      </c>
      <c r="AH970" s="12" t="s">
        <v>224</v>
      </c>
      <c r="AI970" t="s">
        <v>225</v>
      </c>
      <c r="AJ970" s="81">
        <v>25511</v>
      </c>
    </row>
    <row r="971" spans="1:36" ht="25.2" customHeight="1" x14ac:dyDescent="0.3">
      <c r="A971" s="5">
        <v>61</v>
      </c>
      <c r="B971" s="4" t="s">
        <v>3941</v>
      </c>
      <c r="C971" s="169">
        <v>16654</v>
      </c>
      <c r="D971" s="11" t="s">
        <v>106</v>
      </c>
      <c r="E971" s="99">
        <f>IFERROR(VLOOKUP(F971,'Banco de Dados'!AE:AF,2,FALSE),"")</f>
        <v>713800</v>
      </c>
      <c r="F971" s="4">
        <f>IFERROR(VLOOKUP(Q971,'Banco de Dados'!A:B,2,FALSE),"")</f>
        <v>212300956</v>
      </c>
      <c r="G971" s="4" t="s">
        <v>58</v>
      </c>
      <c r="H971" s="12" t="s">
        <v>59</v>
      </c>
      <c r="I971" s="4"/>
      <c r="J971" s="11">
        <v>80</v>
      </c>
      <c r="K971" s="111">
        <v>45171</v>
      </c>
      <c r="L971" s="12" t="s">
        <v>59</v>
      </c>
      <c r="M971" s="12" t="s">
        <v>59</v>
      </c>
      <c r="N971" s="4"/>
      <c r="O971" s="4" t="s">
        <v>3942</v>
      </c>
      <c r="P971" s="4" t="s">
        <v>61</v>
      </c>
      <c r="Q971" s="11">
        <v>1057193232</v>
      </c>
      <c r="R971" s="4" t="s">
        <v>3943</v>
      </c>
      <c r="S971" s="4">
        <v>16</v>
      </c>
      <c r="T971" s="4"/>
      <c r="U971" s="4" t="s">
        <v>63</v>
      </c>
      <c r="V971" s="4" t="s">
        <v>64</v>
      </c>
      <c r="W971" s="4" t="s">
        <v>65</v>
      </c>
      <c r="X971" s="4">
        <v>-8.0486679999999993</v>
      </c>
      <c r="Y971" s="4">
        <v>-72.679322999999997</v>
      </c>
      <c r="Z971" s="4">
        <v>2216196</v>
      </c>
      <c r="AA971" s="123">
        <v>239823</v>
      </c>
      <c r="AB971" s="22">
        <v>45154</v>
      </c>
      <c r="AC971" s="22">
        <v>45154</v>
      </c>
      <c r="AD971" s="168" t="s">
        <v>66</v>
      </c>
      <c r="AE971" s="36">
        <v>45175</v>
      </c>
      <c r="AF971" s="22">
        <v>45183</v>
      </c>
      <c r="AG971" s="12">
        <v>9</v>
      </c>
      <c r="AH971" s="12" t="s">
        <v>67</v>
      </c>
      <c r="AI971" t="s">
        <v>68</v>
      </c>
      <c r="AJ971" s="81">
        <v>34783</v>
      </c>
    </row>
    <row r="972" spans="1:36" ht="25.2" customHeight="1" x14ac:dyDescent="0.3">
      <c r="A972" s="5">
        <v>610</v>
      </c>
      <c r="B972" s="4" t="s">
        <v>3944</v>
      </c>
      <c r="C972" s="169">
        <v>16385</v>
      </c>
      <c r="D972" s="11" t="s">
        <v>3945</v>
      </c>
      <c r="E972" s="99" t="str">
        <f ca="1">IFERROR(VLOOKUP(F972,'Banco de Dados'!AE:AF,2,FALSE),"")</f>
        <v/>
      </c>
      <c r="F972" s="4">
        <f ca="1">IFERROR(VLOOKUP(Q972,'Banco de Dados'!A:B,2,FALSE),"")</f>
        <v>212301993</v>
      </c>
      <c r="G972" s="4" t="s">
        <v>410</v>
      </c>
      <c r="H972" s="12" t="s">
        <v>59</v>
      </c>
      <c r="I972" s="114"/>
      <c r="J972" s="12">
        <v>45</v>
      </c>
      <c r="K972" s="111">
        <v>45242</v>
      </c>
      <c r="L972" s="12" t="s">
        <v>59</v>
      </c>
      <c r="M972" s="12" t="s">
        <v>59</v>
      </c>
      <c r="N972" s="4"/>
      <c r="O972" s="4" t="s">
        <v>3946</v>
      </c>
      <c r="P972" s="4" t="s">
        <v>61</v>
      </c>
      <c r="Q972" s="11">
        <v>65275411200</v>
      </c>
      <c r="R972" s="4" t="s">
        <v>3947</v>
      </c>
      <c r="S972" s="4">
        <v>17</v>
      </c>
      <c r="T972" s="4"/>
      <c r="U972" s="4" t="s">
        <v>2573</v>
      </c>
      <c r="V972" s="4" t="s">
        <v>2574</v>
      </c>
      <c r="W972" s="4" t="s">
        <v>3948</v>
      </c>
      <c r="X972" s="4">
        <v>-8.4089829999999992</v>
      </c>
      <c r="Y972" s="4">
        <v>-72.612031000000002</v>
      </c>
      <c r="AA972">
        <v>247256</v>
      </c>
      <c r="AB972" s="22">
        <v>45161</v>
      </c>
      <c r="AC972" s="22">
        <v>45162</v>
      </c>
      <c r="AD972" s="168" t="s">
        <v>66</v>
      </c>
      <c r="AE972" s="36">
        <v>45252</v>
      </c>
      <c r="AF972"/>
      <c r="AG972" s="12">
        <v>11</v>
      </c>
      <c r="AH972" s="12" t="s">
        <v>128</v>
      </c>
      <c r="AJ972" s="81">
        <v>29946</v>
      </c>
    </row>
    <row r="973" spans="1:36" ht="25.2" customHeight="1" x14ac:dyDescent="0.3">
      <c r="A973" s="5">
        <v>611</v>
      </c>
      <c r="B973" s="4" t="s">
        <v>3949</v>
      </c>
      <c r="C973" s="169">
        <v>19809</v>
      </c>
      <c r="D973" s="11" t="s">
        <v>3950</v>
      </c>
      <c r="E973" s="99" t="str">
        <f ca="1">IFERROR(VLOOKUP(F973,'Banco de Dados'!AE:AF,2,FALSE),"")</f>
        <v/>
      </c>
      <c r="F973" s="4">
        <f ca="1">IFERROR(VLOOKUP(Q973,'Banco de Dados'!A:B,2,FALSE),"")</f>
        <v>212301996</v>
      </c>
      <c r="G973" s="4" t="s">
        <v>410</v>
      </c>
      <c r="H973" s="12" t="s">
        <v>59</v>
      </c>
      <c r="I973" s="114"/>
      <c r="J973" s="12">
        <v>45</v>
      </c>
      <c r="K973" s="111">
        <v>45242</v>
      </c>
      <c r="L973" s="12" t="s">
        <v>59</v>
      </c>
      <c r="M973" s="12" t="s">
        <v>59</v>
      </c>
      <c r="N973" s="4"/>
      <c r="O973" s="4" t="s">
        <v>3951</v>
      </c>
      <c r="P973" s="4" t="s">
        <v>61</v>
      </c>
      <c r="Q973" s="11">
        <v>82906084204</v>
      </c>
      <c r="R973" s="4" t="s">
        <v>3952</v>
      </c>
      <c r="S973" s="4">
        <v>17</v>
      </c>
      <c r="T973" s="4"/>
      <c r="U973" s="4" t="s">
        <v>2573</v>
      </c>
      <c r="V973" s="4" t="s">
        <v>2574</v>
      </c>
      <c r="W973" s="4" t="s">
        <v>3948</v>
      </c>
      <c r="X973" s="4">
        <v>-8.4109780000000001</v>
      </c>
      <c r="Y973" s="4">
        <v>-72.595944000000003</v>
      </c>
      <c r="AA973">
        <v>247256</v>
      </c>
      <c r="AB973" s="22">
        <v>45161</v>
      </c>
      <c r="AC973" s="22">
        <v>45162</v>
      </c>
      <c r="AD973" s="168" t="s">
        <v>66</v>
      </c>
      <c r="AE973" s="36">
        <v>45252</v>
      </c>
      <c r="AF973"/>
      <c r="AG973" s="12">
        <v>11</v>
      </c>
      <c r="AH973" s="12" t="s">
        <v>128</v>
      </c>
      <c r="AJ973" s="81">
        <v>23169</v>
      </c>
    </row>
    <row r="974" spans="1:36" ht="25.2" customHeight="1" x14ac:dyDescent="0.3">
      <c r="A974" s="5">
        <v>612</v>
      </c>
      <c r="B974" s="4" t="s">
        <v>3953</v>
      </c>
      <c r="C974" s="169">
        <v>19721</v>
      </c>
      <c r="D974" s="11" t="s">
        <v>3954</v>
      </c>
      <c r="E974" s="99">
        <f>IFERROR(VLOOKUP(F974,'Banco de Dados'!AE:AF,2,FALSE),"")</f>
        <v>714906</v>
      </c>
      <c r="F974" s="4">
        <f>IFERROR(VLOOKUP(Q974,'Banco de Dados'!A:B,2,FALSE),"")</f>
        <v>212301028</v>
      </c>
      <c r="G974" s="4" t="s">
        <v>58</v>
      </c>
      <c r="H974" s="12" t="s">
        <v>59</v>
      </c>
      <c r="I974" s="114"/>
      <c r="J974" s="11">
        <v>80</v>
      </c>
      <c r="K974" s="111">
        <v>45186</v>
      </c>
      <c r="L974" s="12" t="s">
        <v>59</v>
      </c>
      <c r="M974" s="12" t="s">
        <v>59</v>
      </c>
      <c r="N974" s="4"/>
      <c r="O974" s="4" t="s">
        <v>3955</v>
      </c>
      <c r="P974" s="4" t="s">
        <v>61</v>
      </c>
      <c r="Q974" s="11">
        <v>64566242234</v>
      </c>
      <c r="R974" s="4" t="s">
        <v>3956</v>
      </c>
      <c r="S974" s="4">
        <v>21</v>
      </c>
      <c r="T974" s="4"/>
      <c r="U974" s="4" t="s">
        <v>114</v>
      </c>
      <c r="V974" s="4" t="s">
        <v>115</v>
      </c>
      <c r="W974" s="4" t="s">
        <v>383</v>
      </c>
      <c r="X974" s="4">
        <v>-8.6275429999999993</v>
      </c>
      <c r="Y974" s="4">
        <v>-70.942419000000001</v>
      </c>
      <c r="Z974">
        <v>2216325</v>
      </c>
      <c r="AA974" s="123">
        <v>239825</v>
      </c>
      <c r="AB974" s="22">
        <v>45161</v>
      </c>
      <c r="AC974" s="22">
        <v>45162</v>
      </c>
      <c r="AD974" s="168" t="s">
        <v>66</v>
      </c>
      <c r="AE974" s="36">
        <v>45194</v>
      </c>
      <c r="AF974" s="36">
        <v>45195</v>
      </c>
      <c r="AG974" s="12">
        <v>9</v>
      </c>
      <c r="AH974" s="12" t="s">
        <v>67</v>
      </c>
      <c r="AI974" t="s">
        <v>68</v>
      </c>
      <c r="AJ974" s="81">
        <v>29366</v>
      </c>
    </row>
    <row r="975" spans="1:36" ht="25.2" customHeight="1" x14ac:dyDescent="0.3">
      <c r="A975" s="5">
        <v>613</v>
      </c>
      <c r="B975" s="4" t="s">
        <v>3957</v>
      </c>
      <c r="C975" s="169">
        <v>19723</v>
      </c>
      <c r="D975" s="11" t="s">
        <v>3958</v>
      </c>
      <c r="E975" s="99">
        <f>IFERROR(VLOOKUP(F975,'Banco de Dados'!AE:AF,2,FALSE),"")</f>
        <v>714915</v>
      </c>
      <c r="F975" s="4">
        <f>IFERROR(VLOOKUP(Q975,'Banco de Dados'!A:B,2,FALSE),"")</f>
        <v>212301029</v>
      </c>
      <c r="G975" s="4" t="s">
        <v>58</v>
      </c>
      <c r="H975" s="12" t="s">
        <v>59</v>
      </c>
      <c r="I975" s="114"/>
      <c r="J975" s="11">
        <v>80</v>
      </c>
      <c r="K975" s="111">
        <v>45190</v>
      </c>
      <c r="L975" s="12" t="s">
        <v>59</v>
      </c>
      <c r="M975" s="12" t="s">
        <v>59</v>
      </c>
      <c r="N975" s="4"/>
      <c r="O975" s="4" t="s">
        <v>3959</v>
      </c>
      <c r="P975" s="4" t="s">
        <v>61</v>
      </c>
      <c r="Q975" s="11">
        <v>79985661249</v>
      </c>
      <c r="R975" s="4" t="s">
        <v>3960</v>
      </c>
      <c r="S975" s="4">
        <v>21</v>
      </c>
      <c r="T975" s="4"/>
      <c r="U975" s="4" t="s">
        <v>114</v>
      </c>
      <c r="V975" s="4" t="s">
        <v>115</v>
      </c>
      <c r="W975" s="4" t="s">
        <v>351</v>
      </c>
      <c r="X975" s="4">
        <v>-8.6170240000000007</v>
      </c>
      <c r="Y975" s="4">
        <v>-70.945804999999993</v>
      </c>
      <c r="Z975">
        <v>2216326</v>
      </c>
      <c r="AA975" s="123">
        <v>239825</v>
      </c>
      <c r="AB975" s="22">
        <v>45161</v>
      </c>
      <c r="AC975" s="22">
        <v>45162</v>
      </c>
      <c r="AD975" s="168" t="s">
        <v>66</v>
      </c>
      <c r="AE975" s="36">
        <v>45194</v>
      </c>
      <c r="AF975" s="36">
        <v>45195</v>
      </c>
      <c r="AG975" s="12">
        <v>9</v>
      </c>
      <c r="AH975" s="12" t="s">
        <v>67</v>
      </c>
      <c r="AI975" t="s">
        <v>68</v>
      </c>
      <c r="AJ975" s="81">
        <v>27677</v>
      </c>
    </row>
    <row r="976" spans="1:36" ht="25.2" customHeight="1" x14ac:dyDescent="0.3">
      <c r="A976" s="5">
        <v>614</v>
      </c>
      <c r="B976" s="4" t="s">
        <v>3961</v>
      </c>
      <c r="C976" s="169">
        <v>19725</v>
      </c>
      <c r="D976" s="11" t="s">
        <v>3962</v>
      </c>
      <c r="E976" s="99">
        <f>IFERROR(VLOOKUP(F976,'Banco de Dados'!AE:AF,2,FALSE),"")</f>
        <v>714928</v>
      </c>
      <c r="F976" s="4">
        <f>IFERROR(VLOOKUP(Q976,'Banco de Dados'!A:B,2,FALSE),"")</f>
        <v>212301031</v>
      </c>
      <c r="G976" s="4" t="s">
        <v>58</v>
      </c>
      <c r="H976" s="12" t="s">
        <v>59</v>
      </c>
      <c r="I976" s="114"/>
      <c r="J976" s="11">
        <v>80</v>
      </c>
      <c r="K976" s="111">
        <v>45189</v>
      </c>
      <c r="L976" s="12" t="s">
        <v>59</v>
      </c>
      <c r="M976" s="12" t="s">
        <v>59</v>
      </c>
      <c r="N976" s="4"/>
      <c r="O976" s="4" t="s">
        <v>3963</v>
      </c>
      <c r="P976" s="4" t="s">
        <v>61</v>
      </c>
      <c r="Q976" s="11">
        <v>3603548230</v>
      </c>
      <c r="R976" s="4" t="s">
        <v>3964</v>
      </c>
      <c r="S976" s="4">
        <v>21</v>
      </c>
      <c r="T976" s="4"/>
      <c r="U976" s="4" t="s">
        <v>114</v>
      </c>
      <c r="V976" s="4" t="s">
        <v>115</v>
      </c>
      <c r="W976" s="4" t="s">
        <v>351</v>
      </c>
      <c r="X976" s="4">
        <v>-8.6157090000000007</v>
      </c>
      <c r="Y976" s="4">
        <v>-70.947040999999999</v>
      </c>
      <c r="Z976">
        <v>2216327</v>
      </c>
      <c r="AA976" s="123">
        <v>239825</v>
      </c>
      <c r="AB976" s="22">
        <v>45161</v>
      </c>
      <c r="AC976" s="22">
        <v>45162</v>
      </c>
      <c r="AD976" s="168" t="s">
        <v>66</v>
      </c>
      <c r="AE976" s="36">
        <v>45194</v>
      </c>
      <c r="AF976" s="36">
        <v>45195</v>
      </c>
      <c r="AG976" s="12">
        <v>9</v>
      </c>
      <c r="AH976" s="12" t="s">
        <v>67</v>
      </c>
      <c r="AI976" t="s">
        <v>68</v>
      </c>
      <c r="AJ976" s="81">
        <v>34758</v>
      </c>
    </row>
    <row r="977" spans="1:36" ht="25.2" customHeight="1" x14ac:dyDescent="0.3">
      <c r="A977" s="5">
        <v>615</v>
      </c>
      <c r="B977" s="4" t="s">
        <v>3965</v>
      </c>
      <c r="C977" s="169">
        <v>19727</v>
      </c>
      <c r="D977" s="11" t="s">
        <v>3966</v>
      </c>
      <c r="E977" s="99">
        <f>IFERROR(VLOOKUP(F977,'Banco de Dados'!AE:AF,2,FALSE),"")</f>
        <v>714931</v>
      </c>
      <c r="F977" s="4">
        <f>IFERROR(VLOOKUP(Q977,'Banco de Dados'!A:B,2,FALSE),"")</f>
        <v>212301033</v>
      </c>
      <c r="G977" s="4" t="s">
        <v>58</v>
      </c>
      <c r="H977" s="12" t="s">
        <v>59</v>
      </c>
      <c r="I977" s="114"/>
      <c r="J977" s="11">
        <v>80</v>
      </c>
      <c r="K977" s="111">
        <v>45190</v>
      </c>
      <c r="L977" s="12" t="s">
        <v>59</v>
      </c>
      <c r="M977" s="12" t="s">
        <v>59</v>
      </c>
      <c r="N977" s="4"/>
      <c r="O977" s="4" t="s">
        <v>3967</v>
      </c>
      <c r="P977" s="4" t="s">
        <v>61</v>
      </c>
      <c r="Q977" s="11">
        <v>1510342222</v>
      </c>
      <c r="R977" s="4" t="s">
        <v>3968</v>
      </c>
      <c r="S977" s="4">
        <v>21</v>
      </c>
      <c r="T977" s="4"/>
      <c r="U977" s="4" t="s">
        <v>114</v>
      </c>
      <c r="V977" s="4" t="s">
        <v>115</v>
      </c>
      <c r="W977" s="4" t="s">
        <v>351</v>
      </c>
      <c r="X977" s="4">
        <v>-8.6152230000000003</v>
      </c>
      <c r="Y977" s="4">
        <v>-70.948721000000006</v>
      </c>
      <c r="Z977">
        <v>2216328</v>
      </c>
      <c r="AA977" s="123">
        <v>239825</v>
      </c>
      <c r="AB977" s="22">
        <v>45161</v>
      </c>
      <c r="AC977" s="22">
        <v>45162</v>
      </c>
      <c r="AD977" s="168" t="s">
        <v>66</v>
      </c>
      <c r="AE977" s="36">
        <v>45194</v>
      </c>
      <c r="AF977" s="36">
        <v>45195</v>
      </c>
      <c r="AG977" s="12">
        <v>9</v>
      </c>
      <c r="AH977" s="12" t="s">
        <v>67</v>
      </c>
      <c r="AI977" t="s">
        <v>68</v>
      </c>
      <c r="AJ977" s="81">
        <v>35517</v>
      </c>
    </row>
    <row r="978" spans="1:36" ht="25.2" customHeight="1" x14ac:dyDescent="0.3">
      <c r="A978" s="5">
        <v>616</v>
      </c>
      <c r="B978" s="4" t="s">
        <v>3969</v>
      </c>
      <c r="C978" s="169">
        <v>19729</v>
      </c>
      <c r="D978" s="11" t="s">
        <v>3970</v>
      </c>
      <c r="E978" s="99">
        <f>IFERROR(VLOOKUP(F978,'Banco de Dados'!AE:AF,2,FALSE),"")</f>
        <v>714950</v>
      </c>
      <c r="F978" s="4">
        <f>IFERROR(VLOOKUP(Q978,'Banco de Dados'!A:B,2,FALSE),"")</f>
        <v>212301035</v>
      </c>
      <c r="G978" s="4" t="s">
        <v>58</v>
      </c>
      <c r="H978" s="12" t="s">
        <v>59</v>
      </c>
      <c r="I978" s="114"/>
      <c r="J978" s="11">
        <v>80</v>
      </c>
      <c r="K978" s="111">
        <v>45184</v>
      </c>
      <c r="L978" s="12" t="s">
        <v>59</v>
      </c>
      <c r="M978" s="12" t="s">
        <v>59</v>
      </c>
      <c r="N978" s="4"/>
      <c r="O978" s="4" t="s">
        <v>3971</v>
      </c>
      <c r="P978" s="4" t="s">
        <v>61</v>
      </c>
      <c r="Q978" s="11">
        <v>6694338295</v>
      </c>
      <c r="R978" s="4" t="s">
        <v>3972</v>
      </c>
      <c r="S978" s="4">
        <v>21</v>
      </c>
      <c r="T978" s="4"/>
      <c r="U978" s="4" t="s">
        <v>114</v>
      </c>
      <c r="V978" s="4" t="s">
        <v>115</v>
      </c>
      <c r="W978" s="4" t="s">
        <v>351</v>
      </c>
      <c r="X978" s="4">
        <v>-8.6159060000000007</v>
      </c>
      <c r="Y978" s="4">
        <v>-70.944781000000006</v>
      </c>
      <c r="Z978">
        <v>2216329</v>
      </c>
      <c r="AA978" s="123">
        <v>239825</v>
      </c>
      <c r="AB978" s="22">
        <v>45161</v>
      </c>
      <c r="AC978" s="22">
        <v>45162</v>
      </c>
      <c r="AD978" s="168" t="s">
        <v>66</v>
      </c>
      <c r="AE978" s="36">
        <v>45194</v>
      </c>
      <c r="AF978" s="36">
        <v>45195</v>
      </c>
      <c r="AG978" s="12">
        <v>9</v>
      </c>
      <c r="AH978" s="12" t="s">
        <v>67</v>
      </c>
      <c r="AI978" t="s">
        <v>68</v>
      </c>
      <c r="AJ978" s="81">
        <v>36203</v>
      </c>
    </row>
    <row r="979" spans="1:36" ht="25.2" customHeight="1" x14ac:dyDescent="0.3">
      <c r="A979" s="5">
        <v>617</v>
      </c>
      <c r="B979" s="4" t="s">
        <v>3973</v>
      </c>
      <c r="C979" s="169">
        <v>19731</v>
      </c>
      <c r="D979" s="11" t="s">
        <v>3974</v>
      </c>
      <c r="E979" s="99">
        <f>IFERROR(VLOOKUP(F979,'Banco de Dados'!AE:AF,2,FALSE),"")</f>
        <v>714951</v>
      </c>
      <c r="F979" s="4">
        <f>IFERROR(VLOOKUP(Q979,'Banco de Dados'!A:B,2,FALSE),"")</f>
        <v>212301037</v>
      </c>
      <c r="G979" s="4" t="s">
        <v>58</v>
      </c>
      <c r="H979" s="12" t="s">
        <v>59</v>
      </c>
      <c r="I979" s="114"/>
      <c r="J979" s="11">
        <v>80</v>
      </c>
      <c r="K979" s="111">
        <v>45190</v>
      </c>
      <c r="L979" s="12" t="s">
        <v>59</v>
      </c>
      <c r="M979" s="12" t="s">
        <v>59</v>
      </c>
      <c r="N979" s="4"/>
      <c r="O979" s="4" t="s">
        <v>3975</v>
      </c>
      <c r="P979" s="4" t="s">
        <v>61</v>
      </c>
      <c r="Q979" s="11">
        <v>10298836297</v>
      </c>
      <c r="R979" s="4" t="s">
        <v>3976</v>
      </c>
      <c r="S979" s="4">
        <v>21</v>
      </c>
      <c r="T979" s="4"/>
      <c r="U979" s="4" t="s">
        <v>114</v>
      </c>
      <c r="V979" s="4" t="s">
        <v>115</v>
      </c>
      <c r="W979" s="4" t="s">
        <v>351</v>
      </c>
      <c r="X979" s="4">
        <v>-8.6143730000000005</v>
      </c>
      <c r="Y979" s="4">
        <v>-70.944061000000005</v>
      </c>
      <c r="Z979">
        <v>2216330</v>
      </c>
      <c r="AA979" s="123">
        <v>239825</v>
      </c>
      <c r="AB979" s="22">
        <v>45161</v>
      </c>
      <c r="AC979" s="22">
        <v>45162</v>
      </c>
      <c r="AD979" s="168" t="s">
        <v>66</v>
      </c>
      <c r="AE979" s="36">
        <v>45194</v>
      </c>
      <c r="AF979" s="36">
        <v>45195</v>
      </c>
      <c r="AG979" s="12">
        <v>9</v>
      </c>
      <c r="AH979" s="12" t="s">
        <v>67</v>
      </c>
      <c r="AI979" t="s">
        <v>68</v>
      </c>
      <c r="AJ979" s="81">
        <v>37408</v>
      </c>
    </row>
    <row r="980" spans="1:36" ht="25.2" customHeight="1" x14ac:dyDescent="0.3">
      <c r="A980" s="5">
        <v>618</v>
      </c>
      <c r="B980" s="4" t="s">
        <v>3977</v>
      </c>
      <c r="C980" s="169">
        <v>19733</v>
      </c>
      <c r="D980" s="11" t="s">
        <v>3978</v>
      </c>
      <c r="E980" s="99">
        <f>IFERROR(VLOOKUP(F980,'Banco de Dados'!AE:AF,2,FALSE),"")</f>
        <v>714952</v>
      </c>
      <c r="F980" s="4">
        <f>IFERROR(VLOOKUP(Q980,'Banco de Dados'!A:B,2,FALSE),"")</f>
        <v>212301039</v>
      </c>
      <c r="G980" s="4" t="s">
        <v>58</v>
      </c>
      <c r="H980" s="12" t="s">
        <v>59</v>
      </c>
      <c r="I980" s="114"/>
      <c r="J980" s="11">
        <v>80</v>
      </c>
      <c r="K980" s="111">
        <v>45185</v>
      </c>
      <c r="L980" s="12" t="s">
        <v>59</v>
      </c>
      <c r="M980" s="12" t="s">
        <v>59</v>
      </c>
      <c r="N980" s="4"/>
      <c r="O980" s="4" t="s">
        <v>3979</v>
      </c>
      <c r="P980" s="4" t="s">
        <v>61</v>
      </c>
      <c r="Q980" s="11">
        <v>943858232</v>
      </c>
      <c r="R980" s="4" t="s">
        <v>3980</v>
      </c>
      <c r="S980" s="4">
        <v>21</v>
      </c>
      <c r="T980" s="4"/>
      <c r="U980" s="4" t="s">
        <v>114</v>
      </c>
      <c r="V980" s="4" t="s">
        <v>115</v>
      </c>
      <c r="W980" s="4" t="s">
        <v>1552</v>
      </c>
      <c r="X980" s="4">
        <v>-8.6181599999999996</v>
      </c>
      <c r="Y980" s="4">
        <v>-70.944115999999994</v>
      </c>
      <c r="Z980">
        <v>2216331</v>
      </c>
      <c r="AA980" s="123">
        <v>239825</v>
      </c>
      <c r="AB980" s="22">
        <v>45161</v>
      </c>
      <c r="AC980" s="22">
        <v>45162</v>
      </c>
      <c r="AD980" s="168" t="s">
        <v>66</v>
      </c>
      <c r="AE980" s="36">
        <v>45194</v>
      </c>
      <c r="AF980" s="36">
        <v>45195</v>
      </c>
      <c r="AG980" s="12">
        <v>9</v>
      </c>
      <c r="AH980" s="12" t="s">
        <v>67</v>
      </c>
      <c r="AI980" t="s">
        <v>68</v>
      </c>
      <c r="AJ980" s="81">
        <v>28390</v>
      </c>
    </row>
    <row r="981" spans="1:36" ht="25.2" customHeight="1" x14ac:dyDescent="0.3">
      <c r="A981" s="5">
        <v>619</v>
      </c>
      <c r="B981" s="4" t="s">
        <v>3981</v>
      </c>
      <c r="C981" s="169">
        <v>19735</v>
      </c>
      <c r="D981" s="11" t="s">
        <v>3982</v>
      </c>
      <c r="E981" s="99">
        <f>IFERROR(VLOOKUP(F981,'Banco de Dados'!AE:AF,2,FALSE),"")</f>
        <v>714953</v>
      </c>
      <c r="F981" s="4">
        <f>IFERROR(VLOOKUP(Q981,'Banco de Dados'!A:B,2,FALSE),"")</f>
        <v>212301041</v>
      </c>
      <c r="G981" s="4" t="s">
        <v>58</v>
      </c>
      <c r="H981" s="12" t="s">
        <v>59</v>
      </c>
      <c r="I981" s="114"/>
      <c r="J981" s="11">
        <v>80</v>
      </c>
      <c r="K981" s="111">
        <v>45185</v>
      </c>
      <c r="L981" s="12" t="s">
        <v>59</v>
      </c>
      <c r="M981" s="12" t="s">
        <v>59</v>
      </c>
      <c r="N981" s="4"/>
      <c r="O981" s="4" t="s">
        <v>3983</v>
      </c>
      <c r="P981" s="4" t="s">
        <v>61</v>
      </c>
      <c r="Q981" s="11">
        <v>8041668208</v>
      </c>
      <c r="R981" s="4" t="s">
        <v>3984</v>
      </c>
      <c r="S981" s="4">
        <v>21</v>
      </c>
      <c r="T981" s="4"/>
      <c r="U981" s="4" t="s">
        <v>114</v>
      </c>
      <c r="V981" s="4" t="s">
        <v>115</v>
      </c>
      <c r="W981" s="4" t="s">
        <v>383</v>
      </c>
      <c r="X981" s="4">
        <v>-8.6182960000000008</v>
      </c>
      <c r="Y981" s="4">
        <v>-70.944271000000001</v>
      </c>
      <c r="Z981">
        <v>2216332</v>
      </c>
      <c r="AA981" s="123">
        <v>239825</v>
      </c>
      <c r="AB981" s="22">
        <v>45161</v>
      </c>
      <c r="AC981" s="22">
        <v>45162</v>
      </c>
      <c r="AD981" s="168" t="s">
        <v>66</v>
      </c>
      <c r="AE981" s="36">
        <v>45194</v>
      </c>
      <c r="AF981" s="36">
        <v>45195</v>
      </c>
      <c r="AG981" s="12">
        <v>9</v>
      </c>
      <c r="AH981" s="12" t="s">
        <v>67</v>
      </c>
      <c r="AI981" t="s">
        <v>68</v>
      </c>
      <c r="AJ981" s="81">
        <v>36484</v>
      </c>
    </row>
    <row r="982" spans="1:36" ht="25.2" customHeight="1" x14ac:dyDescent="0.3">
      <c r="A982" s="5">
        <v>62</v>
      </c>
      <c r="B982" s="4" t="s">
        <v>3985</v>
      </c>
      <c r="C982" s="169">
        <v>16655</v>
      </c>
      <c r="D982" s="11" t="s">
        <v>106</v>
      </c>
      <c r="E982" s="99">
        <f>IFERROR(VLOOKUP(F982,'Banco de Dados'!AE:AF,2,FALSE),"")</f>
        <v>713816</v>
      </c>
      <c r="F982" s="4">
        <f>IFERROR(VLOOKUP(Q982,'Banco de Dados'!A:B,2,FALSE),"")</f>
        <v>212300958</v>
      </c>
      <c r="G982" s="4" t="s">
        <v>58</v>
      </c>
      <c r="H982" s="12" t="s">
        <v>59</v>
      </c>
      <c r="I982" s="4"/>
      <c r="J982" s="11">
        <v>80</v>
      </c>
      <c r="K982" s="111">
        <v>45172</v>
      </c>
      <c r="L982" s="12" t="s">
        <v>59</v>
      </c>
      <c r="M982" s="12" t="s">
        <v>59</v>
      </c>
      <c r="N982" s="4"/>
      <c r="O982" s="4" t="s">
        <v>3986</v>
      </c>
      <c r="P982" s="4" t="s">
        <v>61</v>
      </c>
      <c r="Q982" s="11">
        <v>2461681295</v>
      </c>
      <c r="R982" s="4" t="s">
        <v>3987</v>
      </c>
      <c r="S982" s="4">
        <v>16</v>
      </c>
      <c r="T982" s="4"/>
      <c r="U982" s="4" t="s">
        <v>63</v>
      </c>
      <c r="V982" s="4" t="s">
        <v>64</v>
      </c>
      <c r="W982" s="4" t="s">
        <v>65</v>
      </c>
      <c r="X982" s="4">
        <v>-8.0698170000000005</v>
      </c>
      <c r="Y982" s="4">
        <v>-72.635114999999999</v>
      </c>
      <c r="Z982" s="4">
        <v>2216197</v>
      </c>
      <c r="AA982" s="123">
        <v>239823</v>
      </c>
      <c r="AB982" s="22">
        <v>45154</v>
      </c>
      <c r="AC982" s="22">
        <v>45154</v>
      </c>
      <c r="AD982" s="168" t="s">
        <v>66</v>
      </c>
      <c r="AE982" s="36">
        <v>45175</v>
      </c>
      <c r="AF982" s="22">
        <v>45183</v>
      </c>
      <c r="AG982" s="12">
        <v>9</v>
      </c>
      <c r="AH982" s="12" t="s">
        <v>67</v>
      </c>
      <c r="AI982" t="s">
        <v>68</v>
      </c>
      <c r="AJ982" s="81">
        <v>33951</v>
      </c>
    </row>
    <row r="983" spans="1:36" ht="25.2" customHeight="1" x14ac:dyDescent="0.3">
      <c r="A983" s="5">
        <v>620</v>
      </c>
      <c r="B983" s="4" t="s">
        <v>3988</v>
      </c>
      <c r="C983" s="169">
        <v>19737</v>
      </c>
      <c r="D983" s="11" t="s">
        <v>3989</v>
      </c>
      <c r="E983" s="99">
        <f>IFERROR(VLOOKUP(F983,'Banco de Dados'!AE:AF,2,FALSE),"")</f>
        <v>714954</v>
      </c>
      <c r="F983" s="4">
        <f>IFERROR(VLOOKUP(Q983,'Banco de Dados'!A:B,2,FALSE),"")</f>
        <v>212301043</v>
      </c>
      <c r="G983" s="4" t="s">
        <v>58</v>
      </c>
      <c r="H983" s="12" t="s">
        <v>59</v>
      </c>
      <c r="I983" s="114"/>
      <c r="J983" s="11">
        <v>80</v>
      </c>
      <c r="K983" s="111">
        <v>45186</v>
      </c>
      <c r="L983" s="12" t="s">
        <v>59</v>
      </c>
      <c r="M983" s="12" t="s">
        <v>59</v>
      </c>
      <c r="N983" s="4"/>
      <c r="O983" s="4" t="s">
        <v>3990</v>
      </c>
      <c r="P983" s="4" t="s">
        <v>61</v>
      </c>
      <c r="Q983" s="11">
        <v>1602040206</v>
      </c>
      <c r="R983" s="4" t="s">
        <v>3991</v>
      </c>
      <c r="S983" s="4">
        <v>21</v>
      </c>
      <c r="T983" s="4"/>
      <c r="U983" s="4" t="s">
        <v>114</v>
      </c>
      <c r="V983" s="4" t="s">
        <v>115</v>
      </c>
      <c r="W983" s="4" t="s">
        <v>383</v>
      </c>
      <c r="X983" s="4">
        <v>-8.6137540000000001</v>
      </c>
      <c r="Y983" s="4">
        <v>-70.936263999999994</v>
      </c>
      <c r="Z983">
        <v>2216333</v>
      </c>
      <c r="AA983" s="123">
        <v>239825</v>
      </c>
      <c r="AB983" s="22">
        <v>45161</v>
      </c>
      <c r="AC983" s="22">
        <v>45162</v>
      </c>
      <c r="AD983" s="168" t="s">
        <v>66</v>
      </c>
      <c r="AE983" s="36">
        <v>45194</v>
      </c>
      <c r="AF983" s="36">
        <v>45195</v>
      </c>
      <c r="AG983" s="12">
        <v>9</v>
      </c>
      <c r="AH983" s="12" t="s">
        <v>67</v>
      </c>
      <c r="AI983" t="s">
        <v>68</v>
      </c>
      <c r="AJ983" s="81">
        <v>30273</v>
      </c>
    </row>
    <row r="984" spans="1:36" ht="25.2" customHeight="1" x14ac:dyDescent="0.3">
      <c r="A984" s="5">
        <v>621</v>
      </c>
      <c r="B984" s="4" t="s">
        <v>3992</v>
      </c>
      <c r="C984" s="169">
        <v>19739</v>
      </c>
      <c r="D984" s="11" t="s">
        <v>3993</v>
      </c>
      <c r="E984" s="99">
        <f>IFERROR(VLOOKUP(F984,'Banco de Dados'!AE:AF,2,FALSE),"")</f>
        <v>714955</v>
      </c>
      <c r="F984" s="4">
        <f>IFERROR(VLOOKUP(Q984,'Banco de Dados'!A:B,2,FALSE),"")</f>
        <v>212301044</v>
      </c>
      <c r="G984" s="4" t="s">
        <v>58</v>
      </c>
      <c r="H984" s="12" t="s">
        <v>59</v>
      </c>
      <c r="I984" s="114"/>
      <c r="J984" s="11">
        <v>80</v>
      </c>
      <c r="K984" s="111">
        <v>45184</v>
      </c>
      <c r="L984" s="12" t="s">
        <v>59</v>
      </c>
      <c r="M984" s="12" t="s">
        <v>59</v>
      </c>
      <c r="N984" s="4"/>
      <c r="O984" s="4" t="s">
        <v>3994</v>
      </c>
      <c r="P984" s="4" t="s">
        <v>61</v>
      </c>
      <c r="Q984" s="11">
        <v>8458897296</v>
      </c>
      <c r="R984" s="4" t="s">
        <v>3995</v>
      </c>
      <c r="S984" s="4">
        <v>21</v>
      </c>
      <c r="T984" s="4"/>
      <c r="U984" s="4" t="s">
        <v>114</v>
      </c>
      <c r="V984" s="4" t="s">
        <v>115</v>
      </c>
      <c r="W984" s="4" t="s">
        <v>383</v>
      </c>
      <c r="X984" s="4">
        <v>-8.6135370000000009</v>
      </c>
      <c r="Y984" s="4">
        <v>-70.937012999999993</v>
      </c>
      <c r="Z984">
        <v>2216335</v>
      </c>
      <c r="AA984" s="123">
        <v>239825</v>
      </c>
      <c r="AB984" s="22">
        <v>45161</v>
      </c>
      <c r="AC984" s="22">
        <v>45162</v>
      </c>
      <c r="AD984" s="168" t="s">
        <v>66</v>
      </c>
      <c r="AE984" s="36">
        <v>45194</v>
      </c>
      <c r="AF984" s="36">
        <v>45195</v>
      </c>
      <c r="AG984" s="12">
        <v>9</v>
      </c>
      <c r="AH984" s="12" t="s">
        <v>67</v>
      </c>
      <c r="AI984" t="s">
        <v>68</v>
      </c>
      <c r="AJ984" s="81">
        <v>37479</v>
      </c>
    </row>
    <row r="985" spans="1:36" ht="25.2" customHeight="1" x14ac:dyDescent="0.3">
      <c r="A985" s="5">
        <v>622</v>
      </c>
      <c r="B985" s="4" t="s">
        <v>3996</v>
      </c>
      <c r="C985" s="169">
        <v>19741</v>
      </c>
      <c r="D985" s="11" t="s">
        <v>3997</v>
      </c>
      <c r="E985" s="99">
        <f>IFERROR(VLOOKUP(F985,'Banco de Dados'!AE:AF,2,FALSE),"")</f>
        <v>714956</v>
      </c>
      <c r="F985" s="4">
        <f>IFERROR(VLOOKUP(Q985,'Banco de Dados'!A:B,2,FALSE),"")</f>
        <v>212301046</v>
      </c>
      <c r="G985" s="4" t="s">
        <v>58</v>
      </c>
      <c r="H985" s="12" t="s">
        <v>59</v>
      </c>
      <c r="I985" s="114"/>
      <c r="J985" s="11">
        <v>80</v>
      </c>
      <c r="K985" s="111">
        <v>45190</v>
      </c>
      <c r="L985" s="12" t="s">
        <v>59</v>
      </c>
      <c r="M985" s="12" t="s">
        <v>59</v>
      </c>
      <c r="N985" s="4"/>
      <c r="O985" s="4" t="s">
        <v>3998</v>
      </c>
      <c r="P985" s="4" t="s">
        <v>61</v>
      </c>
      <c r="Q985" s="11">
        <v>3102380212</v>
      </c>
      <c r="R985" s="4" t="s">
        <v>3999</v>
      </c>
      <c r="S985" s="4">
        <v>21</v>
      </c>
      <c r="T985" s="4"/>
      <c r="U985" s="4" t="s">
        <v>114</v>
      </c>
      <c r="V985" s="4" t="s">
        <v>115</v>
      </c>
      <c r="W985" s="4" t="s">
        <v>383</v>
      </c>
      <c r="X985" s="4">
        <v>-8.6136140000000001</v>
      </c>
      <c r="Y985" s="4">
        <v>-70.93777</v>
      </c>
      <c r="Z985">
        <v>2216336</v>
      </c>
      <c r="AA985" s="123">
        <v>239825</v>
      </c>
      <c r="AB985" s="22">
        <v>45161</v>
      </c>
      <c r="AC985" s="22">
        <v>45162</v>
      </c>
      <c r="AD985" s="168" t="s">
        <v>66</v>
      </c>
      <c r="AE985" s="36">
        <v>45194</v>
      </c>
      <c r="AF985" s="36">
        <v>45195</v>
      </c>
      <c r="AG985" s="12">
        <v>9</v>
      </c>
      <c r="AH985" s="12" t="s">
        <v>67</v>
      </c>
      <c r="AI985" t="s">
        <v>68</v>
      </c>
      <c r="AJ985" s="81">
        <v>34581</v>
      </c>
    </row>
    <row r="986" spans="1:36" ht="25.2" customHeight="1" x14ac:dyDescent="0.3">
      <c r="A986" s="5">
        <v>623</v>
      </c>
      <c r="B986" s="4" t="s">
        <v>4000</v>
      </c>
      <c r="C986" s="169">
        <v>19743</v>
      </c>
      <c r="D986" s="11" t="s">
        <v>4001</v>
      </c>
      <c r="E986" s="99">
        <f>IFERROR(VLOOKUP(F986,'Banco de Dados'!AE:AF,2,FALSE),"")</f>
        <v>714957</v>
      </c>
      <c r="F986" s="4">
        <f>IFERROR(VLOOKUP(Q986,'Banco de Dados'!A:B,2,FALSE),"")</f>
        <v>212301048</v>
      </c>
      <c r="G986" s="4" t="s">
        <v>58</v>
      </c>
      <c r="H986" s="12" t="s">
        <v>59</v>
      </c>
      <c r="I986" s="114"/>
      <c r="J986" s="11">
        <v>80</v>
      </c>
      <c r="K986" s="111">
        <v>45190</v>
      </c>
      <c r="L986" s="12" t="s">
        <v>59</v>
      </c>
      <c r="M986" s="12" t="s">
        <v>59</v>
      </c>
      <c r="N986" s="4"/>
      <c r="O986" s="4" t="s">
        <v>4002</v>
      </c>
      <c r="P986" s="4" t="s">
        <v>61</v>
      </c>
      <c r="Q986" s="11">
        <v>70089367294</v>
      </c>
      <c r="R986" s="4" t="s">
        <v>4003</v>
      </c>
      <c r="S986" s="4">
        <v>21</v>
      </c>
      <c r="T986" s="4"/>
      <c r="U986" s="4" t="s">
        <v>114</v>
      </c>
      <c r="V986" s="4" t="s">
        <v>115</v>
      </c>
      <c r="W986" s="4" t="s">
        <v>351</v>
      </c>
      <c r="X986" s="4">
        <v>-8.6102830000000008</v>
      </c>
      <c r="Y986" s="4">
        <v>-70.934406999999993</v>
      </c>
      <c r="Z986">
        <v>2216337</v>
      </c>
      <c r="AA986" s="123">
        <v>239825</v>
      </c>
      <c r="AB986" s="22">
        <v>45161</v>
      </c>
      <c r="AC986" s="22">
        <v>45162</v>
      </c>
      <c r="AD986" s="168" t="s">
        <v>66</v>
      </c>
      <c r="AE986" s="36">
        <v>45194</v>
      </c>
      <c r="AF986" s="36">
        <v>45195</v>
      </c>
      <c r="AG986" s="12">
        <v>9</v>
      </c>
      <c r="AH986" s="12" t="s">
        <v>67</v>
      </c>
      <c r="AI986" t="s">
        <v>68</v>
      </c>
      <c r="AJ986" s="81">
        <v>36462</v>
      </c>
    </row>
    <row r="987" spans="1:36" ht="25.2" customHeight="1" x14ac:dyDescent="0.3">
      <c r="A987" s="5">
        <v>624</v>
      </c>
      <c r="B987" s="4" t="s">
        <v>4004</v>
      </c>
      <c r="C987" s="171">
        <v>19745</v>
      </c>
      <c r="D987" s="11" t="s">
        <v>4005</v>
      </c>
      <c r="E987" s="99">
        <f>IFERROR(VLOOKUP(F987,'Banco de Dados'!AE:AF,2,FALSE),"")</f>
        <v>714958</v>
      </c>
      <c r="F987" s="4">
        <f>IFERROR(VLOOKUP(Q987,'Banco de Dados'!A:B,2,FALSE),"")</f>
        <v>212301050</v>
      </c>
      <c r="G987" s="4" t="s">
        <v>58</v>
      </c>
      <c r="H987" s="12" t="s">
        <v>59</v>
      </c>
      <c r="I987" s="114"/>
      <c r="J987" s="11">
        <v>80</v>
      </c>
      <c r="K987" s="111">
        <v>45190</v>
      </c>
      <c r="L987" s="12" t="s">
        <v>59</v>
      </c>
      <c r="M987" s="12" t="s">
        <v>59</v>
      </c>
      <c r="N987" s="4"/>
      <c r="O987" s="4" t="s">
        <v>4006</v>
      </c>
      <c r="P987" s="4" t="s">
        <v>61</v>
      </c>
      <c r="Q987" s="11">
        <v>36027278234</v>
      </c>
      <c r="R987" s="4" t="s">
        <v>4007</v>
      </c>
      <c r="S987" s="4">
        <v>21</v>
      </c>
      <c r="T987" s="4"/>
      <c r="U987" s="4" t="s">
        <v>114</v>
      </c>
      <c r="V987" s="4" t="s">
        <v>115</v>
      </c>
      <c r="W987" s="4" t="s">
        <v>383</v>
      </c>
      <c r="X987" s="4">
        <v>-8.6096500000000002</v>
      </c>
      <c r="Y987" s="4">
        <v>-70.933152000000007</v>
      </c>
      <c r="Z987">
        <v>2216338</v>
      </c>
      <c r="AA987" s="123">
        <v>239825</v>
      </c>
      <c r="AB987" s="22">
        <v>45161</v>
      </c>
      <c r="AC987" s="22">
        <v>45162</v>
      </c>
      <c r="AD987" s="168" t="s">
        <v>66</v>
      </c>
      <c r="AE987" s="36">
        <v>45194</v>
      </c>
      <c r="AF987" s="36">
        <v>45195</v>
      </c>
      <c r="AG987" s="12">
        <v>9</v>
      </c>
      <c r="AH987" s="12" t="s">
        <v>67</v>
      </c>
      <c r="AI987" t="s">
        <v>68</v>
      </c>
      <c r="AJ987" s="81">
        <v>21304</v>
      </c>
    </row>
    <row r="988" spans="1:36" ht="25.2" customHeight="1" x14ac:dyDescent="0.3">
      <c r="A988" s="5">
        <v>625</v>
      </c>
      <c r="B988" s="4" t="s">
        <v>4008</v>
      </c>
      <c r="C988" s="171">
        <v>19747</v>
      </c>
      <c r="D988" s="11" t="s">
        <v>4009</v>
      </c>
      <c r="E988" s="99">
        <f>IFERROR(VLOOKUP(F988,'Banco de Dados'!AE:AF,2,FALSE),"")</f>
        <v>714960</v>
      </c>
      <c r="F988" s="4">
        <f>IFERROR(VLOOKUP(Q988,'Banco de Dados'!A:B,2,FALSE),"")</f>
        <v>212301052</v>
      </c>
      <c r="G988" s="4" t="s">
        <v>58</v>
      </c>
      <c r="H988" s="12" t="s">
        <v>59</v>
      </c>
      <c r="I988" s="114"/>
      <c r="J988" s="11">
        <v>80</v>
      </c>
      <c r="K988" s="111">
        <v>45183</v>
      </c>
      <c r="L988" s="12" t="s">
        <v>59</v>
      </c>
      <c r="M988" s="12" t="s">
        <v>59</v>
      </c>
      <c r="N988" s="4"/>
      <c r="O988" s="4" t="s">
        <v>4010</v>
      </c>
      <c r="P988" s="4" t="s">
        <v>61</v>
      </c>
      <c r="Q988" s="11">
        <v>66935067200</v>
      </c>
      <c r="R988" s="4" t="s">
        <v>4011</v>
      </c>
      <c r="S988" s="4">
        <v>21</v>
      </c>
      <c r="T988" s="4"/>
      <c r="U988" s="4" t="s">
        <v>114</v>
      </c>
      <c r="V988" s="4" t="s">
        <v>115</v>
      </c>
      <c r="W988" s="4" t="s">
        <v>383</v>
      </c>
      <c r="X988" s="4">
        <v>-8.6116720000000004</v>
      </c>
      <c r="Y988" s="4">
        <v>-70.933706999999998</v>
      </c>
      <c r="Z988">
        <v>2216339</v>
      </c>
      <c r="AA988" s="123">
        <v>239825</v>
      </c>
      <c r="AB988" s="22">
        <v>45161</v>
      </c>
      <c r="AC988" s="22">
        <v>45162</v>
      </c>
      <c r="AD988" s="168" t="s">
        <v>66</v>
      </c>
      <c r="AE988" s="36">
        <v>45188</v>
      </c>
      <c r="AF988" s="22">
        <v>45191</v>
      </c>
      <c r="AG988" s="17">
        <v>9</v>
      </c>
      <c r="AH988" s="12" t="s">
        <v>67</v>
      </c>
      <c r="AI988" t="s">
        <v>68</v>
      </c>
      <c r="AJ988" s="81">
        <v>22843</v>
      </c>
    </row>
    <row r="989" spans="1:36" ht="25.2" customHeight="1" x14ac:dyDescent="0.3">
      <c r="A989" s="5">
        <v>626</v>
      </c>
      <c r="B989" s="4" t="s">
        <v>4012</v>
      </c>
      <c r="C989" s="171">
        <v>19749</v>
      </c>
      <c r="D989" s="11" t="s">
        <v>4013</v>
      </c>
      <c r="E989" s="99">
        <f>IFERROR(VLOOKUP(F989,'Banco de Dados'!AE:AF,2,FALSE),"")</f>
        <v>714962</v>
      </c>
      <c r="F989" s="4">
        <f>IFERROR(VLOOKUP(Q989,'Banco de Dados'!A:B,2,FALSE),"")</f>
        <v>212301053</v>
      </c>
      <c r="G989" s="4" t="s">
        <v>58</v>
      </c>
      <c r="H989" s="12" t="s">
        <v>59</v>
      </c>
      <c r="I989" s="114"/>
      <c r="J989" s="11">
        <v>80</v>
      </c>
      <c r="K989" s="111">
        <v>45185</v>
      </c>
      <c r="L989" s="12" t="s">
        <v>59</v>
      </c>
      <c r="M989" s="12" t="s">
        <v>59</v>
      </c>
      <c r="N989" s="4"/>
      <c r="O989" s="4" t="s">
        <v>4014</v>
      </c>
      <c r="P989" s="4" t="s">
        <v>61</v>
      </c>
      <c r="Q989" s="11">
        <v>46604294234</v>
      </c>
      <c r="R989" s="4" t="s">
        <v>4015</v>
      </c>
      <c r="S989" s="4">
        <v>21</v>
      </c>
      <c r="T989" s="4"/>
      <c r="U989" s="4" t="s">
        <v>114</v>
      </c>
      <c r="V989" s="4" t="s">
        <v>115</v>
      </c>
      <c r="W989" s="4" t="s">
        <v>351</v>
      </c>
      <c r="X989" s="4">
        <v>-8.6120819999999991</v>
      </c>
      <c r="Y989" s="4">
        <v>-70.943234000000004</v>
      </c>
      <c r="Z989">
        <v>2216340</v>
      </c>
      <c r="AA989" s="123">
        <v>239825</v>
      </c>
      <c r="AB989" s="22">
        <v>45161</v>
      </c>
      <c r="AC989" s="22">
        <v>45162</v>
      </c>
      <c r="AD989" s="168" t="s">
        <v>66</v>
      </c>
      <c r="AE989" s="36">
        <v>45194</v>
      </c>
      <c r="AF989" s="36">
        <v>45195</v>
      </c>
      <c r="AG989" s="12">
        <v>9</v>
      </c>
      <c r="AH989" s="12" t="s">
        <v>67</v>
      </c>
      <c r="AI989" t="s">
        <v>68</v>
      </c>
      <c r="AJ989" s="81">
        <v>19482</v>
      </c>
    </row>
    <row r="990" spans="1:36" ht="25.2" customHeight="1" x14ac:dyDescent="0.3">
      <c r="A990" s="5">
        <v>627</v>
      </c>
      <c r="B990" s="4" t="s">
        <v>4016</v>
      </c>
      <c r="C990" s="171">
        <v>19751</v>
      </c>
      <c r="D990" s="11" t="s">
        <v>4017</v>
      </c>
      <c r="E990" s="99">
        <f>IFERROR(VLOOKUP(F990,'Banco de Dados'!AE:AF,2,FALSE),"")</f>
        <v>715278</v>
      </c>
      <c r="F990" s="4">
        <f>IFERROR(VLOOKUP(Q990,'Banco de Dados'!A:B,2,FALSE),"")</f>
        <v>212301183</v>
      </c>
      <c r="G990" s="4" t="s">
        <v>58</v>
      </c>
      <c r="H990" s="12" t="s">
        <v>59</v>
      </c>
      <c r="I990" s="114"/>
      <c r="J990" s="11">
        <v>80</v>
      </c>
      <c r="K990" s="111">
        <v>45192</v>
      </c>
      <c r="L990" s="12" t="s">
        <v>59</v>
      </c>
      <c r="M990" s="12" t="s">
        <v>59</v>
      </c>
      <c r="N990" s="4"/>
      <c r="O990" s="4" t="s">
        <v>4018</v>
      </c>
      <c r="P990" s="4" t="s">
        <v>61</v>
      </c>
      <c r="Q990" s="11">
        <v>70095222278</v>
      </c>
      <c r="R990" s="4" t="s">
        <v>4019</v>
      </c>
      <c r="S990" s="4">
        <v>21</v>
      </c>
      <c r="T990" s="4"/>
      <c r="U990" s="4" t="s">
        <v>114</v>
      </c>
      <c r="V990" s="4" t="s">
        <v>115</v>
      </c>
      <c r="W990" s="4" t="s">
        <v>351</v>
      </c>
      <c r="X990" s="4">
        <v>-8.6003220000000002</v>
      </c>
      <c r="Y990" s="4">
        <v>-70.928916000000001</v>
      </c>
      <c r="Z990">
        <v>2216342</v>
      </c>
      <c r="AA990" s="123">
        <v>239825</v>
      </c>
      <c r="AB990" s="22">
        <v>45161</v>
      </c>
      <c r="AC990" s="22">
        <v>45162</v>
      </c>
      <c r="AD990" s="168" t="s">
        <v>66</v>
      </c>
      <c r="AE990" s="36">
        <v>45202</v>
      </c>
      <c r="AF990" s="36">
        <v>45208</v>
      </c>
      <c r="AG990" s="12">
        <v>10</v>
      </c>
      <c r="AH990" s="12" t="s">
        <v>67</v>
      </c>
      <c r="AI990" t="s">
        <v>68</v>
      </c>
      <c r="AJ990" s="81">
        <v>34717</v>
      </c>
    </row>
    <row r="991" spans="1:36" ht="25.2" customHeight="1" x14ac:dyDescent="0.3">
      <c r="A991" s="5">
        <v>628</v>
      </c>
      <c r="B991" s="4" t="s">
        <v>4020</v>
      </c>
      <c r="C991" s="171">
        <v>19753</v>
      </c>
      <c r="D991" s="11" t="s">
        <v>4021</v>
      </c>
      <c r="E991" s="99">
        <f>IFERROR(VLOOKUP(F991,'Banco de Dados'!AE:AF,2,FALSE),"")</f>
        <v>715281</v>
      </c>
      <c r="F991" s="4">
        <f>IFERROR(VLOOKUP(Q991,'Banco de Dados'!A:B,2,FALSE),"")</f>
        <v>212301184</v>
      </c>
      <c r="G991" s="4" t="s">
        <v>58</v>
      </c>
      <c r="H991" s="12" t="s">
        <v>59</v>
      </c>
      <c r="I991" s="114"/>
      <c r="J991" s="11">
        <v>80</v>
      </c>
      <c r="K991" s="111">
        <v>45191</v>
      </c>
      <c r="L991" s="12" t="s">
        <v>59</v>
      </c>
      <c r="M991" s="12" t="s">
        <v>59</v>
      </c>
      <c r="N991" s="4"/>
      <c r="O991" s="4" t="s">
        <v>4022</v>
      </c>
      <c r="P991" s="4" t="s">
        <v>61</v>
      </c>
      <c r="Q991" s="11">
        <v>84698683220</v>
      </c>
      <c r="R991" s="4" t="s">
        <v>4023</v>
      </c>
      <c r="S991" s="4">
        <v>21</v>
      </c>
      <c r="T991" s="4"/>
      <c r="U991" s="4" t="s">
        <v>114</v>
      </c>
      <c r="V991" s="4" t="s">
        <v>115</v>
      </c>
      <c r="W991" s="4" t="s">
        <v>383</v>
      </c>
      <c r="X991" s="4">
        <v>-8.6027959999999997</v>
      </c>
      <c r="Y991" s="4">
        <v>-70.927373000000003</v>
      </c>
      <c r="Z991">
        <v>2216343</v>
      </c>
      <c r="AA991" s="123">
        <v>239825</v>
      </c>
      <c r="AB991" s="22">
        <v>45161</v>
      </c>
      <c r="AC991" s="22">
        <v>45162</v>
      </c>
      <c r="AD991" s="168" t="s">
        <v>66</v>
      </c>
      <c r="AE991" s="36">
        <v>45202</v>
      </c>
      <c r="AF991" s="36">
        <v>45208</v>
      </c>
      <c r="AG991" s="12">
        <v>10</v>
      </c>
      <c r="AH991" s="12" t="s">
        <v>67</v>
      </c>
      <c r="AI991" t="s">
        <v>68</v>
      </c>
      <c r="AJ991" s="81">
        <v>26377</v>
      </c>
    </row>
    <row r="992" spans="1:36" ht="25.2" customHeight="1" x14ac:dyDescent="0.3">
      <c r="A992" s="5">
        <v>629</v>
      </c>
      <c r="B992" s="4" t="s">
        <v>4024</v>
      </c>
      <c r="C992" s="171">
        <v>19755</v>
      </c>
      <c r="D992" s="11" t="s">
        <v>4025</v>
      </c>
      <c r="E992" s="99">
        <f>IFERROR(VLOOKUP(F992,'Banco de Dados'!AE:AF,2,FALSE),"")</f>
        <v>715282</v>
      </c>
      <c r="F992" s="4">
        <f>IFERROR(VLOOKUP(Q992,'Banco de Dados'!A:B,2,FALSE),"")</f>
        <v>212301185</v>
      </c>
      <c r="G992" s="4" t="s">
        <v>58</v>
      </c>
      <c r="H992" s="12" t="s">
        <v>59</v>
      </c>
      <c r="I992" s="114"/>
      <c r="J992" s="11">
        <v>80</v>
      </c>
      <c r="K992" s="111">
        <v>45191</v>
      </c>
      <c r="L992" s="12" t="s">
        <v>59</v>
      </c>
      <c r="M992" s="12" t="s">
        <v>59</v>
      </c>
      <c r="N992" s="4"/>
      <c r="O992" s="4" t="s">
        <v>4026</v>
      </c>
      <c r="P992" s="4" t="s">
        <v>61</v>
      </c>
      <c r="Q992" s="11">
        <v>5366661218</v>
      </c>
      <c r="R992" s="4" t="s">
        <v>4027</v>
      </c>
      <c r="S992" s="4">
        <v>21</v>
      </c>
      <c r="T992" s="4"/>
      <c r="U992" s="4" t="s">
        <v>114</v>
      </c>
      <c r="V992" s="4" t="s">
        <v>115</v>
      </c>
      <c r="W992" s="4" t="s">
        <v>383</v>
      </c>
      <c r="X992" s="4">
        <v>-8.6053840000000008</v>
      </c>
      <c r="Y992" s="4">
        <v>-70.928273000000004</v>
      </c>
      <c r="Z992">
        <v>2216345</v>
      </c>
      <c r="AA992" s="123">
        <v>239825</v>
      </c>
      <c r="AB992" s="22">
        <v>45161</v>
      </c>
      <c r="AC992" s="22">
        <v>45162</v>
      </c>
      <c r="AD992" s="168" t="s">
        <v>66</v>
      </c>
      <c r="AE992" s="36">
        <v>45202</v>
      </c>
      <c r="AF992" s="36">
        <v>45208</v>
      </c>
      <c r="AG992" s="12">
        <v>10</v>
      </c>
      <c r="AH992" s="12" t="s">
        <v>67</v>
      </c>
      <c r="AI992" t="s">
        <v>68</v>
      </c>
      <c r="AJ992" s="81">
        <v>36344</v>
      </c>
    </row>
    <row r="993" spans="1:36" ht="25.2" customHeight="1" x14ac:dyDescent="0.3">
      <c r="A993" s="5">
        <v>63</v>
      </c>
      <c r="B993" s="4" t="s">
        <v>4028</v>
      </c>
      <c r="C993" s="169">
        <v>16656</v>
      </c>
      <c r="D993" s="11" t="s">
        <v>106</v>
      </c>
      <c r="E993" s="99">
        <f>IFERROR(VLOOKUP(F993,'Banco de Dados'!AE:AF,2,FALSE),"")</f>
        <v>713823</v>
      </c>
      <c r="F993" s="4">
        <f>IFERROR(VLOOKUP(Q993,'Banco de Dados'!A:B,2,FALSE),"")</f>
        <v>212300908</v>
      </c>
      <c r="G993" s="4" t="s">
        <v>58</v>
      </c>
      <c r="H993" s="12" t="s">
        <v>59</v>
      </c>
      <c r="I993" s="4"/>
      <c r="J993" s="11">
        <v>80</v>
      </c>
      <c r="K993" s="111">
        <v>45173</v>
      </c>
      <c r="L993" s="12" t="s">
        <v>59</v>
      </c>
      <c r="M993" s="12" t="s">
        <v>59</v>
      </c>
      <c r="N993" s="4"/>
      <c r="O993" s="4" t="s">
        <v>4029</v>
      </c>
      <c r="P993" s="4" t="s">
        <v>61</v>
      </c>
      <c r="Q993" s="11">
        <v>84385324204</v>
      </c>
      <c r="R993" s="4" t="s">
        <v>4030</v>
      </c>
      <c r="S993" s="4">
        <v>16</v>
      </c>
      <c r="T993" s="4"/>
      <c r="U993" s="4" t="s">
        <v>63</v>
      </c>
      <c r="V993" s="4" t="s">
        <v>64</v>
      </c>
      <c r="W993" s="4" t="s">
        <v>65</v>
      </c>
      <c r="X993" s="4">
        <v>-8.07</v>
      </c>
      <c r="Y993" s="4">
        <v>-72.634557999999998</v>
      </c>
      <c r="Z993" s="4">
        <v>2216198</v>
      </c>
      <c r="AA993" s="123">
        <v>239823</v>
      </c>
      <c r="AB993" s="22">
        <v>45154</v>
      </c>
      <c r="AC993" s="22">
        <v>45154</v>
      </c>
      <c r="AD993" s="168" t="s">
        <v>66</v>
      </c>
      <c r="AE993" s="36">
        <v>45175</v>
      </c>
      <c r="AF993" s="22">
        <v>45183</v>
      </c>
      <c r="AG993" s="12">
        <v>9</v>
      </c>
      <c r="AH993" s="12" t="s">
        <v>67</v>
      </c>
      <c r="AI993" t="s">
        <v>68</v>
      </c>
      <c r="AJ993" s="81">
        <v>26649</v>
      </c>
    </row>
    <row r="994" spans="1:36" ht="25.2" customHeight="1" x14ac:dyDescent="0.3">
      <c r="A994" s="5">
        <v>630</v>
      </c>
      <c r="B994" s="4" t="s">
        <v>4031</v>
      </c>
      <c r="C994" s="171">
        <v>19757</v>
      </c>
      <c r="D994" s="11" t="s">
        <v>4032</v>
      </c>
      <c r="E994" s="99">
        <f>IFERROR(VLOOKUP(F994,'Banco de Dados'!AE:AF,2,FALSE),"")</f>
        <v>715285</v>
      </c>
      <c r="F994" s="4">
        <f>IFERROR(VLOOKUP(Q994,'Banco de Dados'!A:B,2,FALSE),"")</f>
        <v>212301186</v>
      </c>
      <c r="G994" s="4" t="s">
        <v>58</v>
      </c>
      <c r="H994" s="12" t="s">
        <v>59</v>
      </c>
      <c r="I994" s="114"/>
      <c r="J994" s="11">
        <v>80</v>
      </c>
      <c r="K994" s="111">
        <v>45191</v>
      </c>
      <c r="L994" s="12" t="s">
        <v>59</v>
      </c>
      <c r="M994" s="12" t="s">
        <v>59</v>
      </c>
      <c r="N994" s="4"/>
      <c r="O994" s="4" t="s">
        <v>4033</v>
      </c>
      <c r="P994" s="4" t="s">
        <v>61</v>
      </c>
      <c r="Q994" s="11">
        <v>69981353272</v>
      </c>
      <c r="R994" s="4" t="s">
        <v>4034</v>
      </c>
      <c r="S994" s="4">
        <v>21</v>
      </c>
      <c r="T994" s="4"/>
      <c r="U994" s="4" t="s">
        <v>114</v>
      </c>
      <c r="V994" s="4" t="s">
        <v>115</v>
      </c>
      <c r="W994" s="4" t="s">
        <v>383</v>
      </c>
      <c r="X994" s="4">
        <v>-8.5955220000000008</v>
      </c>
      <c r="Y994" s="4">
        <v>-70.919852000000006</v>
      </c>
      <c r="Z994">
        <v>2216346</v>
      </c>
      <c r="AA994" s="123">
        <v>239825</v>
      </c>
      <c r="AB994" s="22">
        <v>45161</v>
      </c>
      <c r="AC994" s="22">
        <v>45162</v>
      </c>
      <c r="AD994" s="168" t="s">
        <v>66</v>
      </c>
      <c r="AE994" s="36">
        <v>45202</v>
      </c>
      <c r="AF994" s="36">
        <v>45208</v>
      </c>
      <c r="AG994" s="12">
        <v>10</v>
      </c>
      <c r="AH994" s="12" t="s">
        <v>67</v>
      </c>
      <c r="AI994" t="s">
        <v>68</v>
      </c>
      <c r="AJ994" s="81">
        <v>27815</v>
      </c>
    </row>
    <row r="995" spans="1:36" ht="25.2" customHeight="1" x14ac:dyDescent="0.3">
      <c r="A995" s="5">
        <v>631</v>
      </c>
      <c r="B995" s="4" t="s">
        <v>4035</v>
      </c>
      <c r="C995" s="171">
        <v>19759</v>
      </c>
      <c r="D995" s="11" t="s">
        <v>4036</v>
      </c>
      <c r="E995" s="99">
        <f>IFERROR(VLOOKUP(F995,'Banco de Dados'!AE:AF,2,FALSE),"")</f>
        <v>715289</v>
      </c>
      <c r="F995" s="4">
        <f>IFERROR(VLOOKUP(Q995,'Banco de Dados'!A:B,2,FALSE),"")</f>
        <v>212301187</v>
      </c>
      <c r="G995" s="4" t="s">
        <v>58</v>
      </c>
      <c r="H995" s="12" t="s">
        <v>59</v>
      </c>
      <c r="I995" s="114"/>
      <c r="J995" s="11">
        <v>80</v>
      </c>
      <c r="K995" s="111">
        <v>45191</v>
      </c>
      <c r="L995" s="12" t="s">
        <v>59</v>
      </c>
      <c r="M995" s="12" t="s">
        <v>59</v>
      </c>
      <c r="N995" s="4"/>
      <c r="O995" s="4" t="s">
        <v>4037</v>
      </c>
      <c r="P995" s="4" t="s">
        <v>61</v>
      </c>
      <c r="Q995" s="11">
        <v>8707116284</v>
      </c>
      <c r="R995" s="4" t="s">
        <v>4038</v>
      </c>
      <c r="S995" s="4">
        <v>21</v>
      </c>
      <c r="T995" s="4"/>
      <c r="U995" s="4" t="s">
        <v>114</v>
      </c>
      <c r="V995" s="4" t="s">
        <v>115</v>
      </c>
      <c r="W995" s="4" t="s">
        <v>383</v>
      </c>
      <c r="X995" s="4">
        <v>-8.5963989999999999</v>
      </c>
      <c r="Y995" s="4">
        <v>-70.920343000000003</v>
      </c>
      <c r="Z995">
        <v>2216347</v>
      </c>
      <c r="AA995" s="123">
        <v>239825</v>
      </c>
      <c r="AB995" s="22">
        <v>45161</v>
      </c>
      <c r="AC995" s="22">
        <v>45162</v>
      </c>
      <c r="AD995" s="168" t="s">
        <v>66</v>
      </c>
      <c r="AE995" s="36">
        <v>45202</v>
      </c>
      <c r="AF995" s="36">
        <v>45208</v>
      </c>
      <c r="AG995" s="12">
        <v>10</v>
      </c>
      <c r="AH995" s="12" t="s">
        <v>67</v>
      </c>
      <c r="AI995" t="s">
        <v>68</v>
      </c>
      <c r="AJ995" s="81">
        <v>38346</v>
      </c>
    </row>
    <row r="996" spans="1:36" ht="25.2" customHeight="1" x14ac:dyDescent="0.3">
      <c r="A996" s="5">
        <v>632</v>
      </c>
      <c r="B996" s="4" t="s">
        <v>4039</v>
      </c>
      <c r="C996" s="171">
        <v>19761</v>
      </c>
      <c r="D996" s="11" t="s">
        <v>4040</v>
      </c>
      <c r="E996" s="99">
        <f>IFERROR(VLOOKUP(F996,'Banco de Dados'!AE:AF,2,FALSE),"")</f>
        <v>715292</v>
      </c>
      <c r="F996" s="4">
        <f>IFERROR(VLOOKUP(Q996,'Banco de Dados'!A:B,2,FALSE),"")</f>
        <v>212301188</v>
      </c>
      <c r="G996" s="4" t="s">
        <v>58</v>
      </c>
      <c r="H996" s="12" t="s">
        <v>59</v>
      </c>
      <c r="I996" s="114"/>
      <c r="J996" s="11">
        <v>80</v>
      </c>
      <c r="K996" s="111">
        <v>45195</v>
      </c>
      <c r="L996" s="12" t="s">
        <v>59</v>
      </c>
      <c r="M996" s="12" t="s">
        <v>59</v>
      </c>
      <c r="N996" s="4"/>
      <c r="O996" s="4" t="s">
        <v>4041</v>
      </c>
      <c r="P996" s="4" t="s">
        <v>61</v>
      </c>
      <c r="Q996" s="11">
        <v>8786419200</v>
      </c>
      <c r="R996" s="4" t="s">
        <v>4042</v>
      </c>
      <c r="S996" s="4">
        <v>21</v>
      </c>
      <c r="T996" s="4"/>
      <c r="U996" s="4" t="s">
        <v>114</v>
      </c>
      <c r="V996" s="4" t="s">
        <v>115</v>
      </c>
      <c r="W996" s="4" t="s">
        <v>383</v>
      </c>
      <c r="X996" s="4">
        <v>-8.596095</v>
      </c>
      <c r="Y996" s="4">
        <v>-70.920210999999995</v>
      </c>
      <c r="Z996">
        <v>2216350</v>
      </c>
      <c r="AA996" s="123">
        <v>239825</v>
      </c>
      <c r="AB996" s="22">
        <v>45161</v>
      </c>
      <c r="AC996" s="22">
        <v>45162</v>
      </c>
      <c r="AD996" s="168" t="s">
        <v>66</v>
      </c>
      <c r="AE996" s="36">
        <v>45202</v>
      </c>
      <c r="AF996" s="36">
        <v>45208</v>
      </c>
      <c r="AG996" s="12">
        <v>10</v>
      </c>
      <c r="AH996" s="12" t="s">
        <v>67</v>
      </c>
      <c r="AI996" t="s">
        <v>68</v>
      </c>
      <c r="AJ996" s="81">
        <v>37745</v>
      </c>
    </row>
    <row r="997" spans="1:36" ht="25.2" customHeight="1" x14ac:dyDescent="0.3">
      <c r="A997" s="5">
        <v>633</v>
      </c>
      <c r="B997" s="4" t="s">
        <v>4043</v>
      </c>
      <c r="C997" s="171">
        <v>19763</v>
      </c>
      <c r="D997" s="11" t="s">
        <v>4044</v>
      </c>
      <c r="E997" s="99">
        <f>IFERROR(VLOOKUP(F997,'Banco de Dados'!AE:AF,2,FALSE),"")</f>
        <v>715295</v>
      </c>
      <c r="F997" s="4">
        <f>IFERROR(VLOOKUP(Q997,'Banco de Dados'!A:B,2,FALSE),"")</f>
        <v>212301189</v>
      </c>
      <c r="G997" s="4" t="s">
        <v>58</v>
      </c>
      <c r="H997" s="12" t="s">
        <v>59</v>
      </c>
      <c r="I997" s="114"/>
      <c r="J997" s="11">
        <v>80</v>
      </c>
      <c r="K997" s="111">
        <v>45191</v>
      </c>
      <c r="L997" s="12" t="s">
        <v>59</v>
      </c>
      <c r="M997" s="12" t="s">
        <v>59</v>
      </c>
      <c r="N997" s="4"/>
      <c r="O997" s="4" t="s">
        <v>4045</v>
      </c>
      <c r="P997" s="4" t="s">
        <v>61</v>
      </c>
      <c r="Q997" s="11">
        <v>615172245</v>
      </c>
      <c r="R997" s="4" t="s">
        <v>4046</v>
      </c>
      <c r="S997" s="4">
        <v>21</v>
      </c>
      <c r="T997" s="4"/>
      <c r="U997" s="4" t="s">
        <v>114</v>
      </c>
      <c r="V997" s="4" t="s">
        <v>115</v>
      </c>
      <c r="W997" s="4" t="s">
        <v>351</v>
      </c>
      <c r="X997" s="4">
        <v>-8.5937409999999996</v>
      </c>
      <c r="Y997" s="4">
        <v>-70.918983999999995</v>
      </c>
      <c r="Z997">
        <v>2216351</v>
      </c>
      <c r="AA997" s="123">
        <v>239825</v>
      </c>
      <c r="AB997" s="22">
        <v>45161</v>
      </c>
      <c r="AC997" s="22">
        <v>45162</v>
      </c>
      <c r="AD997" s="168" t="s">
        <v>66</v>
      </c>
      <c r="AE997" s="36">
        <v>45202</v>
      </c>
      <c r="AF997" s="36">
        <v>45208</v>
      </c>
      <c r="AG997" s="12">
        <v>10</v>
      </c>
      <c r="AH997" s="12" t="s">
        <v>67</v>
      </c>
      <c r="AI997" t="s">
        <v>68</v>
      </c>
      <c r="AJ997" s="81">
        <v>31999</v>
      </c>
    </row>
    <row r="998" spans="1:36" ht="25.2" customHeight="1" x14ac:dyDescent="0.3">
      <c r="A998" s="5">
        <v>634</v>
      </c>
      <c r="B998" s="4" t="s">
        <v>4047</v>
      </c>
      <c r="C998" s="171">
        <v>19765</v>
      </c>
      <c r="D998" s="11" t="s">
        <v>4048</v>
      </c>
      <c r="E998" s="99">
        <f>IFERROR(VLOOKUP(F998,'Banco de Dados'!AE:AF,2,FALSE),"")</f>
        <v>715298</v>
      </c>
      <c r="F998" s="4">
        <f>IFERROR(VLOOKUP(Q998,'Banco de Dados'!A:B,2,FALSE),"")</f>
        <v>212301190</v>
      </c>
      <c r="G998" s="4" t="s">
        <v>58</v>
      </c>
      <c r="H998" s="12" t="s">
        <v>59</v>
      </c>
      <c r="I998" s="114"/>
      <c r="J998" s="11">
        <v>80</v>
      </c>
      <c r="K998" s="111">
        <v>45192</v>
      </c>
      <c r="L998" s="12" t="s">
        <v>59</v>
      </c>
      <c r="M998" s="12" t="s">
        <v>59</v>
      </c>
      <c r="N998" s="4"/>
      <c r="O998" s="4" t="s">
        <v>4049</v>
      </c>
      <c r="P998" s="4" t="s">
        <v>61</v>
      </c>
      <c r="Q998" s="11">
        <v>10568773241</v>
      </c>
      <c r="R998" s="4" t="s">
        <v>4050</v>
      </c>
      <c r="S998" s="4">
        <v>21</v>
      </c>
      <c r="T998" s="4"/>
      <c r="U998" s="4" t="s">
        <v>114</v>
      </c>
      <c r="V998" s="4" t="s">
        <v>115</v>
      </c>
      <c r="W998" s="4" t="s">
        <v>351</v>
      </c>
      <c r="X998" s="4">
        <v>-8.5932860000000009</v>
      </c>
      <c r="Y998" s="4">
        <v>-70.918111999999994</v>
      </c>
      <c r="Z998">
        <v>2216354</v>
      </c>
      <c r="AA998" s="123">
        <v>239825</v>
      </c>
      <c r="AB998" s="22">
        <v>45161</v>
      </c>
      <c r="AC998" s="22">
        <v>45162</v>
      </c>
      <c r="AD998" s="168" t="s">
        <v>66</v>
      </c>
      <c r="AE998" s="36">
        <v>45202</v>
      </c>
      <c r="AF998" s="36">
        <v>45208</v>
      </c>
      <c r="AG998" s="12">
        <v>10</v>
      </c>
      <c r="AH998" s="12" t="s">
        <v>67</v>
      </c>
      <c r="AI998" t="s">
        <v>68</v>
      </c>
      <c r="AJ998" s="81">
        <v>37959</v>
      </c>
    </row>
    <row r="999" spans="1:36" ht="25.2" customHeight="1" x14ac:dyDescent="0.3">
      <c r="A999" s="5">
        <v>635</v>
      </c>
      <c r="B999" s="4" t="s">
        <v>4051</v>
      </c>
      <c r="C999" s="171">
        <v>19767</v>
      </c>
      <c r="D999" s="11" t="s">
        <v>4052</v>
      </c>
      <c r="E999" s="99">
        <f ca="1">IFERROR(VLOOKUP(F999,'Banco de Dados'!AE:AF,2,FALSE),"")</f>
        <v>716731</v>
      </c>
      <c r="F999" s="4">
        <f ca="1">IFERROR(VLOOKUP(Q999,'Banco de Dados'!A:B,2,FALSE),"")</f>
        <v>212301602</v>
      </c>
      <c r="G999" s="4" t="s">
        <v>58</v>
      </c>
      <c r="H999" s="12" t="s">
        <v>59</v>
      </c>
      <c r="I999" s="114"/>
      <c r="J999" s="16">
        <v>80</v>
      </c>
      <c r="K999" s="111">
        <v>45193</v>
      </c>
      <c r="L999" s="12" t="s">
        <v>59</v>
      </c>
      <c r="M999" s="12" t="s">
        <v>59</v>
      </c>
      <c r="N999" s="4"/>
      <c r="O999" s="4" t="s">
        <v>4053</v>
      </c>
      <c r="P999" s="4" t="s">
        <v>61</v>
      </c>
      <c r="Q999" s="11">
        <v>69984654249</v>
      </c>
      <c r="R999" s="4" t="s">
        <v>4054</v>
      </c>
      <c r="S999" s="4">
        <v>21</v>
      </c>
      <c r="T999" s="4"/>
      <c r="U999" s="4" t="s">
        <v>114</v>
      </c>
      <c r="V999" s="4" t="s">
        <v>115</v>
      </c>
      <c r="W999" s="4" t="s">
        <v>383</v>
      </c>
      <c r="X999" s="4">
        <v>-8.5631679999999992</v>
      </c>
      <c r="Y999" s="4">
        <v>-70.905624000000003</v>
      </c>
      <c r="Z999">
        <v>2236409</v>
      </c>
      <c r="AA999" s="123">
        <v>243466</v>
      </c>
      <c r="AB999" s="22">
        <v>45161</v>
      </c>
      <c r="AC999" s="22">
        <v>45162</v>
      </c>
      <c r="AD999" s="168" t="s">
        <v>66</v>
      </c>
      <c r="AE999" s="36">
        <v>45208</v>
      </c>
      <c r="AF999"/>
      <c r="AG999" s="12">
        <v>10</v>
      </c>
      <c r="AH999" s="12" t="s">
        <v>224</v>
      </c>
      <c r="AI999" t="s">
        <v>225</v>
      </c>
      <c r="AJ999" s="81">
        <v>26819</v>
      </c>
    </row>
    <row r="1000" spans="1:36" ht="25.2" customHeight="1" x14ac:dyDescent="0.3">
      <c r="A1000" s="5">
        <v>636</v>
      </c>
      <c r="B1000" s="4" t="s">
        <v>4055</v>
      </c>
      <c r="C1000" s="171">
        <v>19769</v>
      </c>
      <c r="D1000" s="11" t="s">
        <v>4056</v>
      </c>
      <c r="E1000" s="99">
        <f ca="1">IFERROR(VLOOKUP(F1000,'Banco de Dados'!AE:AF,2,FALSE),"")</f>
        <v>716732</v>
      </c>
      <c r="F1000" s="4">
        <f ca="1">IFERROR(VLOOKUP(Q1000,'Banco de Dados'!A:B,2,FALSE),"")</f>
        <v>212301603</v>
      </c>
      <c r="G1000" s="4" t="s">
        <v>58</v>
      </c>
      <c r="H1000" s="12" t="s">
        <v>59</v>
      </c>
      <c r="I1000" s="114"/>
      <c r="J1000" s="16">
        <v>80</v>
      </c>
      <c r="K1000" s="111">
        <v>45220</v>
      </c>
      <c r="L1000" s="12" t="s">
        <v>59</v>
      </c>
      <c r="M1000" s="12" t="s">
        <v>59</v>
      </c>
      <c r="N1000" s="4"/>
      <c r="O1000" s="4" t="s">
        <v>4057</v>
      </c>
      <c r="P1000" s="4" t="s">
        <v>61</v>
      </c>
      <c r="Q1000" s="11">
        <v>605459258</v>
      </c>
      <c r="R1000" s="4" t="s">
        <v>4058</v>
      </c>
      <c r="S1000" s="4">
        <v>21</v>
      </c>
      <c r="T1000" s="4"/>
      <c r="U1000" s="4" t="s">
        <v>114</v>
      </c>
      <c r="V1000" s="4" t="s">
        <v>115</v>
      </c>
      <c r="W1000" s="4" t="s">
        <v>1552</v>
      </c>
      <c r="X1000" s="4">
        <v>-8.5699489999999994</v>
      </c>
      <c r="Y1000" s="4">
        <v>-70.896455000000003</v>
      </c>
      <c r="Z1000">
        <v>2236412</v>
      </c>
      <c r="AA1000" s="123">
        <v>243466</v>
      </c>
      <c r="AB1000" s="22">
        <v>45161</v>
      </c>
      <c r="AC1000" s="22">
        <v>45162</v>
      </c>
      <c r="AD1000" s="168" t="s">
        <v>66</v>
      </c>
      <c r="AE1000" s="36">
        <v>45225</v>
      </c>
      <c r="AF1000"/>
      <c r="AG1000" s="12">
        <v>10</v>
      </c>
      <c r="AH1000" s="12" t="s">
        <v>224</v>
      </c>
      <c r="AI1000" t="s">
        <v>225</v>
      </c>
      <c r="AJ1000" s="81">
        <v>31267</v>
      </c>
    </row>
    <row r="1001" spans="1:36" ht="25.2" customHeight="1" x14ac:dyDescent="0.3">
      <c r="A1001" s="5">
        <v>637</v>
      </c>
      <c r="B1001" s="4" t="s">
        <v>4059</v>
      </c>
      <c r="C1001" s="171">
        <v>19771</v>
      </c>
      <c r="D1001" s="11" t="s">
        <v>4060</v>
      </c>
      <c r="E1001" s="99">
        <f ca="1">IFERROR(VLOOKUP(F1001,'Banco de Dados'!AE:AF,2,FALSE),"")</f>
        <v>716733</v>
      </c>
      <c r="F1001" s="4">
        <f ca="1">IFERROR(VLOOKUP(Q1001,'Banco de Dados'!A:B,2,FALSE),"")</f>
        <v>212301604</v>
      </c>
      <c r="G1001" s="4" t="s">
        <v>58</v>
      </c>
      <c r="H1001" s="12" t="s">
        <v>59</v>
      </c>
      <c r="I1001" s="114"/>
      <c r="J1001" s="16">
        <v>80</v>
      </c>
      <c r="K1001" s="111">
        <v>45193</v>
      </c>
      <c r="L1001" s="12" t="s">
        <v>59</v>
      </c>
      <c r="M1001" s="12" t="s">
        <v>59</v>
      </c>
      <c r="N1001" s="4"/>
      <c r="O1001" s="4" t="s">
        <v>4061</v>
      </c>
      <c r="P1001" s="4" t="s">
        <v>61</v>
      </c>
      <c r="Q1001" s="11">
        <v>91215846215</v>
      </c>
      <c r="R1001" s="4" t="s">
        <v>4062</v>
      </c>
      <c r="S1001" s="4">
        <v>21</v>
      </c>
      <c r="T1001" s="4"/>
      <c r="U1001" s="4" t="s">
        <v>114</v>
      </c>
      <c r="V1001" s="4" t="s">
        <v>115</v>
      </c>
      <c r="W1001" s="4" t="s">
        <v>351</v>
      </c>
      <c r="X1001" s="4">
        <v>-8.5609839999999995</v>
      </c>
      <c r="Y1001" s="4">
        <v>-70.904576000000006</v>
      </c>
      <c r="Z1001">
        <v>2236413</v>
      </c>
      <c r="AA1001" s="123">
        <v>243466</v>
      </c>
      <c r="AB1001" s="22">
        <v>45161</v>
      </c>
      <c r="AC1001" s="22">
        <v>45162</v>
      </c>
      <c r="AD1001" s="168" t="s">
        <v>66</v>
      </c>
      <c r="AE1001" s="36">
        <v>45208</v>
      </c>
      <c r="AF1001"/>
      <c r="AG1001" s="12">
        <v>10</v>
      </c>
      <c r="AH1001" s="12" t="s">
        <v>224</v>
      </c>
      <c r="AI1001" t="s">
        <v>225</v>
      </c>
      <c r="AJ1001" s="81">
        <v>31814</v>
      </c>
    </row>
    <row r="1002" spans="1:36" ht="25.2" customHeight="1" x14ac:dyDescent="0.3">
      <c r="A1002" s="5">
        <v>638</v>
      </c>
      <c r="B1002" s="4" t="s">
        <v>4063</v>
      </c>
      <c r="C1002" s="171">
        <v>19773</v>
      </c>
      <c r="D1002" s="11" t="s">
        <v>4064</v>
      </c>
      <c r="E1002" s="99">
        <f>IFERROR(VLOOKUP(F1002,'Banco de Dados'!AE:AF,2,FALSE),"")</f>
        <v>715301</v>
      </c>
      <c r="F1002" s="4">
        <f>IFERROR(VLOOKUP(Q1002,'Banco de Dados'!A:B,2,FALSE),"")</f>
        <v>212301191</v>
      </c>
      <c r="G1002" s="4" t="s">
        <v>58</v>
      </c>
      <c r="H1002" s="12" t="s">
        <v>59</v>
      </c>
      <c r="I1002" s="114"/>
      <c r="J1002" s="11">
        <v>80</v>
      </c>
      <c r="K1002" s="111">
        <v>45194</v>
      </c>
      <c r="L1002" s="12" t="s">
        <v>59</v>
      </c>
      <c r="M1002" s="12" t="s">
        <v>59</v>
      </c>
      <c r="N1002" s="4"/>
      <c r="O1002" s="4" t="s">
        <v>4065</v>
      </c>
      <c r="P1002" s="4" t="s">
        <v>61</v>
      </c>
      <c r="Q1002" s="11">
        <v>1528191269</v>
      </c>
      <c r="R1002" s="4" t="s">
        <v>4066</v>
      </c>
      <c r="S1002" s="4">
        <v>21</v>
      </c>
      <c r="T1002" s="4"/>
      <c r="U1002" s="4" t="s">
        <v>114</v>
      </c>
      <c r="V1002" s="4" t="s">
        <v>115</v>
      </c>
      <c r="W1002" s="4" t="s">
        <v>383</v>
      </c>
      <c r="X1002" s="4">
        <v>-8.5485120000000006</v>
      </c>
      <c r="Y1002" s="4">
        <v>-70.895041000000006</v>
      </c>
      <c r="Z1002">
        <v>2216355</v>
      </c>
      <c r="AA1002" s="123">
        <v>239825</v>
      </c>
      <c r="AB1002" s="22">
        <v>45161</v>
      </c>
      <c r="AC1002" s="22">
        <v>45162</v>
      </c>
      <c r="AD1002" s="168" t="s">
        <v>66</v>
      </c>
      <c r="AE1002" s="36">
        <v>45202</v>
      </c>
      <c r="AF1002" s="36">
        <v>45208</v>
      </c>
      <c r="AG1002" s="12">
        <v>10</v>
      </c>
      <c r="AH1002" s="12" t="s">
        <v>67</v>
      </c>
      <c r="AI1002" t="s">
        <v>68</v>
      </c>
      <c r="AJ1002" s="81">
        <v>30806</v>
      </c>
    </row>
    <row r="1003" spans="1:36" ht="25.2" customHeight="1" x14ac:dyDescent="0.3">
      <c r="A1003" s="5">
        <v>639</v>
      </c>
      <c r="B1003" s="4" t="s">
        <v>4067</v>
      </c>
      <c r="C1003" s="171">
        <v>19775</v>
      </c>
      <c r="D1003" s="11" t="s">
        <v>4068</v>
      </c>
      <c r="E1003" s="99" t="str">
        <f>IFERROR(VLOOKUP(F1003,'Banco de Dados'!AE:AF,2,FALSE),"")</f>
        <v/>
      </c>
      <c r="F1003" s="4"/>
      <c r="G1003" s="4" t="s">
        <v>58</v>
      </c>
      <c r="H1003" s="12" t="s">
        <v>59</v>
      </c>
      <c r="I1003" s="114"/>
      <c r="J1003" s="11">
        <v>80</v>
      </c>
      <c r="K1003" s="111"/>
      <c r="M1003" s="12"/>
      <c r="N1003" s="4"/>
      <c r="O1003" s="4" t="s">
        <v>4069</v>
      </c>
      <c r="P1003" s="4" t="s">
        <v>61</v>
      </c>
      <c r="Q1003" s="11">
        <v>69967539291</v>
      </c>
      <c r="R1003" s="4" t="s">
        <v>4070</v>
      </c>
      <c r="S1003" s="4">
        <v>21</v>
      </c>
      <c r="T1003" s="4"/>
      <c r="U1003" s="4" t="s">
        <v>114</v>
      </c>
      <c r="V1003" s="4" t="s">
        <v>115</v>
      </c>
      <c r="W1003" s="4" t="s">
        <v>351</v>
      </c>
      <c r="X1003" s="4">
        <v>-8.5447819999999997</v>
      </c>
      <c r="Y1003" s="4">
        <v>-70.895318000000003</v>
      </c>
      <c r="Z1003" t="s">
        <v>7</v>
      </c>
      <c r="AB1003" s="111">
        <v>45161</v>
      </c>
      <c r="AC1003" s="22">
        <v>45162</v>
      </c>
      <c r="AD1003" s="168"/>
      <c r="AE1003" s="36"/>
      <c r="AF1003"/>
      <c r="AJ1003" s="170">
        <v>26608</v>
      </c>
    </row>
    <row r="1004" spans="1:36" ht="25.2" customHeight="1" x14ac:dyDescent="0.3">
      <c r="A1004" s="5">
        <v>64</v>
      </c>
      <c r="B1004" s="4" t="s">
        <v>4071</v>
      </c>
      <c r="C1004" s="169">
        <v>16657</v>
      </c>
      <c r="D1004" s="11" t="s">
        <v>106</v>
      </c>
      <c r="E1004" s="99">
        <f>IFERROR(VLOOKUP(F1004,'Banco de Dados'!AE:AF,2,FALSE),"")</f>
        <v>713827</v>
      </c>
      <c r="F1004" s="4">
        <f>IFERROR(VLOOKUP(Q1004,'Banco de Dados'!A:B,2,FALSE),"")</f>
        <v>212300912</v>
      </c>
      <c r="G1004" s="4" t="s">
        <v>58</v>
      </c>
      <c r="H1004" s="12" t="s">
        <v>59</v>
      </c>
      <c r="I1004" s="4"/>
      <c r="J1004" s="11">
        <v>80</v>
      </c>
      <c r="K1004" s="111">
        <v>45171</v>
      </c>
      <c r="L1004" s="12" t="s">
        <v>59</v>
      </c>
      <c r="M1004" s="12" t="s">
        <v>59</v>
      </c>
      <c r="N1004" s="4"/>
      <c r="O1004" s="4" t="s">
        <v>4072</v>
      </c>
      <c r="P1004" s="4" t="s">
        <v>61</v>
      </c>
      <c r="Q1004" s="11">
        <v>46524940253</v>
      </c>
      <c r="R1004" s="4" t="s">
        <v>4073</v>
      </c>
      <c r="S1004" s="4">
        <v>16</v>
      </c>
      <c r="T1004" s="4"/>
      <c r="U1004" s="4" t="s">
        <v>63</v>
      </c>
      <c r="V1004" s="4" t="s">
        <v>64</v>
      </c>
      <c r="W1004" s="4" t="s">
        <v>65</v>
      </c>
      <c r="X1004" s="4">
        <v>-8.0710719999999991</v>
      </c>
      <c r="Y1004" s="4">
        <v>-72.641904999999994</v>
      </c>
      <c r="Z1004" s="4">
        <v>2216199</v>
      </c>
      <c r="AA1004" s="123">
        <v>239823</v>
      </c>
      <c r="AB1004" s="22">
        <v>45154</v>
      </c>
      <c r="AC1004" s="22">
        <v>45154</v>
      </c>
      <c r="AD1004" s="168" t="s">
        <v>66</v>
      </c>
      <c r="AE1004" s="36">
        <v>45175</v>
      </c>
      <c r="AF1004" s="22">
        <v>45183</v>
      </c>
      <c r="AG1004" s="12">
        <v>9</v>
      </c>
      <c r="AH1004" s="12" t="s">
        <v>67</v>
      </c>
      <c r="AI1004" t="s">
        <v>68</v>
      </c>
      <c r="AJ1004" s="81">
        <v>26614</v>
      </c>
    </row>
    <row r="1005" spans="1:36" ht="25.2" customHeight="1" x14ac:dyDescent="0.3">
      <c r="A1005" s="5">
        <v>640</v>
      </c>
      <c r="B1005" s="4" t="s">
        <v>4074</v>
      </c>
      <c r="C1005" s="171">
        <v>19777</v>
      </c>
      <c r="D1005" s="11" t="s">
        <v>4075</v>
      </c>
      <c r="E1005" s="99">
        <f ca="1">IFERROR(VLOOKUP(F1005,'Banco de Dados'!AE:AF,2,FALSE),"")</f>
        <v>716734</v>
      </c>
      <c r="F1005" s="4">
        <f ca="1">IFERROR(VLOOKUP(Q1005,'Banco de Dados'!A:B,2,FALSE),"")</f>
        <v>212301605</v>
      </c>
      <c r="G1005" s="4" t="s">
        <v>58</v>
      </c>
      <c r="H1005" s="12" t="s">
        <v>59</v>
      </c>
      <c r="I1005" s="114"/>
      <c r="J1005" s="16">
        <v>80</v>
      </c>
      <c r="K1005" s="111">
        <v>45195</v>
      </c>
      <c r="L1005" s="12" t="s">
        <v>59</v>
      </c>
      <c r="M1005" s="12" t="s">
        <v>59</v>
      </c>
      <c r="N1005" s="4"/>
      <c r="O1005" s="4" t="s">
        <v>4076</v>
      </c>
      <c r="P1005" s="4" t="s">
        <v>61</v>
      </c>
      <c r="Q1005" s="11">
        <v>94104670200</v>
      </c>
      <c r="R1005" s="4" t="s">
        <v>4077</v>
      </c>
      <c r="S1005" s="4">
        <v>21</v>
      </c>
      <c r="T1005" s="4"/>
      <c r="U1005" s="4" t="s">
        <v>114</v>
      </c>
      <c r="V1005" s="4" t="s">
        <v>115</v>
      </c>
      <c r="W1005" s="4" t="s">
        <v>3781</v>
      </c>
      <c r="X1005" s="4">
        <v>-8.5224569999999993</v>
      </c>
      <c r="Y1005" s="4">
        <v>-70.869960000000006</v>
      </c>
      <c r="Z1005">
        <v>2236415</v>
      </c>
      <c r="AA1005" s="123">
        <v>243466</v>
      </c>
      <c r="AB1005" s="22">
        <v>45161</v>
      </c>
      <c r="AC1005" s="22">
        <v>45162</v>
      </c>
      <c r="AD1005" s="168" t="s">
        <v>66</v>
      </c>
      <c r="AE1005" s="36">
        <v>45208</v>
      </c>
      <c r="AF1005"/>
      <c r="AG1005" s="12">
        <v>10</v>
      </c>
      <c r="AH1005" s="12" t="s">
        <v>224</v>
      </c>
      <c r="AI1005" t="s">
        <v>225</v>
      </c>
      <c r="AJ1005" s="81">
        <v>32109</v>
      </c>
    </row>
    <row r="1006" spans="1:36" ht="25.2" customHeight="1" x14ac:dyDescent="0.3">
      <c r="A1006" s="5">
        <v>641</v>
      </c>
      <c r="B1006" s="4" t="s">
        <v>4078</v>
      </c>
      <c r="C1006" s="171">
        <v>19779</v>
      </c>
      <c r="D1006" s="11" t="s">
        <v>4079</v>
      </c>
      <c r="E1006" s="99">
        <f>IFERROR(VLOOKUP(F1006,'Banco de Dados'!AE:AF,2,FALSE),"")</f>
        <v>715303</v>
      </c>
      <c r="F1006" s="4">
        <f>IFERROR(VLOOKUP(Q1006,'Banco de Dados'!A:B,2,FALSE),"")</f>
        <v>212301192</v>
      </c>
      <c r="G1006" s="4" t="s">
        <v>58</v>
      </c>
      <c r="H1006" s="12" t="s">
        <v>59</v>
      </c>
      <c r="I1006" s="114"/>
      <c r="J1006" s="11">
        <v>80</v>
      </c>
      <c r="K1006" s="111">
        <v>45195</v>
      </c>
      <c r="L1006" s="12" t="s">
        <v>59</v>
      </c>
      <c r="M1006" s="12" t="s">
        <v>59</v>
      </c>
      <c r="N1006" s="4"/>
      <c r="O1006" s="4" t="s">
        <v>4080</v>
      </c>
      <c r="P1006" s="4" t="s">
        <v>61</v>
      </c>
      <c r="Q1006" s="11">
        <v>86604104249</v>
      </c>
      <c r="R1006" s="4" t="s">
        <v>4081</v>
      </c>
      <c r="S1006" s="4">
        <v>21</v>
      </c>
      <c r="T1006" s="4"/>
      <c r="U1006" s="4" t="s">
        <v>114</v>
      </c>
      <c r="V1006" s="4" t="s">
        <v>115</v>
      </c>
      <c r="W1006" s="4" t="s">
        <v>3781</v>
      </c>
      <c r="X1006" s="4">
        <v>-8.5265710000000006</v>
      </c>
      <c r="Y1006" s="4">
        <v>-70.869986999999995</v>
      </c>
      <c r="Z1006">
        <v>2216356</v>
      </c>
      <c r="AA1006" s="123">
        <v>239825</v>
      </c>
      <c r="AB1006" s="22">
        <v>45161</v>
      </c>
      <c r="AC1006" s="22">
        <v>45162</v>
      </c>
      <c r="AD1006" s="168" t="s">
        <v>66</v>
      </c>
      <c r="AE1006" s="36">
        <v>45202</v>
      </c>
      <c r="AF1006" s="36">
        <v>45208</v>
      </c>
      <c r="AG1006" s="12">
        <v>10</v>
      </c>
      <c r="AH1006" s="12" t="s">
        <v>67</v>
      </c>
      <c r="AI1006" t="s">
        <v>68</v>
      </c>
      <c r="AJ1006" s="81">
        <v>31851</v>
      </c>
    </row>
    <row r="1007" spans="1:36" ht="25.2" customHeight="1" x14ac:dyDescent="0.3">
      <c r="A1007" s="5">
        <v>642</v>
      </c>
      <c r="B1007" s="4" t="s">
        <v>4082</v>
      </c>
      <c r="C1007" s="171">
        <v>19781</v>
      </c>
      <c r="D1007" s="11" t="s">
        <v>4083</v>
      </c>
      <c r="E1007" s="99">
        <f>IFERROR(VLOOKUP(F1007,'Banco de Dados'!AE:AF,2,FALSE),"")</f>
        <v>715305</v>
      </c>
      <c r="F1007" s="4">
        <f>IFERROR(VLOOKUP(Q1007,'Banco de Dados'!A:B,2,FALSE),"")</f>
        <v>212301193</v>
      </c>
      <c r="G1007" s="4" t="s">
        <v>58</v>
      </c>
      <c r="H1007" s="12" t="s">
        <v>59</v>
      </c>
      <c r="I1007" s="114"/>
      <c r="J1007" s="11">
        <v>80</v>
      </c>
      <c r="K1007" s="111">
        <v>45188</v>
      </c>
      <c r="L1007" s="12" t="s">
        <v>59</v>
      </c>
      <c r="M1007" s="12" t="s">
        <v>59</v>
      </c>
      <c r="N1007" s="4"/>
      <c r="O1007" s="4" t="s">
        <v>4084</v>
      </c>
      <c r="P1007" s="4" t="s">
        <v>61</v>
      </c>
      <c r="Q1007" s="11">
        <v>3749435243</v>
      </c>
      <c r="R1007" s="4" t="s">
        <v>4085</v>
      </c>
      <c r="S1007" s="4">
        <v>21</v>
      </c>
      <c r="T1007" s="4"/>
      <c r="U1007" s="4" t="s">
        <v>114</v>
      </c>
      <c r="V1007" s="4" t="s">
        <v>115</v>
      </c>
      <c r="W1007" s="4" t="s">
        <v>3781</v>
      </c>
      <c r="X1007" s="4">
        <v>-8.5286919999999995</v>
      </c>
      <c r="Y1007" s="4">
        <v>-70.869784999999993</v>
      </c>
      <c r="Z1007">
        <v>2216358</v>
      </c>
      <c r="AA1007" s="123">
        <v>239825</v>
      </c>
      <c r="AB1007" s="22">
        <v>45161</v>
      </c>
      <c r="AC1007" s="22">
        <v>45162</v>
      </c>
      <c r="AD1007" s="168" t="s">
        <v>66</v>
      </c>
      <c r="AE1007" s="36">
        <v>45202</v>
      </c>
      <c r="AF1007" s="36">
        <v>45208</v>
      </c>
      <c r="AG1007" s="12">
        <v>10</v>
      </c>
      <c r="AH1007" s="12" t="s">
        <v>67</v>
      </c>
      <c r="AI1007" t="s">
        <v>68</v>
      </c>
      <c r="AJ1007" s="81">
        <v>33237</v>
      </c>
    </row>
    <row r="1008" spans="1:36" ht="25.2" customHeight="1" x14ac:dyDescent="0.3">
      <c r="A1008" s="5">
        <v>643</v>
      </c>
      <c r="B1008" s="4" t="s">
        <v>4086</v>
      </c>
      <c r="C1008" s="171">
        <v>19783</v>
      </c>
      <c r="D1008" s="11" t="s">
        <v>4087</v>
      </c>
      <c r="E1008" s="99">
        <f ca="1">IFERROR(VLOOKUP(F1008,'Banco de Dados'!AE:AF,2,FALSE),"")</f>
        <v>716735</v>
      </c>
      <c r="F1008" s="4">
        <f ca="1">IFERROR(VLOOKUP(Q1008,'Banco de Dados'!A:B,2,FALSE),"")</f>
        <v>212301606</v>
      </c>
      <c r="G1008" s="4" t="s">
        <v>58</v>
      </c>
      <c r="H1008" s="12" t="s">
        <v>59</v>
      </c>
      <c r="I1008" s="114"/>
      <c r="J1008" s="16">
        <v>80</v>
      </c>
      <c r="K1008" s="111">
        <v>45220</v>
      </c>
      <c r="L1008" s="12" t="s">
        <v>59</v>
      </c>
      <c r="M1008" s="12" t="s">
        <v>59</v>
      </c>
      <c r="N1008" s="4"/>
      <c r="O1008" s="4" t="s">
        <v>4088</v>
      </c>
      <c r="P1008" s="4" t="s">
        <v>61</v>
      </c>
      <c r="Q1008" s="11">
        <v>4172970257</v>
      </c>
      <c r="R1008" s="4" t="s">
        <v>4089</v>
      </c>
      <c r="S1008" s="4">
        <v>21</v>
      </c>
      <c r="T1008" s="4"/>
      <c r="U1008" s="4" t="s">
        <v>114</v>
      </c>
      <c r="V1008" s="4" t="s">
        <v>115</v>
      </c>
      <c r="W1008" s="4" t="s">
        <v>173</v>
      </c>
      <c r="X1008" s="4">
        <v>-8.5132689999999993</v>
      </c>
      <c r="Y1008" s="4">
        <v>-70.884224000000003</v>
      </c>
      <c r="Z1008">
        <v>2236417</v>
      </c>
      <c r="AA1008" s="123">
        <v>243466</v>
      </c>
      <c r="AB1008" s="22">
        <v>45161</v>
      </c>
      <c r="AC1008" s="22">
        <v>45162</v>
      </c>
      <c r="AD1008" s="168" t="s">
        <v>66</v>
      </c>
      <c r="AE1008" s="36">
        <v>45225</v>
      </c>
      <c r="AF1008"/>
      <c r="AG1008" s="12">
        <v>10</v>
      </c>
      <c r="AH1008" s="12" t="s">
        <v>224</v>
      </c>
      <c r="AI1008" t="s">
        <v>225</v>
      </c>
      <c r="AJ1008" s="81">
        <v>33006</v>
      </c>
    </row>
    <row r="1009" spans="1:36" ht="25.2" customHeight="1" x14ac:dyDescent="0.3">
      <c r="A1009" s="5">
        <v>644</v>
      </c>
      <c r="B1009" s="4" t="s">
        <v>4090</v>
      </c>
      <c r="C1009" s="171">
        <v>19785</v>
      </c>
      <c r="D1009" s="11" t="s">
        <v>4091</v>
      </c>
      <c r="E1009" s="99" t="str">
        <f ca="1">IFERROR(VLOOKUP(F1009,'Banco de Dados'!AE:AF,2,FALSE),"")</f>
        <v/>
      </c>
      <c r="F1009" s="4">
        <f ca="1">IFERROR(VLOOKUP(Q1009,'Banco de Dados'!A:B,2,FALSE),"")</f>
        <v>212301708</v>
      </c>
      <c r="G1009" s="4" t="s">
        <v>58</v>
      </c>
      <c r="H1009" s="12" t="s">
        <v>59</v>
      </c>
      <c r="I1009" s="114"/>
      <c r="J1009" s="11">
        <v>80</v>
      </c>
      <c r="K1009" s="111">
        <v>45232</v>
      </c>
      <c r="L1009" s="12" t="s">
        <v>59</v>
      </c>
      <c r="M1009" s="147">
        <v>0.95</v>
      </c>
      <c r="N1009" s="4"/>
      <c r="O1009" s="4" t="s">
        <v>4092</v>
      </c>
      <c r="P1009" s="4" t="s">
        <v>61</v>
      </c>
      <c r="Q1009" s="11">
        <v>2280818230</v>
      </c>
      <c r="R1009" s="4" t="s">
        <v>4093</v>
      </c>
      <c r="S1009" s="4">
        <v>21</v>
      </c>
      <c r="T1009" s="4"/>
      <c r="U1009" s="4" t="s">
        <v>114</v>
      </c>
      <c r="V1009" s="4" t="s">
        <v>115</v>
      </c>
      <c r="W1009" s="4" t="s">
        <v>173</v>
      </c>
      <c r="X1009" s="4">
        <v>-8.4962230000000005</v>
      </c>
      <c r="Y1009" s="4">
        <v>-70.864328</v>
      </c>
      <c r="Z1009">
        <v>2244980</v>
      </c>
      <c r="AA1009" s="125">
        <v>244109</v>
      </c>
      <c r="AB1009" s="22">
        <v>45161</v>
      </c>
      <c r="AC1009" s="22">
        <v>45162</v>
      </c>
      <c r="AD1009" s="168" t="s">
        <v>66</v>
      </c>
      <c r="AE1009" s="36">
        <v>45240</v>
      </c>
      <c r="AF1009"/>
      <c r="AG1009" s="12">
        <v>11</v>
      </c>
      <c r="AH1009" s="12" t="s">
        <v>224</v>
      </c>
      <c r="AI1009" t="s">
        <v>806</v>
      </c>
      <c r="AJ1009" s="81">
        <v>34573</v>
      </c>
    </row>
    <row r="1010" spans="1:36" ht="25.2" customHeight="1" x14ac:dyDescent="0.3">
      <c r="A1010" s="5">
        <v>645</v>
      </c>
      <c r="B1010" s="4" t="s">
        <v>4094</v>
      </c>
      <c r="C1010" s="171">
        <v>19787</v>
      </c>
      <c r="D1010" s="11" t="s">
        <v>4095</v>
      </c>
      <c r="E1010" s="99" t="str">
        <f ca="1">IFERROR(VLOOKUP(F1010,'Banco de Dados'!AE:AF,2,FALSE),"")</f>
        <v/>
      </c>
      <c r="F1010" s="4">
        <f ca="1">IFERROR(VLOOKUP(Q1010,'Banco de Dados'!A:B,2,FALSE),"")</f>
        <v>212301709</v>
      </c>
      <c r="G1010" s="4" t="s">
        <v>58</v>
      </c>
      <c r="H1010" s="12" t="s">
        <v>59</v>
      </c>
      <c r="I1010" s="114"/>
      <c r="J1010" s="11">
        <v>80</v>
      </c>
      <c r="K1010" s="111">
        <v>45230</v>
      </c>
      <c r="L1010" s="12" t="s">
        <v>59</v>
      </c>
      <c r="M1010" s="147">
        <v>0.95</v>
      </c>
      <c r="N1010" s="4"/>
      <c r="O1010" s="4" t="s">
        <v>4096</v>
      </c>
      <c r="P1010" s="4" t="s">
        <v>61</v>
      </c>
      <c r="Q1010" s="11">
        <v>87718502287</v>
      </c>
      <c r="R1010" s="4" t="s">
        <v>4097</v>
      </c>
      <c r="S1010" s="4">
        <v>21</v>
      </c>
      <c r="T1010" s="4"/>
      <c r="U1010" s="4" t="s">
        <v>114</v>
      </c>
      <c r="V1010" s="4" t="s">
        <v>115</v>
      </c>
      <c r="W1010" s="4" t="s">
        <v>1552</v>
      </c>
      <c r="X1010" s="4">
        <v>-8.501144</v>
      </c>
      <c r="Y1010" s="4">
        <v>-70.867131000000001</v>
      </c>
      <c r="Z1010">
        <v>2244981</v>
      </c>
      <c r="AA1010" s="125">
        <v>244109</v>
      </c>
      <c r="AB1010" s="22">
        <v>45161</v>
      </c>
      <c r="AC1010" s="22">
        <v>45162</v>
      </c>
      <c r="AD1010" s="168" t="s">
        <v>66</v>
      </c>
      <c r="AE1010" s="36">
        <v>45240</v>
      </c>
      <c r="AF1010"/>
      <c r="AG1010" s="12">
        <v>11</v>
      </c>
      <c r="AH1010" s="12" t="s">
        <v>224</v>
      </c>
      <c r="AI1010" t="s">
        <v>806</v>
      </c>
      <c r="AJ1010" s="81">
        <v>31503</v>
      </c>
    </row>
    <row r="1011" spans="1:36" ht="25.2" customHeight="1" x14ac:dyDescent="0.3">
      <c r="A1011" s="5">
        <v>646</v>
      </c>
      <c r="B1011" s="4" t="s">
        <v>4098</v>
      </c>
      <c r="C1011" s="171">
        <v>19789</v>
      </c>
      <c r="D1011" s="11" t="s">
        <v>4099</v>
      </c>
      <c r="E1011" s="99" t="str">
        <f ca="1">IFERROR(VLOOKUP(F1011,'Banco de Dados'!AE:AF,2,FALSE),"")</f>
        <v/>
      </c>
      <c r="F1011" s="4">
        <f ca="1">IFERROR(VLOOKUP(Q1011,'Banco de Dados'!A:B,2,FALSE),"")</f>
        <v>212301712</v>
      </c>
      <c r="G1011" s="4" t="s">
        <v>58</v>
      </c>
      <c r="H1011" s="12" t="s">
        <v>59</v>
      </c>
      <c r="I1011" s="114"/>
      <c r="J1011" s="11">
        <v>80</v>
      </c>
      <c r="K1011" s="111">
        <v>45231</v>
      </c>
      <c r="L1011" s="12" t="s">
        <v>59</v>
      </c>
      <c r="M1011" s="147">
        <v>0.95</v>
      </c>
      <c r="N1011" s="4"/>
      <c r="O1011" s="4" t="s">
        <v>4100</v>
      </c>
      <c r="P1011" s="4" t="s">
        <v>61</v>
      </c>
      <c r="Q1011" s="11">
        <v>67836801268</v>
      </c>
      <c r="R1011" s="4" t="s">
        <v>4101</v>
      </c>
      <c r="S1011" s="4">
        <v>21</v>
      </c>
      <c r="T1011" s="4"/>
      <c r="U1011" s="4" t="s">
        <v>114</v>
      </c>
      <c r="V1011" s="4" t="s">
        <v>115</v>
      </c>
      <c r="W1011" s="4" t="s">
        <v>3431</v>
      </c>
      <c r="X1011" s="4">
        <v>-8.4599250000000001</v>
      </c>
      <c r="Y1011" s="4">
        <v>-70.864275000000006</v>
      </c>
      <c r="Z1011">
        <v>2244982</v>
      </c>
      <c r="AA1011" s="125">
        <v>244109</v>
      </c>
      <c r="AB1011" s="22">
        <v>45161</v>
      </c>
      <c r="AC1011" s="22">
        <v>45162</v>
      </c>
      <c r="AD1011" s="168" t="s">
        <v>66</v>
      </c>
      <c r="AE1011" s="36">
        <v>45240</v>
      </c>
      <c r="AF1011"/>
      <c r="AG1011" s="12">
        <v>11</v>
      </c>
      <c r="AH1011" s="12" t="s">
        <v>224</v>
      </c>
      <c r="AI1011" t="s">
        <v>806</v>
      </c>
      <c r="AJ1011" s="81">
        <v>25230</v>
      </c>
    </row>
    <row r="1012" spans="1:36" ht="25.2" customHeight="1" x14ac:dyDescent="0.3">
      <c r="A1012" s="5">
        <v>647</v>
      </c>
      <c r="B1012" s="4" t="s">
        <v>4102</v>
      </c>
      <c r="C1012" s="171">
        <v>19791</v>
      </c>
      <c r="D1012" s="11" t="s">
        <v>4103</v>
      </c>
      <c r="E1012" s="99">
        <f ca="1">IFERROR(VLOOKUP(F1012,'Banco de Dados'!AE:AF,2,FALSE),"")</f>
        <v>716736</v>
      </c>
      <c r="F1012" s="4">
        <f ca="1">IFERROR(VLOOKUP(Q1012,'Banco de Dados'!A:B,2,FALSE),"")</f>
        <v>212301607</v>
      </c>
      <c r="G1012" s="4" t="s">
        <v>58</v>
      </c>
      <c r="H1012" s="12" t="s">
        <v>59</v>
      </c>
      <c r="I1012" s="114"/>
      <c r="J1012" s="16">
        <v>80</v>
      </c>
      <c r="K1012" s="111">
        <v>45210</v>
      </c>
      <c r="L1012" s="12" t="s">
        <v>59</v>
      </c>
      <c r="M1012" s="12" t="s">
        <v>59</v>
      </c>
      <c r="N1012" s="4"/>
      <c r="O1012" s="4" t="s">
        <v>4104</v>
      </c>
      <c r="P1012" s="4" t="s">
        <v>61</v>
      </c>
      <c r="Q1012" s="11">
        <v>2537845226</v>
      </c>
      <c r="R1012" s="4" t="s">
        <v>4105</v>
      </c>
      <c r="S1012" s="4">
        <v>21</v>
      </c>
      <c r="T1012" s="4"/>
      <c r="U1012" s="4" t="s">
        <v>114</v>
      </c>
      <c r="V1012" s="4" t="s">
        <v>115</v>
      </c>
      <c r="W1012" s="4" t="s">
        <v>234</v>
      </c>
      <c r="X1012" s="4">
        <v>-8.426024</v>
      </c>
      <c r="Y1012" s="4">
        <v>-70.831911000000005</v>
      </c>
      <c r="Z1012">
        <v>2236419</v>
      </c>
      <c r="AA1012" s="123">
        <v>243466</v>
      </c>
      <c r="AB1012" s="22">
        <v>45161</v>
      </c>
      <c r="AC1012" s="22">
        <v>45162</v>
      </c>
      <c r="AD1012" s="168" t="s">
        <v>66</v>
      </c>
      <c r="AE1012" s="36">
        <v>45217</v>
      </c>
      <c r="AF1012"/>
      <c r="AG1012" s="12">
        <v>10</v>
      </c>
      <c r="AH1012" s="12" t="s">
        <v>224</v>
      </c>
      <c r="AI1012" t="s">
        <v>225</v>
      </c>
      <c r="AJ1012" s="81">
        <v>33888</v>
      </c>
    </row>
    <row r="1013" spans="1:36" ht="25.2" customHeight="1" x14ac:dyDescent="0.3">
      <c r="A1013" s="5">
        <v>648</v>
      </c>
      <c r="B1013" s="4" t="s">
        <v>4106</v>
      </c>
      <c r="C1013" s="171">
        <v>19793</v>
      </c>
      <c r="D1013" s="11" t="s">
        <v>4107</v>
      </c>
      <c r="E1013" s="99" t="str">
        <f>IFERROR(VLOOKUP(F1013,'Banco de Dados'!AE:AF,2,FALSE),"")</f>
        <v/>
      </c>
      <c r="F1013" s="4"/>
      <c r="G1013" s="4" t="s">
        <v>58</v>
      </c>
      <c r="H1013" s="12" t="s">
        <v>59</v>
      </c>
      <c r="I1013" s="114"/>
      <c r="J1013" s="11">
        <v>80</v>
      </c>
      <c r="K1013" s="111"/>
      <c r="M1013" s="12"/>
      <c r="N1013" s="4"/>
      <c r="O1013" s="4" t="s">
        <v>4108</v>
      </c>
      <c r="P1013" s="4" t="s">
        <v>61</v>
      </c>
      <c r="Q1013" s="11">
        <v>62972413253</v>
      </c>
      <c r="R1013" s="4" t="s">
        <v>4109</v>
      </c>
      <c r="S1013" s="4">
        <v>21</v>
      </c>
      <c r="T1013" s="4"/>
      <c r="U1013" s="4" t="s">
        <v>114</v>
      </c>
      <c r="V1013" s="4" t="s">
        <v>115</v>
      </c>
      <c r="W1013" s="4" t="s">
        <v>1552</v>
      </c>
      <c r="X1013" s="4">
        <v>-8.428998</v>
      </c>
      <c r="Y1013" s="4">
        <v>-70.806866999999997</v>
      </c>
      <c r="Z1013" t="s">
        <v>7</v>
      </c>
      <c r="AB1013" s="111">
        <v>45161</v>
      </c>
      <c r="AC1013" s="22">
        <v>45162</v>
      </c>
      <c r="AD1013" s="168"/>
      <c r="AE1013" s="36"/>
      <c r="AF1013"/>
      <c r="AJ1013" s="170">
        <v>27550</v>
      </c>
    </row>
    <row r="1014" spans="1:36" ht="25.2" customHeight="1" x14ac:dyDescent="0.3">
      <c r="A1014" s="5">
        <v>649</v>
      </c>
      <c r="B1014" s="4" t="s">
        <v>4110</v>
      </c>
      <c r="C1014" s="171">
        <v>19795</v>
      </c>
      <c r="D1014" s="11" t="s">
        <v>4111</v>
      </c>
      <c r="E1014" s="99">
        <f ca="1">IFERROR(VLOOKUP(F1014,'Banco de Dados'!AE:AF,2,FALSE),"")</f>
        <v>716737</v>
      </c>
      <c r="F1014" s="4">
        <f ca="1">IFERROR(VLOOKUP(Q1014,'Banco de Dados'!A:B,2,FALSE),"")</f>
        <v>212301608</v>
      </c>
      <c r="G1014" s="4" t="s">
        <v>58</v>
      </c>
      <c r="H1014" s="12" t="s">
        <v>59</v>
      </c>
      <c r="I1014" s="114"/>
      <c r="J1014" s="16">
        <v>80</v>
      </c>
      <c r="K1014" s="111">
        <v>45210</v>
      </c>
      <c r="L1014" s="12" t="s">
        <v>59</v>
      </c>
      <c r="M1014" s="12" t="s">
        <v>59</v>
      </c>
      <c r="N1014" s="4"/>
      <c r="O1014" s="4" t="s">
        <v>4112</v>
      </c>
      <c r="P1014" s="4" t="s">
        <v>61</v>
      </c>
      <c r="Q1014" s="11">
        <v>94104646253</v>
      </c>
      <c r="R1014" s="4" t="s">
        <v>4113</v>
      </c>
      <c r="S1014" s="4">
        <v>21</v>
      </c>
      <c r="T1014" s="4"/>
      <c r="U1014" s="4" t="s">
        <v>114</v>
      </c>
      <c r="V1014" s="4" t="s">
        <v>115</v>
      </c>
      <c r="W1014" s="4" t="s">
        <v>1552</v>
      </c>
      <c r="X1014" s="4">
        <v>-8.4295200000000001</v>
      </c>
      <c r="Y1014" s="4">
        <v>-70.817218999999994</v>
      </c>
      <c r="Z1014">
        <v>2236421</v>
      </c>
      <c r="AA1014" s="123">
        <v>243466</v>
      </c>
      <c r="AB1014" s="22">
        <v>45161</v>
      </c>
      <c r="AC1014" s="22">
        <v>45162</v>
      </c>
      <c r="AD1014" s="168" t="s">
        <v>66</v>
      </c>
      <c r="AE1014" s="36">
        <v>45217</v>
      </c>
      <c r="AF1014"/>
      <c r="AG1014" s="12">
        <v>10</v>
      </c>
      <c r="AH1014" s="12" t="s">
        <v>224</v>
      </c>
      <c r="AI1014" t="s">
        <v>225</v>
      </c>
      <c r="AJ1014" s="81">
        <v>25819</v>
      </c>
    </row>
    <row r="1015" spans="1:36" ht="25.2" customHeight="1" x14ac:dyDescent="0.3">
      <c r="A1015" s="5">
        <v>65</v>
      </c>
      <c r="B1015" s="4" t="s">
        <v>4114</v>
      </c>
      <c r="C1015" s="169">
        <v>16658</v>
      </c>
      <c r="D1015" s="11" t="s">
        <v>106</v>
      </c>
      <c r="E1015" s="99">
        <f>IFERROR(VLOOKUP(F1015,'Banco de Dados'!AE:AF,2,FALSE),"")</f>
        <v>713833</v>
      </c>
      <c r="F1015" s="4">
        <f>IFERROR(VLOOKUP(Q1015,'Banco de Dados'!A:B,2,FALSE),"")</f>
        <v>212300917</v>
      </c>
      <c r="G1015" s="4" t="s">
        <v>58</v>
      </c>
      <c r="H1015" s="12" t="s">
        <v>59</v>
      </c>
      <c r="I1015" s="4"/>
      <c r="J1015" s="11">
        <v>80</v>
      </c>
      <c r="K1015" s="111">
        <v>45171</v>
      </c>
      <c r="L1015" s="12" t="s">
        <v>59</v>
      </c>
      <c r="M1015" s="12" t="s">
        <v>59</v>
      </c>
      <c r="N1015" s="4"/>
      <c r="O1015" s="4" t="s">
        <v>4115</v>
      </c>
      <c r="P1015" s="4" t="s">
        <v>61</v>
      </c>
      <c r="Q1015" s="11">
        <v>1466329238</v>
      </c>
      <c r="R1015" s="4" t="s">
        <v>4116</v>
      </c>
      <c r="S1015" s="4">
        <v>16</v>
      </c>
      <c r="T1015" s="4"/>
      <c r="U1015" s="4" t="s">
        <v>63</v>
      </c>
      <c r="V1015" s="4" t="s">
        <v>64</v>
      </c>
      <c r="W1015" s="4" t="s">
        <v>65</v>
      </c>
      <c r="X1015" s="4">
        <v>-8.0710599999999992</v>
      </c>
      <c r="Y1015" s="4">
        <v>-72.641822000000005</v>
      </c>
      <c r="Z1015" s="4">
        <v>2216200</v>
      </c>
      <c r="AA1015" s="123">
        <v>239823</v>
      </c>
      <c r="AB1015" s="22">
        <v>45154</v>
      </c>
      <c r="AC1015" s="22">
        <v>45154</v>
      </c>
      <c r="AD1015" s="168" t="s">
        <v>66</v>
      </c>
      <c r="AE1015" s="36">
        <v>45175</v>
      </c>
      <c r="AF1015" s="22">
        <v>45183</v>
      </c>
      <c r="AG1015" s="12">
        <v>9</v>
      </c>
      <c r="AH1015" s="12" t="s">
        <v>67</v>
      </c>
      <c r="AI1015" t="s">
        <v>68</v>
      </c>
      <c r="AJ1015" s="81">
        <v>35805</v>
      </c>
    </row>
    <row r="1016" spans="1:36" ht="25.2" customHeight="1" x14ac:dyDescent="0.3">
      <c r="A1016" s="5">
        <v>650</v>
      </c>
      <c r="B1016" s="4" t="s">
        <v>4117</v>
      </c>
      <c r="C1016" s="171">
        <v>19797</v>
      </c>
      <c r="D1016" s="11" t="s">
        <v>4118</v>
      </c>
      <c r="E1016" s="99">
        <f ca="1">IFERROR(VLOOKUP(F1016,'Banco de Dados'!AE:AF,2,FALSE),"")</f>
        <v>716739</v>
      </c>
      <c r="F1016" s="4">
        <f ca="1">IFERROR(VLOOKUP(Q1016,'Banco de Dados'!A:B,2,FALSE),"")</f>
        <v>212301609</v>
      </c>
      <c r="G1016" s="4" t="s">
        <v>58</v>
      </c>
      <c r="H1016" s="12" t="s">
        <v>59</v>
      </c>
      <c r="I1016" s="114"/>
      <c r="J1016" s="16">
        <v>80</v>
      </c>
      <c r="K1016" s="111">
        <v>45212</v>
      </c>
      <c r="L1016" s="12" t="s">
        <v>59</v>
      </c>
      <c r="M1016" s="12" t="s">
        <v>59</v>
      </c>
      <c r="N1016" s="4"/>
      <c r="O1016" s="4" t="s">
        <v>4119</v>
      </c>
      <c r="P1016" s="4" t="s">
        <v>61</v>
      </c>
      <c r="Q1016" s="11">
        <v>7260444231</v>
      </c>
      <c r="R1016" s="4" t="s">
        <v>4120</v>
      </c>
      <c r="S1016" s="4">
        <v>21</v>
      </c>
      <c r="T1016" s="4"/>
      <c r="U1016" s="4" t="s">
        <v>114</v>
      </c>
      <c r="V1016" s="4" t="s">
        <v>115</v>
      </c>
      <c r="W1016" s="4" t="s">
        <v>234</v>
      </c>
      <c r="X1016" s="4">
        <v>-8.4178189999999997</v>
      </c>
      <c r="Y1016" s="4">
        <v>-70.810390999999996</v>
      </c>
      <c r="Z1016">
        <v>2236423</v>
      </c>
      <c r="AA1016" s="123">
        <v>243466</v>
      </c>
      <c r="AB1016" s="22">
        <v>45161</v>
      </c>
      <c r="AC1016" s="22">
        <v>45162</v>
      </c>
      <c r="AD1016" s="168" t="s">
        <v>66</v>
      </c>
      <c r="AE1016" s="36">
        <v>45217</v>
      </c>
      <c r="AF1016"/>
      <c r="AG1016" s="12">
        <v>10</v>
      </c>
      <c r="AH1016" s="12" t="s">
        <v>224</v>
      </c>
      <c r="AI1016" t="s">
        <v>225</v>
      </c>
      <c r="AJ1016" s="81">
        <v>37849</v>
      </c>
    </row>
    <row r="1017" spans="1:36" ht="25.2" customHeight="1" x14ac:dyDescent="0.3">
      <c r="A1017" s="5">
        <v>651</v>
      </c>
      <c r="B1017" s="4" t="s">
        <v>4121</v>
      </c>
      <c r="C1017" s="171">
        <v>19799</v>
      </c>
      <c r="D1017" s="11" t="s">
        <v>4122</v>
      </c>
      <c r="E1017" s="99">
        <f ca="1">IFERROR(VLOOKUP(F1017,'Banco de Dados'!AE:AF,2,FALSE),"")</f>
        <v>716741</v>
      </c>
      <c r="F1017" s="4">
        <f ca="1">IFERROR(VLOOKUP(Q1017,'Banco de Dados'!A:B,2,FALSE),"")</f>
        <v>212301610</v>
      </c>
      <c r="G1017" s="4" t="s">
        <v>58</v>
      </c>
      <c r="H1017" s="12" t="s">
        <v>59</v>
      </c>
      <c r="I1017" s="114"/>
      <c r="J1017" s="16">
        <v>80</v>
      </c>
      <c r="K1017" s="111">
        <v>45212</v>
      </c>
      <c r="L1017" s="12" t="s">
        <v>59</v>
      </c>
      <c r="M1017" s="12" t="s">
        <v>59</v>
      </c>
      <c r="N1017" s="4"/>
      <c r="O1017" s="4" t="s">
        <v>4123</v>
      </c>
      <c r="P1017" s="4" t="s">
        <v>61</v>
      </c>
      <c r="Q1017" s="11">
        <v>21727368215</v>
      </c>
      <c r="R1017" s="4" t="s">
        <v>4124</v>
      </c>
      <c r="S1017" s="4">
        <v>21</v>
      </c>
      <c r="T1017" s="4"/>
      <c r="U1017" s="4" t="s">
        <v>114</v>
      </c>
      <c r="V1017" s="4" t="s">
        <v>115</v>
      </c>
      <c r="W1017" s="4" t="s">
        <v>415</v>
      </c>
      <c r="X1017" s="4">
        <v>-8.3899950000000008</v>
      </c>
      <c r="Y1017" s="4">
        <v>-70.802912000000006</v>
      </c>
      <c r="Z1017">
        <v>2236426</v>
      </c>
      <c r="AA1017" s="123">
        <v>243466</v>
      </c>
      <c r="AB1017" s="22">
        <v>45161</v>
      </c>
      <c r="AC1017" s="22">
        <v>45162</v>
      </c>
      <c r="AD1017" s="168" t="s">
        <v>66</v>
      </c>
      <c r="AE1017" s="36">
        <v>45217</v>
      </c>
      <c r="AF1017"/>
      <c r="AG1017" s="12">
        <v>10</v>
      </c>
      <c r="AH1017" s="12" t="s">
        <v>224</v>
      </c>
      <c r="AI1017" t="s">
        <v>225</v>
      </c>
      <c r="AJ1017" s="81">
        <v>21170</v>
      </c>
    </row>
    <row r="1018" spans="1:36" ht="25.2" customHeight="1" x14ac:dyDescent="0.3">
      <c r="A1018" s="5">
        <v>652</v>
      </c>
      <c r="B1018" s="4" t="s">
        <v>4125</v>
      </c>
      <c r="C1018" s="171">
        <v>19801</v>
      </c>
      <c r="D1018" s="11" t="s">
        <v>4126</v>
      </c>
      <c r="E1018" s="99">
        <f ca="1">IFERROR(VLOOKUP(F1018,'Banco de Dados'!AE:AF,2,FALSE),"")</f>
        <v>716744</v>
      </c>
      <c r="F1018" s="4">
        <f ca="1">IFERROR(VLOOKUP(Q1018,'Banco de Dados'!A:B,2,FALSE),"")</f>
        <v>212301611</v>
      </c>
      <c r="G1018" s="4" t="s">
        <v>58</v>
      </c>
      <c r="H1018" s="12" t="s">
        <v>59</v>
      </c>
      <c r="I1018" s="114"/>
      <c r="J1018" s="16">
        <v>80</v>
      </c>
      <c r="K1018" s="111">
        <v>45215</v>
      </c>
      <c r="L1018" s="12" t="s">
        <v>59</v>
      </c>
      <c r="M1018" s="12" t="s">
        <v>59</v>
      </c>
      <c r="N1018" s="4"/>
      <c r="O1018" s="4" t="s">
        <v>4127</v>
      </c>
      <c r="P1018" s="4" t="s">
        <v>61</v>
      </c>
      <c r="Q1018" s="11">
        <v>70964718200</v>
      </c>
      <c r="R1018" s="4" t="s">
        <v>4128</v>
      </c>
      <c r="S1018" s="4">
        <v>21</v>
      </c>
      <c r="T1018" s="4"/>
      <c r="U1018" s="4" t="s">
        <v>114</v>
      </c>
      <c r="V1018" s="4" t="s">
        <v>115</v>
      </c>
      <c r="W1018" s="4" t="s">
        <v>415</v>
      </c>
      <c r="X1018" s="4">
        <v>-8.3671629999999997</v>
      </c>
      <c r="Y1018" s="4">
        <v>-70.787200999999996</v>
      </c>
      <c r="Z1018">
        <v>2236428</v>
      </c>
      <c r="AA1018" s="123">
        <v>243466</v>
      </c>
      <c r="AB1018" s="22">
        <v>45161</v>
      </c>
      <c r="AC1018" s="22">
        <v>45162</v>
      </c>
      <c r="AD1018" s="168" t="s">
        <v>66</v>
      </c>
      <c r="AE1018" s="36">
        <v>45225</v>
      </c>
      <c r="AF1018"/>
      <c r="AG1018" s="12">
        <v>10</v>
      </c>
      <c r="AH1018" s="12" t="s">
        <v>224</v>
      </c>
      <c r="AI1018" t="s">
        <v>225</v>
      </c>
      <c r="AJ1018" s="81">
        <v>24992</v>
      </c>
    </row>
    <row r="1019" spans="1:36" ht="25.2" customHeight="1" x14ac:dyDescent="0.3">
      <c r="A1019" s="5">
        <v>653</v>
      </c>
      <c r="B1019" s="4" t="s">
        <v>4129</v>
      </c>
      <c r="C1019" s="171">
        <v>19803</v>
      </c>
      <c r="D1019" s="11" t="s">
        <v>4130</v>
      </c>
      <c r="E1019" s="99" t="str">
        <f>IFERROR(VLOOKUP(F1019,'Banco de Dados'!AE:AF,2,FALSE),"")</f>
        <v/>
      </c>
      <c r="F1019" s="4"/>
      <c r="G1019" s="4" t="s">
        <v>410</v>
      </c>
      <c r="H1019" s="12" t="s">
        <v>365</v>
      </c>
      <c r="I1019" s="4" t="s">
        <v>4131</v>
      </c>
      <c r="J1019" s="11" t="s">
        <v>365</v>
      </c>
      <c r="K1019" s="111"/>
      <c r="M1019" s="12"/>
      <c r="N1019" s="4"/>
      <c r="O1019" s="4" t="s">
        <v>4132</v>
      </c>
      <c r="P1019" s="4" t="s">
        <v>61</v>
      </c>
      <c r="Q1019" s="11">
        <v>2020456257</v>
      </c>
      <c r="R1019" s="4" t="s">
        <v>4133</v>
      </c>
      <c r="S1019" s="4">
        <v>21</v>
      </c>
      <c r="T1019" s="4"/>
      <c r="U1019" s="4" t="s">
        <v>114</v>
      </c>
      <c r="V1019" s="4" t="s">
        <v>115</v>
      </c>
      <c r="W1019" s="4" t="s">
        <v>3309</v>
      </c>
      <c r="X1019" s="4">
        <v>-8.3201710000000002</v>
      </c>
      <c r="Y1019" s="4">
        <v>-70.801043000000007</v>
      </c>
      <c r="Z1019" t="s">
        <v>7</v>
      </c>
      <c r="AB1019" s="111">
        <v>45167</v>
      </c>
      <c r="AC1019" s="22">
        <v>45162</v>
      </c>
      <c r="AD1019" s="168"/>
      <c r="AE1019" s="36"/>
      <c r="AF1019"/>
      <c r="AJ1019" s="170" t="e">
        <v>#N/A</v>
      </c>
    </row>
    <row r="1020" spans="1:36" ht="25.2" customHeight="1" x14ac:dyDescent="0.3">
      <c r="A1020" s="5">
        <v>654</v>
      </c>
      <c r="B1020" s="4" t="s">
        <v>4134</v>
      </c>
      <c r="C1020" s="171">
        <v>19805</v>
      </c>
      <c r="D1020" s="11" t="s">
        <v>4135</v>
      </c>
      <c r="E1020" s="99" t="str">
        <f>IFERROR(VLOOKUP(F1020,'Banco de Dados'!AE:AF,2,FALSE),"")</f>
        <v/>
      </c>
      <c r="F1020" s="4"/>
      <c r="G1020" s="4" t="s">
        <v>58</v>
      </c>
      <c r="H1020" s="12" t="s">
        <v>59</v>
      </c>
      <c r="I1020" s="114"/>
      <c r="J1020" s="11">
        <v>80</v>
      </c>
      <c r="K1020" s="111">
        <v>45251</v>
      </c>
      <c r="L1020" s="12" t="s">
        <v>59</v>
      </c>
      <c r="M1020" s="12"/>
      <c r="N1020" s="4"/>
      <c r="O1020" s="4" t="s">
        <v>4136</v>
      </c>
      <c r="P1020" s="4" t="s">
        <v>61</v>
      </c>
      <c r="Q1020" s="11">
        <v>70752389220</v>
      </c>
      <c r="R1020" s="4" t="s">
        <v>4137</v>
      </c>
      <c r="S1020" s="4">
        <v>21</v>
      </c>
      <c r="T1020" s="4"/>
      <c r="U1020" s="4" t="s">
        <v>114</v>
      </c>
      <c r="V1020" s="4" t="s">
        <v>115</v>
      </c>
      <c r="W1020" s="4" t="s">
        <v>3309</v>
      </c>
      <c r="X1020" s="4">
        <v>-8.3094699999999992</v>
      </c>
      <c r="Y1020" s="4">
        <v>-70.768426000000005</v>
      </c>
      <c r="Z1020" t="s">
        <v>7</v>
      </c>
      <c r="AB1020" s="111">
        <v>45161</v>
      </c>
      <c r="AC1020" s="22">
        <v>45162</v>
      </c>
      <c r="AD1020" s="168" t="s">
        <v>66</v>
      </c>
      <c r="AE1020" s="36">
        <v>45271</v>
      </c>
      <c r="AF1020"/>
      <c r="AG1020" s="12">
        <v>12</v>
      </c>
      <c r="AH1020" s="12" t="s">
        <v>122</v>
      </c>
      <c r="AJ1020" s="170">
        <v>28579</v>
      </c>
    </row>
    <row r="1021" spans="1:36" ht="25.2" customHeight="1" x14ac:dyDescent="0.3">
      <c r="A1021" s="5">
        <v>655</v>
      </c>
      <c r="B1021" s="4" t="s">
        <v>4138</v>
      </c>
      <c r="C1021" s="171">
        <v>19879</v>
      </c>
      <c r="D1021" s="11">
        <v>69478937200</v>
      </c>
      <c r="E1021" s="99">
        <f>IFERROR(VLOOKUP(F1021,'Banco de Dados'!AE:AF,2,FALSE),"")</f>
        <v>714963</v>
      </c>
      <c r="F1021" s="4">
        <f>IFERROR(VLOOKUP(Q1021,'Banco de Dados'!A:B,2,FALSE),"")</f>
        <v>212301054</v>
      </c>
      <c r="G1021" s="4" t="s">
        <v>58</v>
      </c>
      <c r="H1021" s="12" t="s">
        <v>59</v>
      </c>
      <c r="I1021" s="114"/>
      <c r="J1021" s="11">
        <v>80</v>
      </c>
      <c r="K1021" s="111">
        <v>45190</v>
      </c>
      <c r="L1021" s="12" t="s">
        <v>59</v>
      </c>
      <c r="M1021" s="12" t="s">
        <v>59</v>
      </c>
      <c r="N1021" s="4"/>
      <c r="O1021" s="4" t="s">
        <v>4139</v>
      </c>
      <c r="P1021" s="4" t="s">
        <v>61</v>
      </c>
      <c r="Q1021" s="11">
        <v>69478937200</v>
      </c>
      <c r="R1021" s="4" t="s">
        <v>4140</v>
      </c>
      <c r="S1021" s="4">
        <v>21</v>
      </c>
      <c r="T1021" s="4"/>
      <c r="U1021" s="4" t="s">
        <v>114</v>
      </c>
      <c r="V1021" s="4" t="s">
        <v>115</v>
      </c>
      <c r="W1021" s="4" t="s">
        <v>351</v>
      </c>
      <c r="X1021" s="4">
        <v>-8.610671</v>
      </c>
      <c r="Y1021" s="4">
        <v>-70.934584999999998</v>
      </c>
      <c r="Z1021">
        <v>2216360</v>
      </c>
      <c r="AA1021" s="123">
        <v>239825</v>
      </c>
      <c r="AB1021" s="22">
        <v>45169</v>
      </c>
      <c r="AC1021" s="22">
        <v>45174</v>
      </c>
      <c r="AD1021" s="168" t="s">
        <v>66</v>
      </c>
      <c r="AE1021" s="36">
        <v>45194</v>
      </c>
      <c r="AF1021" s="36">
        <v>45195</v>
      </c>
      <c r="AG1021" s="12">
        <v>9</v>
      </c>
      <c r="AH1021" s="12" t="s">
        <v>67</v>
      </c>
      <c r="AI1021" t="s">
        <v>68</v>
      </c>
      <c r="AJ1021" s="81">
        <v>29041</v>
      </c>
    </row>
    <row r="1022" spans="1:36" ht="25.2" customHeight="1" x14ac:dyDescent="0.3">
      <c r="A1022" s="5">
        <v>656</v>
      </c>
      <c r="B1022" s="4" t="s">
        <v>4141</v>
      </c>
      <c r="C1022" s="171">
        <v>19881</v>
      </c>
      <c r="D1022" s="11">
        <v>4869972271</v>
      </c>
      <c r="E1022" s="99">
        <f>IFERROR(VLOOKUP(F1022,'Banco de Dados'!AE:AF,2,FALSE),"")</f>
        <v>714967</v>
      </c>
      <c r="F1022" s="4">
        <f>IFERROR(VLOOKUP(Q1022,'Banco de Dados'!A:B,2,FALSE),"")</f>
        <v>212301057</v>
      </c>
      <c r="G1022" s="4" t="s">
        <v>58</v>
      </c>
      <c r="H1022" s="12" t="s">
        <v>59</v>
      </c>
      <c r="I1022" s="114"/>
      <c r="J1022" s="11">
        <v>80</v>
      </c>
      <c r="K1022" s="111">
        <v>45190</v>
      </c>
      <c r="L1022" s="12" t="s">
        <v>59</v>
      </c>
      <c r="M1022" s="12" t="s">
        <v>59</v>
      </c>
      <c r="N1022" s="4"/>
      <c r="O1022" s="4" t="s">
        <v>4142</v>
      </c>
      <c r="P1022" s="4" t="s">
        <v>61</v>
      </c>
      <c r="Q1022" s="11">
        <v>4869972271</v>
      </c>
      <c r="R1022" s="4" t="s">
        <v>4143</v>
      </c>
      <c r="S1022" s="4">
        <v>21</v>
      </c>
      <c r="T1022" s="4"/>
      <c r="U1022" s="4" t="s">
        <v>114</v>
      </c>
      <c r="V1022" s="4" t="s">
        <v>115</v>
      </c>
      <c r="W1022" s="4" t="s">
        <v>351</v>
      </c>
      <c r="X1022" s="4">
        <v>-8.6096819999999994</v>
      </c>
      <c r="Y1022" s="4">
        <v>-70.934385000000006</v>
      </c>
      <c r="Z1022">
        <v>2216362</v>
      </c>
      <c r="AA1022" s="123">
        <v>239825</v>
      </c>
      <c r="AB1022" s="22">
        <v>45169</v>
      </c>
      <c r="AC1022" s="22">
        <v>45174</v>
      </c>
      <c r="AD1022" s="168" t="s">
        <v>66</v>
      </c>
      <c r="AE1022" s="36">
        <v>45194</v>
      </c>
      <c r="AF1022" s="36">
        <v>45195</v>
      </c>
      <c r="AG1022" s="12">
        <v>9</v>
      </c>
      <c r="AH1022" s="12" t="s">
        <v>67</v>
      </c>
      <c r="AI1022" t="s">
        <v>68</v>
      </c>
      <c r="AJ1022" s="81">
        <v>38122</v>
      </c>
    </row>
    <row r="1023" spans="1:36" ht="25.2" customHeight="1" x14ac:dyDescent="0.3">
      <c r="A1023" s="5">
        <v>657</v>
      </c>
      <c r="B1023" s="4" t="s">
        <v>4144</v>
      </c>
      <c r="C1023" s="171">
        <v>19883</v>
      </c>
      <c r="D1023" s="11">
        <v>8747979267</v>
      </c>
      <c r="E1023" s="99">
        <f>IFERROR(VLOOKUP(F1023,'Banco de Dados'!AE:AF,2,FALSE),"")</f>
        <v>714971</v>
      </c>
      <c r="F1023" s="4">
        <f>IFERROR(VLOOKUP(Q1023,'Banco de Dados'!A:B,2,FALSE),"")</f>
        <v>212301058</v>
      </c>
      <c r="G1023" s="4" t="s">
        <v>58</v>
      </c>
      <c r="H1023" s="12" t="s">
        <v>59</v>
      </c>
      <c r="I1023" s="114"/>
      <c r="J1023" s="11">
        <v>80</v>
      </c>
      <c r="K1023" s="111">
        <v>45190</v>
      </c>
      <c r="L1023" s="12" t="s">
        <v>59</v>
      </c>
      <c r="M1023" s="12" t="s">
        <v>59</v>
      </c>
      <c r="N1023" s="4"/>
      <c r="O1023" s="4" t="s">
        <v>4145</v>
      </c>
      <c r="P1023" s="4" t="s">
        <v>61</v>
      </c>
      <c r="Q1023" s="11">
        <v>8747979267</v>
      </c>
      <c r="R1023" s="4" t="s">
        <v>4146</v>
      </c>
      <c r="S1023" s="4">
        <v>21</v>
      </c>
      <c r="T1023" s="4"/>
      <c r="U1023" s="4" t="s">
        <v>114</v>
      </c>
      <c r="V1023" s="4" t="s">
        <v>115</v>
      </c>
      <c r="W1023" s="4" t="s">
        <v>351</v>
      </c>
      <c r="X1023" s="4">
        <v>-8.6218269999999997</v>
      </c>
      <c r="Y1023" s="4">
        <v>-70.946740000000005</v>
      </c>
      <c r="Z1023">
        <v>2216364</v>
      </c>
      <c r="AA1023" s="123">
        <v>239825</v>
      </c>
      <c r="AB1023" s="22">
        <v>45169</v>
      </c>
      <c r="AC1023" s="22">
        <v>45174</v>
      </c>
      <c r="AD1023" s="168" t="s">
        <v>66</v>
      </c>
      <c r="AE1023" s="36">
        <v>45194</v>
      </c>
      <c r="AF1023" s="36">
        <v>45195</v>
      </c>
      <c r="AG1023" s="12">
        <v>9</v>
      </c>
      <c r="AH1023" s="12" t="s">
        <v>67</v>
      </c>
      <c r="AI1023" t="s">
        <v>68</v>
      </c>
      <c r="AJ1023" s="81">
        <v>37729</v>
      </c>
    </row>
    <row r="1024" spans="1:36" ht="25.2" customHeight="1" x14ac:dyDescent="0.3">
      <c r="A1024" s="5">
        <v>658</v>
      </c>
      <c r="B1024" s="4" t="s">
        <v>4147</v>
      </c>
      <c r="C1024" s="171">
        <v>19885</v>
      </c>
      <c r="D1024" s="11">
        <v>3119626295</v>
      </c>
      <c r="E1024" s="99">
        <f>IFERROR(VLOOKUP(F1024,'Banco de Dados'!AE:AF,2,FALSE),"")</f>
        <v>714974</v>
      </c>
      <c r="F1024" s="4">
        <f>IFERROR(VLOOKUP(Q1024,'Banco de Dados'!A:B,2,FALSE),"")</f>
        <v>212301059</v>
      </c>
      <c r="G1024" s="4" t="s">
        <v>58</v>
      </c>
      <c r="H1024" s="12" t="s">
        <v>59</v>
      </c>
      <c r="I1024" s="114"/>
      <c r="J1024" s="11">
        <v>80</v>
      </c>
      <c r="K1024" s="111">
        <v>45186</v>
      </c>
      <c r="L1024" s="12" t="s">
        <v>59</v>
      </c>
      <c r="M1024" s="12" t="s">
        <v>59</v>
      </c>
      <c r="N1024" s="4"/>
      <c r="O1024" s="4" t="s">
        <v>4148</v>
      </c>
      <c r="P1024" s="4" t="s">
        <v>61</v>
      </c>
      <c r="Q1024" s="11">
        <v>3119626295</v>
      </c>
      <c r="R1024" s="4" t="s">
        <v>4149</v>
      </c>
      <c r="S1024" s="4">
        <v>21</v>
      </c>
      <c r="T1024" s="4"/>
      <c r="U1024" s="4" t="s">
        <v>114</v>
      </c>
      <c r="V1024" s="4" t="s">
        <v>115</v>
      </c>
      <c r="W1024" s="4" t="s">
        <v>4150</v>
      </c>
      <c r="X1024" s="4">
        <v>-8.6217649999999999</v>
      </c>
      <c r="Y1024" s="4">
        <v>-70.948786999999996</v>
      </c>
      <c r="Z1024">
        <v>2216366</v>
      </c>
      <c r="AA1024" s="123">
        <v>239825</v>
      </c>
      <c r="AB1024" s="22">
        <v>45169</v>
      </c>
      <c r="AC1024" s="22">
        <v>45174</v>
      </c>
      <c r="AD1024" s="168" t="s">
        <v>66</v>
      </c>
      <c r="AE1024" s="36">
        <v>45194</v>
      </c>
      <c r="AF1024" s="36">
        <v>45195</v>
      </c>
      <c r="AG1024" s="12">
        <v>9</v>
      </c>
      <c r="AH1024" s="12" t="s">
        <v>67</v>
      </c>
      <c r="AI1024" t="s">
        <v>68</v>
      </c>
      <c r="AJ1024" s="81">
        <v>33902</v>
      </c>
    </row>
    <row r="1025" spans="1:36" ht="25.2" customHeight="1" x14ac:dyDescent="0.3">
      <c r="A1025" s="5">
        <v>659</v>
      </c>
      <c r="B1025" s="4" t="s">
        <v>4151</v>
      </c>
      <c r="C1025" s="171">
        <v>19887</v>
      </c>
      <c r="D1025" s="11">
        <v>4449815270</v>
      </c>
      <c r="E1025" s="99">
        <f>IFERROR(VLOOKUP(F1025,'Banco de Dados'!AE:AF,2,FALSE),"")</f>
        <v>714982</v>
      </c>
      <c r="F1025" s="4">
        <f>IFERROR(VLOOKUP(Q1025,'Banco de Dados'!A:B,2,FALSE),"")</f>
        <v>212301060</v>
      </c>
      <c r="G1025" s="4" t="s">
        <v>58</v>
      </c>
      <c r="H1025" s="12" t="s">
        <v>59</v>
      </c>
      <c r="I1025" s="114"/>
      <c r="J1025" s="11">
        <v>80</v>
      </c>
      <c r="K1025" s="111">
        <v>45190</v>
      </c>
      <c r="L1025" s="12" t="s">
        <v>59</v>
      </c>
      <c r="M1025" s="12" t="s">
        <v>59</v>
      </c>
      <c r="N1025" s="4"/>
      <c r="O1025" s="4" t="s">
        <v>4152</v>
      </c>
      <c r="P1025" s="4" t="s">
        <v>61</v>
      </c>
      <c r="Q1025" s="11">
        <v>4449815270</v>
      </c>
      <c r="R1025" s="4" t="s">
        <v>4153</v>
      </c>
      <c r="S1025" s="4">
        <v>21</v>
      </c>
      <c r="T1025" s="4"/>
      <c r="U1025" s="4" t="s">
        <v>114</v>
      </c>
      <c r="V1025" s="4" t="s">
        <v>115</v>
      </c>
      <c r="W1025" s="4" t="s">
        <v>351</v>
      </c>
      <c r="X1025" s="4">
        <v>-8.6246709999999993</v>
      </c>
      <c r="Y1025" s="4">
        <v>-70.955059000000006</v>
      </c>
      <c r="Z1025">
        <v>2216368</v>
      </c>
      <c r="AA1025" s="123">
        <v>239825</v>
      </c>
      <c r="AB1025" s="22">
        <v>45169</v>
      </c>
      <c r="AC1025" s="22">
        <v>45174</v>
      </c>
      <c r="AD1025" s="168" t="s">
        <v>66</v>
      </c>
      <c r="AE1025" s="36">
        <v>45194</v>
      </c>
      <c r="AF1025" s="36">
        <v>45195</v>
      </c>
      <c r="AG1025" s="12">
        <v>9</v>
      </c>
      <c r="AH1025" s="12" t="s">
        <v>67</v>
      </c>
      <c r="AI1025" t="s">
        <v>68</v>
      </c>
      <c r="AJ1025" s="81">
        <v>36098</v>
      </c>
    </row>
    <row r="1026" spans="1:36" ht="25.2" customHeight="1" x14ac:dyDescent="0.3">
      <c r="A1026" s="5">
        <v>66</v>
      </c>
      <c r="B1026" s="4" t="s">
        <v>4154</v>
      </c>
      <c r="C1026" s="169">
        <v>17286</v>
      </c>
      <c r="D1026" s="11" t="s">
        <v>106</v>
      </c>
      <c r="E1026" s="99">
        <f>IFERROR(VLOOKUP(F1026,'Banco de Dados'!AE:AF,2,FALSE),"")</f>
        <v>714282</v>
      </c>
      <c r="F1026" s="4">
        <f>IFERROR(VLOOKUP(Q1026,'Banco de Dados'!A:B,2,FALSE),"")</f>
        <v>212300995</v>
      </c>
      <c r="G1026" s="4" t="s">
        <v>58</v>
      </c>
      <c r="H1026" s="12" t="s">
        <v>59</v>
      </c>
      <c r="I1026" s="4"/>
      <c r="J1026" s="11">
        <v>80</v>
      </c>
      <c r="K1026" s="111">
        <v>45181</v>
      </c>
      <c r="L1026" s="12" t="s">
        <v>59</v>
      </c>
      <c r="M1026" s="12" t="s">
        <v>59</v>
      </c>
      <c r="N1026" s="4"/>
      <c r="O1026" s="4" t="s">
        <v>4155</v>
      </c>
      <c r="P1026" s="4" t="s">
        <v>61</v>
      </c>
      <c r="Q1026" s="11">
        <v>9068497219</v>
      </c>
      <c r="R1026" s="4" t="s">
        <v>4156</v>
      </c>
      <c r="S1026" s="4">
        <v>16</v>
      </c>
      <c r="T1026" s="4"/>
      <c r="U1026" s="4" t="s">
        <v>63</v>
      </c>
      <c r="V1026" s="4" t="s">
        <v>64</v>
      </c>
      <c r="W1026" s="4" t="s">
        <v>65</v>
      </c>
      <c r="X1026" s="4">
        <v>-8.1420329999999996</v>
      </c>
      <c r="Y1026" s="4">
        <v>-72.575270000000003</v>
      </c>
      <c r="Z1026" s="4">
        <v>2216201</v>
      </c>
      <c r="AA1026" s="123">
        <v>239823</v>
      </c>
      <c r="AB1026" s="22">
        <v>45154</v>
      </c>
      <c r="AC1026" s="22">
        <v>45154</v>
      </c>
      <c r="AD1026" s="168" t="s">
        <v>66</v>
      </c>
      <c r="AE1026" s="36">
        <v>45188</v>
      </c>
      <c r="AF1026" s="22">
        <v>45191</v>
      </c>
      <c r="AG1026" s="17">
        <v>9</v>
      </c>
      <c r="AH1026" s="12" t="s">
        <v>67</v>
      </c>
      <c r="AI1026" t="s">
        <v>68</v>
      </c>
      <c r="AJ1026" s="81">
        <v>37508</v>
      </c>
    </row>
    <row r="1027" spans="1:36" ht="25.2" customHeight="1" x14ac:dyDescent="0.3">
      <c r="A1027" s="5">
        <v>660</v>
      </c>
      <c r="B1027" s="4" t="s">
        <v>4157</v>
      </c>
      <c r="C1027" s="171">
        <v>19889</v>
      </c>
      <c r="D1027" s="11">
        <v>6882938245</v>
      </c>
      <c r="E1027" s="99">
        <f>IFERROR(VLOOKUP(F1027,'Banco de Dados'!AE:AF,2,FALSE),"")</f>
        <v>714986</v>
      </c>
      <c r="F1027" s="4">
        <f>IFERROR(VLOOKUP(Q1027,'Banco de Dados'!A:B,2,FALSE),"")</f>
        <v>212301062</v>
      </c>
      <c r="G1027" s="4" t="s">
        <v>58</v>
      </c>
      <c r="H1027" s="12" t="s">
        <v>59</v>
      </c>
      <c r="I1027" s="114"/>
      <c r="J1027" s="11">
        <v>80</v>
      </c>
      <c r="K1027" s="111">
        <v>45186</v>
      </c>
      <c r="L1027" s="12" t="s">
        <v>59</v>
      </c>
      <c r="M1027" s="12" t="s">
        <v>59</v>
      </c>
      <c r="N1027" s="4"/>
      <c r="O1027" s="4" t="s">
        <v>4158</v>
      </c>
      <c r="P1027" s="4" t="s">
        <v>61</v>
      </c>
      <c r="Q1027" s="11">
        <v>6882938245</v>
      </c>
      <c r="R1027" s="4" t="s">
        <v>4159</v>
      </c>
      <c r="S1027" s="4">
        <v>21</v>
      </c>
      <c r="T1027" s="4"/>
      <c r="U1027" s="4" t="s">
        <v>114</v>
      </c>
      <c r="V1027" s="4" t="s">
        <v>115</v>
      </c>
      <c r="W1027" s="4" t="s">
        <v>1296</v>
      </c>
      <c r="X1027" s="4">
        <v>-8.6266630000000006</v>
      </c>
      <c r="Y1027" s="4">
        <v>-70.955145000000002</v>
      </c>
      <c r="Z1027">
        <v>2216371</v>
      </c>
      <c r="AA1027" s="123">
        <v>239825</v>
      </c>
      <c r="AB1027" s="22">
        <v>45169</v>
      </c>
      <c r="AC1027" s="22">
        <v>45174</v>
      </c>
      <c r="AD1027" s="168" t="s">
        <v>66</v>
      </c>
      <c r="AE1027" s="36">
        <v>45194</v>
      </c>
      <c r="AF1027" s="36">
        <v>45195</v>
      </c>
      <c r="AG1027" s="12">
        <v>9</v>
      </c>
      <c r="AH1027" s="12" t="s">
        <v>67</v>
      </c>
      <c r="AI1027" t="s">
        <v>68</v>
      </c>
      <c r="AJ1027" s="81">
        <v>36524</v>
      </c>
    </row>
    <row r="1028" spans="1:36" ht="25.2" customHeight="1" x14ac:dyDescent="0.3">
      <c r="A1028" s="5">
        <v>661</v>
      </c>
      <c r="B1028" s="4" t="s">
        <v>4160</v>
      </c>
      <c r="C1028" s="171">
        <v>19891</v>
      </c>
      <c r="D1028" s="11">
        <v>3086044233</v>
      </c>
      <c r="E1028" s="99">
        <f>IFERROR(VLOOKUP(F1028,'Banco de Dados'!AE:AF,2,FALSE),"")</f>
        <v>714990</v>
      </c>
      <c r="F1028" s="4">
        <f>IFERROR(VLOOKUP(Q1028,'Banco de Dados'!A:B,2,FALSE),"")</f>
        <v>212301064</v>
      </c>
      <c r="G1028" s="4" t="s">
        <v>58</v>
      </c>
      <c r="H1028" s="12" t="s">
        <v>59</v>
      </c>
      <c r="I1028" s="114"/>
      <c r="J1028" s="11">
        <v>80</v>
      </c>
      <c r="K1028" s="111">
        <v>45187</v>
      </c>
      <c r="L1028" s="12" t="s">
        <v>59</v>
      </c>
      <c r="M1028" s="12" t="s">
        <v>59</v>
      </c>
      <c r="N1028" s="4"/>
      <c r="O1028" s="4" t="s">
        <v>4161</v>
      </c>
      <c r="P1028" s="4" t="s">
        <v>61</v>
      </c>
      <c r="Q1028" s="11">
        <v>3086044233</v>
      </c>
      <c r="R1028" s="4" t="s">
        <v>4162</v>
      </c>
      <c r="S1028" s="4">
        <v>21</v>
      </c>
      <c r="T1028" s="4"/>
      <c r="U1028" s="4" t="s">
        <v>114</v>
      </c>
      <c r="V1028" s="4" t="s">
        <v>115</v>
      </c>
      <c r="W1028" s="4" t="s">
        <v>223</v>
      </c>
      <c r="X1028" s="4">
        <v>-8.6276410000000006</v>
      </c>
      <c r="Y1028" s="4">
        <v>-70.957735999999997</v>
      </c>
      <c r="Z1028">
        <v>2216372</v>
      </c>
      <c r="AA1028" s="123">
        <v>239825</v>
      </c>
      <c r="AB1028" s="22">
        <v>45169</v>
      </c>
      <c r="AC1028" s="22">
        <v>45174</v>
      </c>
      <c r="AD1028" s="168" t="s">
        <v>66</v>
      </c>
      <c r="AE1028" s="36">
        <v>45194</v>
      </c>
      <c r="AF1028" s="36">
        <v>45195</v>
      </c>
      <c r="AG1028" s="12">
        <v>9</v>
      </c>
      <c r="AH1028" s="12" t="s">
        <v>67</v>
      </c>
      <c r="AI1028" t="s">
        <v>68</v>
      </c>
      <c r="AJ1028" s="81">
        <v>35081</v>
      </c>
    </row>
    <row r="1029" spans="1:36" ht="25.2" customHeight="1" x14ac:dyDescent="0.3">
      <c r="A1029" s="5">
        <v>662</v>
      </c>
      <c r="B1029" s="4" t="s">
        <v>4163</v>
      </c>
      <c r="C1029" s="171">
        <v>19893</v>
      </c>
      <c r="D1029" s="11">
        <v>6455649230</v>
      </c>
      <c r="E1029" s="99">
        <f>IFERROR(VLOOKUP(F1029,'Banco de Dados'!AE:AF,2,FALSE),"")</f>
        <v>714993</v>
      </c>
      <c r="F1029" s="4">
        <f>IFERROR(VLOOKUP(Q1029,'Banco de Dados'!A:B,2,FALSE),"")</f>
        <v>212301066</v>
      </c>
      <c r="G1029" s="4" t="s">
        <v>58</v>
      </c>
      <c r="H1029" s="12" t="s">
        <v>59</v>
      </c>
      <c r="I1029" s="114"/>
      <c r="J1029" s="11">
        <v>80</v>
      </c>
      <c r="K1029" s="111">
        <v>45188</v>
      </c>
      <c r="L1029" s="12" t="s">
        <v>59</v>
      </c>
      <c r="M1029" s="12" t="s">
        <v>59</v>
      </c>
      <c r="N1029" s="4"/>
      <c r="O1029" s="4" t="s">
        <v>4164</v>
      </c>
      <c r="P1029" s="4" t="s">
        <v>61</v>
      </c>
      <c r="Q1029" s="11">
        <v>6455649230</v>
      </c>
      <c r="R1029" s="4" t="s">
        <v>4165</v>
      </c>
      <c r="S1029" s="4">
        <v>21</v>
      </c>
      <c r="T1029" s="4"/>
      <c r="U1029" s="4" t="s">
        <v>114</v>
      </c>
      <c r="V1029" s="4" t="s">
        <v>115</v>
      </c>
      <c r="W1029" s="4" t="s">
        <v>1296</v>
      </c>
      <c r="X1029" s="4">
        <v>-8.6300480000000004</v>
      </c>
      <c r="Y1029" s="4">
        <v>-70.956451000000001</v>
      </c>
      <c r="Z1029">
        <v>2216374</v>
      </c>
      <c r="AA1029" s="123">
        <v>239825</v>
      </c>
      <c r="AB1029" s="22">
        <v>45169</v>
      </c>
      <c r="AC1029" s="22">
        <v>45175</v>
      </c>
      <c r="AD1029" s="168" t="s">
        <v>66</v>
      </c>
      <c r="AE1029" s="36">
        <v>45194</v>
      </c>
      <c r="AF1029" s="36">
        <v>45195</v>
      </c>
      <c r="AG1029" s="12">
        <v>9</v>
      </c>
      <c r="AH1029" s="12" t="s">
        <v>67</v>
      </c>
      <c r="AI1029" t="s">
        <v>68</v>
      </c>
      <c r="AJ1029" s="81">
        <v>36114</v>
      </c>
    </row>
    <row r="1030" spans="1:36" ht="25.2" customHeight="1" x14ac:dyDescent="0.3">
      <c r="A1030" s="5">
        <v>663</v>
      </c>
      <c r="B1030" s="4" t="s">
        <v>4166</v>
      </c>
      <c r="C1030" s="171">
        <v>19895</v>
      </c>
      <c r="D1030" s="11">
        <v>3492659250</v>
      </c>
      <c r="E1030" s="99">
        <f>IFERROR(VLOOKUP(F1030,'Banco de Dados'!AE:AF,2,FALSE),"")</f>
        <v>714578</v>
      </c>
      <c r="F1030" s="4">
        <f>IFERROR(VLOOKUP(Q1030,'Banco de Dados'!A:B,2,FALSE),"")</f>
        <v>212301068</v>
      </c>
      <c r="G1030" s="4" t="s">
        <v>58</v>
      </c>
      <c r="H1030" s="12" t="s">
        <v>59</v>
      </c>
      <c r="I1030" s="114"/>
      <c r="J1030" s="11">
        <v>80</v>
      </c>
      <c r="K1030" s="111">
        <v>45187</v>
      </c>
      <c r="L1030" s="12" t="s">
        <v>59</v>
      </c>
      <c r="M1030" s="12" t="s">
        <v>59</v>
      </c>
      <c r="N1030" s="4"/>
      <c r="O1030" s="4" t="s">
        <v>4167</v>
      </c>
      <c r="P1030" s="4" t="s">
        <v>61</v>
      </c>
      <c r="Q1030" s="11">
        <v>3492659250</v>
      </c>
      <c r="R1030" s="4" t="s">
        <v>4168</v>
      </c>
      <c r="S1030" s="4">
        <v>21</v>
      </c>
      <c r="T1030" s="4"/>
      <c r="U1030" s="4" t="s">
        <v>114</v>
      </c>
      <c r="V1030" s="4" t="s">
        <v>115</v>
      </c>
      <c r="W1030" s="4" t="s">
        <v>1296</v>
      </c>
      <c r="X1030" s="4">
        <v>-8.6296669999999995</v>
      </c>
      <c r="Y1030" s="4">
        <v>-70.955701000000005</v>
      </c>
      <c r="Z1030">
        <v>2216375</v>
      </c>
      <c r="AA1030" s="123">
        <v>239825</v>
      </c>
      <c r="AB1030" s="22">
        <v>45169</v>
      </c>
      <c r="AC1030" s="22">
        <v>45175</v>
      </c>
      <c r="AD1030" s="168" t="s">
        <v>66</v>
      </c>
      <c r="AE1030" s="36">
        <v>45194</v>
      </c>
      <c r="AF1030" s="36">
        <v>45195</v>
      </c>
      <c r="AG1030" s="12">
        <v>9</v>
      </c>
      <c r="AH1030" s="12" t="s">
        <v>67</v>
      </c>
      <c r="AI1030" t="s">
        <v>68</v>
      </c>
      <c r="AJ1030" s="81">
        <v>32904</v>
      </c>
    </row>
    <row r="1031" spans="1:36" ht="25.2" customHeight="1" x14ac:dyDescent="0.3">
      <c r="A1031" s="5">
        <v>664</v>
      </c>
      <c r="B1031" s="4" t="s">
        <v>4169</v>
      </c>
      <c r="C1031" s="171">
        <v>19897</v>
      </c>
      <c r="D1031" s="11">
        <v>76174336204</v>
      </c>
      <c r="E1031" s="99">
        <f>IFERROR(VLOOKUP(F1031,'Banco de Dados'!AE:AF,2,FALSE),"")</f>
        <v>715308</v>
      </c>
      <c r="F1031" s="4">
        <f>IFERROR(VLOOKUP(Q1031,'Banco de Dados'!A:B,2,FALSE),"")</f>
        <v>212301194</v>
      </c>
      <c r="G1031" s="4" t="s">
        <v>58</v>
      </c>
      <c r="H1031" s="12" t="s">
        <v>59</v>
      </c>
      <c r="I1031" s="114"/>
      <c r="J1031" s="11">
        <v>80</v>
      </c>
      <c r="K1031" s="111">
        <v>45189</v>
      </c>
      <c r="L1031" s="12" t="s">
        <v>59</v>
      </c>
      <c r="M1031" s="12" t="s">
        <v>59</v>
      </c>
      <c r="N1031" s="4"/>
      <c r="O1031" s="4" t="s">
        <v>4170</v>
      </c>
      <c r="P1031" s="4" t="s">
        <v>61</v>
      </c>
      <c r="Q1031" s="11">
        <v>76174336204</v>
      </c>
      <c r="R1031" s="4" t="s">
        <v>4171</v>
      </c>
      <c r="S1031" s="4">
        <v>21</v>
      </c>
      <c r="T1031" s="4"/>
      <c r="U1031" s="4" t="s">
        <v>114</v>
      </c>
      <c r="V1031" s="4" t="s">
        <v>115</v>
      </c>
      <c r="W1031" s="4" t="s">
        <v>351</v>
      </c>
      <c r="X1031" s="4">
        <v>-8.6232279999999992</v>
      </c>
      <c r="Y1031" s="4">
        <v>-70.951519000000005</v>
      </c>
      <c r="Z1031">
        <v>2216377</v>
      </c>
      <c r="AA1031" s="123">
        <v>239825</v>
      </c>
      <c r="AB1031" s="22">
        <v>45169</v>
      </c>
      <c r="AC1031" s="22">
        <v>45175</v>
      </c>
      <c r="AD1031" s="168" t="s">
        <v>66</v>
      </c>
      <c r="AE1031" s="36">
        <v>45202</v>
      </c>
      <c r="AF1031" s="36">
        <v>45208</v>
      </c>
      <c r="AG1031" s="12">
        <v>10</v>
      </c>
      <c r="AH1031" s="12" t="s">
        <v>67</v>
      </c>
      <c r="AI1031" t="s">
        <v>68</v>
      </c>
      <c r="AJ1031" s="81">
        <v>30152</v>
      </c>
    </row>
    <row r="1032" spans="1:36" ht="25.2" customHeight="1" x14ac:dyDescent="0.3">
      <c r="A1032" s="5">
        <v>665</v>
      </c>
      <c r="B1032" s="4" t="s">
        <v>4172</v>
      </c>
      <c r="C1032" s="171">
        <v>19899</v>
      </c>
      <c r="D1032" s="11">
        <v>725912260</v>
      </c>
      <c r="E1032" s="99">
        <f>IFERROR(VLOOKUP(F1032,'Banco de Dados'!AE:AF,2,FALSE),"")</f>
        <v>714579</v>
      </c>
      <c r="F1032" s="4">
        <f>IFERROR(VLOOKUP(Q1032,'Banco de Dados'!A:B,2,FALSE),"")</f>
        <v>212301070</v>
      </c>
      <c r="G1032" s="4" t="s">
        <v>58</v>
      </c>
      <c r="H1032" s="12" t="s">
        <v>59</v>
      </c>
      <c r="I1032" s="114"/>
      <c r="J1032" s="11">
        <v>80</v>
      </c>
      <c r="K1032" s="111">
        <v>45190</v>
      </c>
      <c r="L1032" s="12" t="s">
        <v>59</v>
      </c>
      <c r="M1032" s="12" t="s">
        <v>59</v>
      </c>
      <c r="N1032" s="4"/>
      <c r="O1032" s="4" t="s">
        <v>4173</v>
      </c>
      <c r="P1032" s="4" t="s">
        <v>61</v>
      </c>
      <c r="Q1032" s="11">
        <v>725912260</v>
      </c>
      <c r="R1032" s="4" t="s">
        <v>4174</v>
      </c>
      <c r="S1032" s="4">
        <v>21</v>
      </c>
      <c r="T1032" s="4"/>
      <c r="U1032" s="4" t="s">
        <v>114</v>
      </c>
      <c r="V1032" s="4" t="s">
        <v>115</v>
      </c>
      <c r="W1032" s="4" t="s">
        <v>1296</v>
      </c>
      <c r="X1032" s="4">
        <v>-8.6307320000000001</v>
      </c>
      <c r="Y1032" s="4">
        <v>-70.957487999999998</v>
      </c>
      <c r="Z1032">
        <v>2216378</v>
      </c>
      <c r="AA1032" s="123">
        <v>239825</v>
      </c>
      <c r="AB1032" s="22">
        <v>45169</v>
      </c>
      <c r="AC1032" s="22">
        <v>45175</v>
      </c>
      <c r="AD1032" s="168" t="s">
        <v>66</v>
      </c>
      <c r="AE1032" s="36">
        <v>45194</v>
      </c>
      <c r="AF1032" s="36">
        <v>45195</v>
      </c>
      <c r="AG1032" s="12">
        <v>9</v>
      </c>
      <c r="AH1032" s="12" t="s">
        <v>67</v>
      </c>
      <c r="AI1032" t="s">
        <v>68</v>
      </c>
      <c r="AJ1032" s="81">
        <v>22996</v>
      </c>
    </row>
    <row r="1033" spans="1:36" ht="25.2" customHeight="1" x14ac:dyDescent="0.3">
      <c r="A1033" s="5">
        <v>666</v>
      </c>
      <c r="B1033" s="4" t="s">
        <v>4175</v>
      </c>
      <c r="C1033" s="171">
        <v>19901</v>
      </c>
      <c r="D1033" s="11">
        <v>770541216</v>
      </c>
      <c r="E1033" s="99">
        <f>IFERROR(VLOOKUP(F1033,'Banco de Dados'!AE:AF,2,FALSE),"")</f>
        <v>715361</v>
      </c>
      <c r="F1033" s="4">
        <f>IFERROR(VLOOKUP(Q1033,'Banco de Dados'!A:B,2,FALSE),"")</f>
        <v>212301195</v>
      </c>
      <c r="G1033" s="4" t="s">
        <v>58</v>
      </c>
      <c r="H1033" s="12" t="s">
        <v>59</v>
      </c>
      <c r="I1033" s="114"/>
      <c r="J1033" s="11">
        <v>80</v>
      </c>
      <c r="K1033" s="111">
        <v>45190</v>
      </c>
      <c r="L1033" s="12" t="s">
        <v>59</v>
      </c>
      <c r="M1033" s="12" t="s">
        <v>59</v>
      </c>
      <c r="N1033" s="4"/>
      <c r="O1033" s="4" t="s">
        <v>4176</v>
      </c>
      <c r="P1033" s="4" t="s">
        <v>61</v>
      </c>
      <c r="Q1033" s="11">
        <v>770541216</v>
      </c>
      <c r="R1033" s="4" t="s">
        <v>4177</v>
      </c>
      <c r="S1033" s="4">
        <v>21</v>
      </c>
      <c r="T1033" s="4"/>
      <c r="U1033" s="4" t="s">
        <v>114</v>
      </c>
      <c r="V1033" s="4" t="s">
        <v>115</v>
      </c>
      <c r="W1033" s="4" t="s">
        <v>1296</v>
      </c>
      <c r="X1033" s="4">
        <v>-8.6321510000000004</v>
      </c>
      <c r="Y1033" s="4">
        <v>-70.958023999999995</v>
      </c>
      <c r="Z1033">
        <v>2216380</v>
      </c>
      <c r="AA1033" s="123">
        <v>239825</v>
      </c>
      <c r="AB1033" s="22">
        <v>45177</v>
      </c>
      <c r="AC1033" s="22">
        <v>45181</v>
      </c>
      <c r="AD1033" s="168" t="s">
        <v>66</v>
      </c>
      <c r="AE1033" s="36">
        <v>45202</v>
      </c>
      <c r="AF1033" s="36">
        <v>45208</v>
      </c>
      <c r="AG1033" s="12">
        <v>10</v>
      </c>
      <c r="AH1033" s="12" t="s">
        <v>67</v>
      </c>
      <c r="AI1033" t="s">
        <v>68</v>
      </c>
      <c r="AJ1033" s="81">
        <v>28808</v>
      </c>
    </row>
    <row r="1034" spans="1:36" ht="25.2" customHeight="1" x14ac:dyDescent="0.3">
      <c r="A1034" s="5">
        <v>667</v>
      </c>
      <c r="B1034" s="4" t="s">
        <v>4178</v>
      </c>
      <c r="C1034" s="171">
        <v>19903</v>
      </c>
      <c r="D1034" s="11">
        <v>6295890202</v>
      </c>
      <c r="E1034" s="99">
        <f>IFERROR(VLOOKUP(F1034,'Banco de Dados'!AE:AF,2,FALSE),"")</f>
        <v>714580</v>
      </c>
      <c r="F1034" s="4">
        <f>IFERROR(VLOOKUP(Q1034,'Banco de Dados'!A:B,2,FALSE),"")</f>
        <v>212301072</v>
      </c>
      <c r="G1034" s="4" t="s">
        <v>58</v>
      </c>
      <c r="H1034" s="12" t="s">
        <v>59</v>
      </c>
      <c r="I1034" s="114"/>
      <c r="J1034" s="11">
        <v>80</v>
      </c>
      <c r="K1034" s="111">
        <v>45190</v>
      </c>
      <c r="L1034" s="12" t="s">
        <v>59</v>
      </c>
      <c r="M1034" s="12" t="s">
        <v>59</v>
      </c>
      <c r="N1034" s="4"/>
      <c r="O1034" s="4" t="s">
        <v>4179</v>
      </c>
      <c r="P1034" s="4" t="s">
        <v>61</v>
      </c>
      <c r="Q1034" s="11">
        <v>6295890202</v>
      </c>
      <c r="R1034" s="4" t="s">
        <v>4180</v>
      </c>
      <c r="S1034" s="4">
        <v>21</v>
      </c>
      <c r="T1034" s="4"/>
      <c r="U1034" s="4" t="s">
        <v>114</v>
      </c>
      <c r="V1034" s="4" t="s">
        <v>115</v>
      </c>
      <c r="W1034" s="4" t="s">
        <v>1296</v>
      </c>
      <c r="X1034" s="4">
        <v>-8.6324520000000007</v>
      </c>
      <c r="Y1034" s="4">
        <v>-70.957809999999995</v>
      </c>
      <c r="Z1034">
        <v>2216382</v>
      </c>
      <c r="AA1034" s="123">
        <v>239825</v>
      </c>
      <c r="AB1034" s="22">
        <v>45169</v>
      </c>
      <c r="AC1034" s="22">
        <v>45175</v>
      </c>
      <c r="AD1034" s="168" t="s">
        <v>66</v>
      </c>
      <c r="AE1034" s="36">
        <v>45194</v>
      </c>
      <c r="AF1034" s="36">
        <v>45195</v>
      </c>
      <c r="AG1034" s="12">
        <v>9</v>
      </c>
      <c r="AH1034" s="12" t="s">
        <v>67</v>
      </c>
      <c r="AI1034" t="s">
        <v>68</v>
      </c>
      <c r="AJ1034" s="81">
        <v>36739</v>
      </c>
    </row>
    <row r="1035" spans="1:36" ht="25.2" customHeight="1" x14ac:dyDescent="0.3">
      <c r="A1035" s="5">
        <v>668</v>
      </c>
      <c r="B1035" s="4" t="s">
        <v>4181</v>
      </c>
      <c r="C1035" s="171">
        <v>19905</v>
      </c>
      <c r="D1035" s="11">
        <v>84232277234</v>
      </c>
      <c r="E1035" s="99">
        <f>IFERROR(VLOOKUP(F1035,'Banco de Dados'!AE:AF,2,FALSE),"")</f>
        <v>714581</v>
      </c>
      <c r="F1035" s="4">
        <f>IFERROR(VLOOKUP(Q1035,'Banco de Dados'!A:B,2,FALSE),"")</f>
        <v>212301074</v>
      </c>
      <c r="G1035" s="4" t="s">
        <v>58</v>
      </c>
      <c r="H1035" s="12" t="s">
        <v>59</v>
      </c>
      <c r="I1035" s="114"/>
      <c r="J1035" s="11">
        <v>80</v>
      </c>
      <c r="K1035" s="111">
        <v>45190</v>
      </c>
      <c r="L1035" s="12" t="s">
        <v>59</v>
      </c>
      <c r="M1035" s="12" t="s">
        <v>59</v>
      </c>
      <c r="N1035" s="4"/>
      <c r="O1035" s="4" t="s">
        <v>4182</v>
      </c>
      <c r="P1035" s="4" t="s">
        <v>61</v>
      </c>
      <c r="Q1035" s="11">
        <v>84232277234</v>
      </c>
      <c r="R1035" s="4" t="s">
        <v>4183</v>
      </c>
      <c r="S1035" s="4">
        <v>21</v>
      </c>
      <c r="T1035" s="4"/>
      <c r="U1035" s="4" t="s">
        <v>114</v>
      </c>
      <c r="V1035" s="4" t="s">
        <v>115</v>
      </c>
      <c r="W1035" s="4" t="s">
        <v>1296</v>
      </c>
      <c r="X1035" s="4">
        <v>-8.6336720000000007</v>
      </c>
      <c r="Y1035" s="4">
        <v>-70.961309</v>
      </c>
      <c r="Z1035">
        <v>2216384</v>
      </c>
      <c r="AA1035" s="123">
        <v>239825</v>
      </c>
      <c r="AB1035" s="22">
        <v>45169</v>
      </c>
      <c r="AC1035" s="22">
        <v>45175</v>
      </c>
      <c r="AD1035" s="168" t="s">
        <v>66</v>
      </c>
      <c r="AE1035" s="36">
        <v>45194</v>
      </c>
      <c r="AF1035" s="36">
        <v>45195</v>
      </c>
      <c r="AG1035" s="12">
        <v>9</v>
      </c>
      <c r="AH1035" s="12" t="s">
        <v>67</v>
      </c>
      <c r="AI1035" t="s">
        <v>68</v>
      </c>
      <c r="AJ1035" s="81">
        <v>24449</v>
      </c>
    </row>
    <row r="1036" spans="1:36" ht="25.2" customHeight="1" x14ac:dyDescent="0.3">
      <c r="A1036" s="5">
        <v>669</v>
      </c>
      <c r="B1036" s="4" t="s">
        <v>4184</v>
      </c>
      <c r="C1036" s="171">
        <v>19907</v>
      </c>
      <c r="D1036" s="11">
        <v>68242891249</v>
      </c>
      <c r="E1036" s="99">
        <f>IFERROR(VLOOKUP(F1036,'Banco de Dados'!AE:AF,2,FALSE),"")</f>
        <v>714582</v>
      </c>
      <c r="F1036" s="4">
        <f>IFERROR(VLOOKUP(Q1036,'Banco de Dados'!A:B,2,FALSE),"")</f>
        <v>212301076</v>
      </c>
      <c r="G1036" s="4" t="s">
        <v>58</v>
      </c>
      <c r="H1036" s="12" t="s">
        <v>59</v>
      </c>
      <c r="I1036" s="114"/>
      <c r="J1036" s="11">
        <v>80</v>
      </c>
      <c r="K1036" s="111">
        <v>45190</v>
      </c>
      <c r="L1036" s="12" t="s">
        <v>59</v>
      </c>
      <c r="M1036" s="12" t="s">
        <v>59</v>
      </c>
      <c r="N1036" s="4"/>
      <c r="O1036" s="4" t="s">
        <v>4185</v>
      </c>
      <c r="P1036" s="4" t="s">
        <v>61</v>
      </c>
      <c r="Q1036" s="11">
        <v>68242891249</v>
      </c>
      <c r="R1036" s="4" t="s">
        <v>4186</v>
      </c>
      <c r="S1036" s="4">
        <v>21</v>
      </c>
      <c r="T1036" s="4"/>
      <c r="U1036" s="4" t="s">
        <v>114</v>
      </c>
      <c r="V1036" s="4" t="s">
        <v>115</v>
      </c>
      <c r="W1036" s="4" t="s">
        <v>223</v>
      </c>
      <c r="X1036" s="4">
        <v>-8.6313680000000002</v>
      </c>
      <c r="Y1036" s="4">
        <v>-70.962973000000005</v>
      </c>
      <c r="Z1036">
        <v>2216385</v>
      </c>
      <c r="AA1036" s="123">
        <v>239825</v>
      </c>
      <c r="AB1036" s="22">
        <v>45169</v>
      </c>
      <c r="AC1036" s="22">
        <v>45175</v>
      </c>
      <c r="AD1036" s="168" t="s">
        <v>66</v>
      </c>
      <c r="AE1036" s="36">
        <v>45194</v>
      </c>
      <c r="AF1036" s="36">
        <v>45195</v>
      </c>
      <c r="AG1036" s="12">
        <v>9</v>
      </c>
      <c r="AH1036" s="12" t="s">
        <v>67</v>
      </c>
      <c r="AI1036" t="s">
        <v>68</v>
      </c>
      <c r="AJ1036" s="81">
        <v>28749</v>
      </c>
    </row>
    <row r="1037" spans="1:36" ht="25.2" customHeight="1" x14ac:dyDescent="0.3">
      <c r="A1037" s="5">
        <v>67</v>
      </c>
      <c r="B1037" s="4" t="s">
        <v>4187</v>
      </c>
      <c r="C1037" s="169">
        <v>17242</v>
      </c>
      <c r="D1037" s="11" t="s">
        <v>106</v>
      </c>
      <c r="E1037" s="99">
        <f>IFERROR(VLOOKUP(F1037,'Banco de Dados'!AE:AF,2,FALSE),"")</f>
        <v>714669</v>
      </c>
      <c r="F1037" s="4">
        <f>IFERROR(VLOOKUP(Q1037,'Banco de Dados'!A:B,2,FALSE),"")</f>
        <v>212301100</v>
      </c>
      <c r="G1037" s="4" t="s">
        <v>58</v>
      </c>
      <c r="H1037" s="12" t="s">
        <v>59</v>
      </c>
      <c r="I1037" s="4"/>
      <c r="J1037" s="11">
        <v>80</v>
      </c>
      <c r="K1037" s="111">
        <v>45191</v>
      </c>
      <c r="L1037" s="12" t="s">
        <v>59</v>
      </c>
      <c r="M1037" s="12" t="s">
        <v>59</v>
      </c>
      <c r="N1037" s="4"/>
      <c r="O1037" s="4" t="s">
        <v>4188</v>
      </c>
      <c r="P1037" s="4" t="s">
        <v>61</v>
      </c>
      <c r="Q1037" s="11">
        <v>8266634270</v>
      </c>
      <c r="R1037" s="4" t="s">
        <v>4189</v>
      </c>
      <c r="S1037" s="4">
        <v>16</v>
      </c>
      <c r="T1037" s="4"/>
      <c r="U1037" s="4" t="s">
        <v>63</v>
      </c>
      <c r="V1037" s="4" t="s">
        <v>64</v>
      </c>
      <c r="W1037" s="4" t="s">
        <v>65</v>
      </c>
      <c r="X1037" s="4">
        <v>-8.2154120000000006</v>
      </c>
      <c r="Y1037" s="4">
        <v>-72.518708000000004</v>
      </c>
      <c r="Z1037" s="4">
        <v>2216202</v>
      </c>
      <c r="AA1037" s="123">
        <v>239823</v>
      </c>
      <c r="AB1037" s="22">
        <v>45154</v>
      </c>
      <c r="AC1037" s="22">
        <v>45154</v>
      </c>
      <c r="AD1037" s="168" t="s">
        <v>66</v>
      </c>
      <c r="AE1037" s="36">
        <v>45202</v>
      </c>
      <c r="AF1037" s="36">
        <v>45208</v>
      </c>
      <c r="AG1037" s="12">
        <v>10</v>
      </c>
      <c r="AH1037" s="12" t="s">
        <v>67</v>
      </c>
      <c r="AI1037" t="s">
        <v>68</v>
      </c>
      <c r="AJ1037" s="81">
        <v>37593</v>
      </c>
    </row>
    <row r="1038" spans="1:36" ht="25.2" customHeight="1" x14ac:dyDescent="0.3">
      <c r="A1038" s="5">
        <v>670</v>
      </c>
      <c r="B1038" s="4" t="s">
        <v>4190</v>
      </c>
      <c r="C1038" s="171">
        <v>19909</v>
      </c>
      <c r="D1038" s="11">
        <v>3585916279</v>
      </c>
      <c r="E1038" s="99">
        <f ca="1">IFERROR(VLOOKUP(F1038,'Banco de Dados'!AE:AF,2,FALSE),"")</f>
        <v>716748</v>
      </c>
      <c r="F1038" s="4">
        <f ca="1">IFERROR(VLOOKUP(Q1038,'Banco de Dados'!A:B,2,FALSE),"")</f>
        <v>212301612</v>
      </c>
      <c r="G1038" s="4" t="s">
        <v>58</v>
      </c>
      <c r="H1038" s="12" t="s">
        <v>59</v>
      </c>
      <c r="I1038" s="114"/>
      <c r="J1038" s="11">
        <v>80</v>
      </c>
      <c r="K1038" s="111">
        <v>45195</v>
      </c>
      <c r="L1038" s="12" t="s">
        <v>59</v>
      </c>
      <c r="M1038" s="12" t="s">
        <v>59</v>
      </c>
      <c r="N1038" s="4" t="s">
        <v>3465</v>
      </c>
      <c r="O1038" s="4" t="s">
        <v>4191</v>
      </c>
      <c r="P1038" s="4" t="s">
        <v>61</v>
      </c>
      <c r="Q1038" s="11">
        <v>3585916279</v>
      </c>
      <c r="R1038" s="4" t="s">
        <v>4192</v>
      </c>
      <c r="S1038" s="4">
        <v>21</v>
      </c>
      <c r="T1038" s="4"/>
      <c r="U1038" s="4" t="s">
        <v>114</v>
      </c>
      <c r="V1038" s="4" t="s">
        <v>115</v>
      </c>
      <c r="W1038" s="4" t="s">
        <v>1296</v>
      </c>
      <c r="X1038" s="4">
        <v>-8.6384869999999996</v>
      </c>
      <c r="Y1038" s="4">
        <v>-70.961202</v>
      </c>
      <c r="Z1038">
        <v>2236430</v>
      </c>
      <c r="AA1038" s="123">
        <v>243466</v>
      </c>
      <c r="AB1038" s="22">
        <v>45169</v>
      </c>
      <c r="AC1038" s="22">
        <v>45175</v>
      </c>
      <c r="AD1038" s="168" t="s">
        <v>66</v>
      </c>
      <c r="AE1038" s="36">
        <v>45208</v>
      </c>
      <c r="AF1038"/>
      <c r="AG1038" s="12">
        <v>10</v>
      </c>
      <c r="AH1038" s="12" t="s">
        <v>224</v>
      </c>
      <c r="AI1038" t="s">
        <v>225</v>
      </c>
      <c r="AJ1038" s="81">
        <v>35040</v>
      </c>
    </row>
    <row r="1039" spans="1:36" ht="25.2" customHeight="1" x14ac:dyDescent="0.3">
      <c r="A1039" s="5">
        <v>671</v>
      </c>
      <c r="B1039" s="4" t="s">
        <v>4193</v>
      </c>
      <c r="C1039" s="171">
        <v>19911</v>
      </c>
      <c r="D1039" s="11">
        <v>5147180214</v>
      </c>
      <c r="E1039" s="99">
        <f>IFERROR(VLOOKUP(F1039,'Banco de Dados'!AE:AF,2,FALSE),"")</f>
        <v>714583</v>
      </c>
      <c r="F1039" s="4">
        <f>IFERROR(VLOOKUP(Q1039,'Banco de Dados'!A:B,2,FALSE),"")</f>
        <v>212301078</v>
      </c>
      <c r="G1039" s="4" t="s">
        <v>58</v>
      </c>
      <c r="H1039" s="12" t="s">
        <v>59</v>
      </c>
      <c r="I1039" s="114"/>
      <c r="J1039" s="11">
        <v>80</v>
      </c>
      <c r="K1039" s="111">
        <v>45190</v>
      </c>
      <c r="L1039" s="12" t="s">
        <v>59</v>
      </c>
      <c r="M1039" s="12" t="s">
        <v>59</v>
      </c>
      <c r="N1039" s="4"/>
      <c r="O1039" s="4" t="s">
        <v>4194</v>
      </c>
      <c r="P1039" s="4" t="s">
        <v>61</v>
      </c>
      <c r="Q1039" s="11">
        <v>5147180214</v>
      </c>
      <c r="R1039" s="4" t="s">
        <v>4195</v>
      </c>
      <c r="S1039" s="4">
        <v>21</v>
      </c>
      <c r="T1039" s="4"/>
      <c r="U1039" s="4" t="s">
        <v>114</v>
      </c>
      <c r="V1039" s="4" t="s">
        <v>115</v>
      </c>
      <c r="W1039" s="4" t="s">
        <v>1296</v>
      </c>
      <c r="X1039" s="4">
        <v>-8.63748</v>
      </c>
      <c r="Y1039" s="4">
        <v>-70.961078999999998</v>
      </c>
      <c r="Z1039">
        <v>2216386</v>
      </c>
      <c r="AA1039" s="123">
        <v>239825</v>
      </c>
      <c r="AB1039" s="22">
        <v>45169</v>
      </c>
      <c r="AC1039" s="22">
        <v>45175</v>
      </c>
      <c r="AD1039" s="168" t="s">
        <v>66</v>
      </c>
      <c r="AE1039" s="36">
        <v>45194</v>
      </c>
      <c r="AF1039" s="36">
        <v>45195</v>
      </c>
      <c r="AG1039" s="12">
        <v>9</v>
      </c>
      <c r="AH1039" s="12" t="s">
        <v>67</v>
      </c>
      <c r="AI1039" t="s">
        <v>68</v>
      </c>
      <c r="AJ1039" s="81">
        <v>37415</v>
      </c>
    </row>
    <row r="1040" spans="1:36" ht="25.2" customHeight="1" x14ac:dyDescent="0.3">
      <c r="A1040" s="5">
        <v>672</v>
      </c>
      <c r="B1040" s="4" t="s">
        <v>4196</v>
      </c>
      <c r="C1040" s="171">
        <v>19913</v>
      </c>
      <c r="D1040" s="11">
        <v>75190370291</v>
      </c>
      <c r="E1040" s="99">
        <f>IFERROR(VLOOKUP(F1040,'Banco de Dados'!AE:AF,2,FALSE),"")</f>
        <v>715362</v>
      </c>
      <c r="F1040" s="4">
        <f>IFERROR(VLOOKUP(Q1040,'Banco de Dados'!A:B,2,FALSE),"")</f>
        <v>212301196</v>
      </c>
      <c r="G1040" s="4" t="s">
        <v>58</v>
      </c>
      <c r="H1040" s="12" t="s">
        <v>59</v>
      </c>
      <c r="I1040" s="114"/>
      <c r="J1040" s="11">
        <v>80</v>
      </c>
      <c r="K1040" s="111">
        <v>45190</v>
      </c>
      <c r="L1040" s="12" t="s">
        <v>59</v>
      </c>
      <c r="M1040" s="12" t="s">
        <v>59</v>
      </c>
      <c r="N1040" s="4"/>
      <c r="O1040" s="4" t="s">
        <v>4197</v>
      </c>
      <c r="P1040" s="4" t="s">
        <v>61</v>
      </c>
      <c r="Q1040" s="11">
        <v>75190370291</v>
      </c>
      <c r="R1040" s="4" t="s">
        <v>4198</v>
      </c>
      <c r="S1040" s="4">
        <v>21</v>
      </c>
      <c r="T1040" s="4"/>
      <c r="U1040" s="4" t="s">
        <v>114</v>
      </c>
      <c r="V1040" s="4" t="s">
        <v>115</v>
      </c>
      <c r="W1040" s="4" t="s">
        <v>1296</v>
      </c>
      <c r="X1040" s="4">
        <v>-8.6534220000000008</v>
      </c>
      <c r="Y1040" s="4">
        <v>-70.964488000000003</v>
      </c>
      <c r="Z1040">
        <v>2216388</v>
      </c>
      <c r="AA1040" s="123">
        <v>239825</v>
      </c>
      <c r="AB1040" s="22">
        <v>45169</v>
      </c>
      <c r="AC1040" s="22">
        <v>45175</v>
      </c>
      <c r="AD1040" s="168" t="s">
        <v>66</v>
      </c>
      <c r="AE1040" s="36">
        <v>45202</v>
      </c>
      <c r="AF1040" s="36">
        <v>45208</v>
      </c>
      <c r="AG1040" s="12">
        <v>10</v>
      </c>
      <c r="AH1040" s="12" t="s">
        <v>67</v>
      </c>
      <c r="AI1040" t="s">
        <v>68</v>
      </c>
      <c r="AJ1040" s="81">
        <v>29196</v>
      </c>
    </row>
    <row r="1041" spans="1:36" ht="25.2" customHeight="1" x14ac:dyDescent="0.3">
      <c r="A1041" s="5">
        <v>673</v>
      </c>
      <c r="B1041" s="4" t="s">
        <v>4199</v>
      </c>
      <c r="C1041" s="171">
        <v>19929</v>
      </c>
      <c r="D1041" s="11">
        <v>64105954253</v>
      </c>
      <c r="E1041" s="99">
        <f ca="1">IFERROR(VLOOKUP(F1041,'Banco de Dados'!AE:AF,2,FALSE),"")</f>
        <v>716752</v>
      </c>
      <c r="F1041" s="4">
        <f ca="1">IFERROR(VLOOKUP(Q1041,'Banco de Dados'!A:B,2,FALSE),"")</f>
        <v>212301613</v>
      </c>
      <c r="G1041" s="4" t="s">
        <v>58</v>
      </c>
      <c r="H1041" s="12" t="s">
        <v>59</v>
      </c>
      <c r="I1041" s="114"/>
      <c r="J1041" s="11">
        <v>80</v>
      </c>
      <c r="K1041" s="111">
        <v>45191</v>
      </c>
      <c r="L1041" s="12" t="s">
        <v>59</v>
      </c>
      <c r="M1041" s="12" t="s">
        <v>59</v>
      </c>
      <c r="N1041" s="4"/>
      <c r="O1041" s="4" t="s">
        <v>4200</v>
      </c>
      <c r="P1041" s="4" t="s">
        <v>61</v>
      </c>
      <c r="Q1041" s="11">
        <v>64105954253</v>
      </c>
      <c r="R1041" s="4" t="s">
        <v>4201</v>
      </c>
      <c r="S1041" s="4">
        <v>21</v>
      </c>
      <c r="T1041" s="4"/>
      <c r="U1041" s="4" t="s">
        <v>114</v>
      </c>
      <c r="V1041" s="4" t="s">
        <v>115</v>
      </c>
      <c r="W1041" s="4" t="s">
        <v>223</v>
      </c>
      <c r="X1041" s="4">
        <v>-8.6479289999999995</v>
      </c>
      <c r="Y1041" s="4">
        <v>-70.964847000000006</v>
      </c>
      <c r="Z1041">
        <v>2236432</v>
      </c>
      <c r="AA1041" s="123">
        <v>243466</v>
      </c>
      <c r="AB1041" s="22">
        <v>45169</v>
      </c>
      <c r="AC1041" s="22">
        <v>45175</v>
      </c>
      <c r="AD1041" s="168" t="s">
        <v>66</v>
      </c>
      <c r="AE1041" s="36">
        <v>45208</v>
      </c>
      <c r="AF1041"/>
      <c r="AG1041" s="12">
        <v>10</v>
      </c>
      <c r="AH1041" s="12" t="s">
        <v>224</v>
      </c>
      <c r="AI1041" t="s">
        <v>225</v>
      </c>
      <c r="AJ1041" s="81">
        <v>26204</v>
      </c>
    </row>
    <row r="1042" spans="1:36" ht="25.2" customHeight="1" x14ac:dyDescent="0.3">
      <c r="A1042" s="5">
        <v>674</v>
      </c>
      <c r="B1042" s="4" t="s">
        <v>4202</v>
      </c>
      <c r="C1042" s="171">
        <v>19931</v>
      </c>
      <c r="D1042" s="11">
        <v>69109141200</v>
      </c>
      <c r="E1042" s="99">
        <f>IFERROR(VLOOKUP(F1042,'Banco de Dados'!AE:AF,2,FALSE),"")</f>
        <v>718370</v>
      </c>
      <c r="F1042" s="4">
        <v>212301614</v>
      </c>
      <c r="G1042" s="4" t="s">
        <v>58</v>
      </c>
      <c r="H1042" s="12" t="s">
        <v>59</v>
      </c>
      <c r="I1042" s="114"/>
      <c r="J1042" s="11">
        <v>80</v>
      </c>
      <c r="K1042" s="111">
        <v>45195</v>
      </c>
      <c r="L1042" s="12" t="s">
        <v>59</v>
      </c>
      <c r="M1042" s="12" t="s">
        <v>59</v>
      </c>
      <c r="N1042" s="4" t="s">
        <v>4203</v>
      </c>
      <c r="O1042" s="4" t="s">
        <v>4204</v>
      </c>
      <c r="P1042" s="4" t="s">
        <v>61</v>
      </c>
      <c r="Q1042" s="11">
        <v>69109141200</v>
      </c>
      <c r="R1042" s="4" t="s">
        <v>4205</v>
      </c>
      <c r="S1042" s="4">
        <v>21</v>
      </c>
      <c r="T1042" s="4"/>
      <c r="U1042" s="4" t="s">
        <v>114</v>
      </c>
      <c r="V1042" s="4" t="s">
        <v>115</v>
      </c>
      <c r="W1042" s="4" t="s">
        <v>223</v>
      </c>
      <c r="X1042" s="4">
        <v>-8.6435919999999999</v>
      </c>
      <c r="Y1042" s="4">
        <v>-70.971295999999995</v>
      </c>
      <c r="Z1042">
        <v>2236435</v>
      </c>
      <c r="AA1042">
        <v>246999</v>
      </c>
      <c r="AB1042" s="22">
        <v>45169</v>
      </c>
      <c r="AC1042" s="22">
        <v>45175</v>
      </c>
      <c r="AD1042" s="168" t="s">
        <v>66</v>
      </c>
      <c r="AE1042" s="36">
        <v>45208</v>
      </c>
      <c r="AF1042"/>
      <c r="AG1042" s="12">
        <v>10</v>
      </c>
      <c r="AH1042" s="12" t="s">
        <v>224</v>
      </c>
      <c r="AI1042" t="s">
        <v>4206</v>
      </c>
      <c r="AJ1042" s="81">
        <v>27627</v>
      </c>
    </row>
    <row r="1043" spans="1:36" ht="25.2" customHeight="1" x14ac:dyDescent="0.3">
      <c r="A1043" s="5">
        <v>675</v>
      </c>
      <c r="B1043" s="4" t="s">
        <v>4207</v>
      </c>
      <c r="C1043" s="171">
        <v>19933</v>
      </c>
      <c r="D1043" s="11">
        <v>9522624284</v>
      </c>
      <c r="E1043" s="99">
        <f>IFERROR(VLOOKUP(F1043,'Banco de Dados'!AE:AF,2,FALSE),"")</f>
        <v>715363</v>
      </c>
      <c r="F1043" s="4">
        <f>IFERROR(VLOOKUP(Q1043,'Banco de Dados'!A:B,2,FALSE),"")</f>
        <v>212301197</v>
      </c>
      <c r="G1043" s="4" t="s">
        <v>58</v>
      </c>
      <c r="H1043" s="12" t="s">
        <v>59</v>
      </c>
      <c r="I1043" s="114"/>
      <c r="J1043" s="11">
        <v>80</v>
      </c>
      <c r="K1043" s="111">
        <v>45195</v>
      </c>
      <c r="L1043" s="12" t="s">
        <v>59</v>
      </c>
      <c r="M1043" s="12" t="s">
        <v>59</v>
      </c>
      <c r="N1043" s="4"/>
      <c r="O1043" s="4" t="s">
        <v>4208</v>
      </c>
      <c r="P1043" s="4" t="s">
        <v>61</v>
      </c>
      <c r="Q1043" s="11">
        <v>9522624284</v>
      </c>
      <c r="R1043" s="4" t="s">
        <v>4209</v>
      </c>
      <c r="S1043" s="4">
        <v>21</v>
      </c>
      <c r="T1043" s="4"/>
      <c r="U1043" s="4" t="s">
        <v>114</v>
      </c>
      <c r="V1043" s="4" t="s">
        <v>115</v>
      </c>
      <c r="W1043" s="4" t="s">
        <v>223</v>
      </c>
      <c r="X1043" s="4">
        <v>-8.6442169999999994</v>
      </c>
      <c r="Y1043" s="4">
        <v>-70.972570000000005</v>
      </c>
      <c r="Z1043">
        <v>2216389</v>
      </c>
      <c r="AA1043" s="123">
        <v>239825</v>
      </c>
      <c r="AB1043" s="22">
        <v>45169</v>
      </c>
      <c r="AC1043" s="22">
        <v>45175</v>
      </c>
      <c r="AD1043" s="168" t="s">
        <v>66</v>
      </c>
      <c r="AE1043" s="36">
        <v>45202</v>
      </c>
      <c r="AF1043" s="36">
        <v>45208</v>
      </c>
      <c r="AG1043" s="12">
        <v>10</v>
      </c>
      <c r="AH1043" s="12" t="s">
        <v>67</v>
      </c>
      <c r="AI1043" t="s">
        <v>68</v>
      </c>
      <c r="AJ1043" s="81">
        <v>38401</v>
      </c>
    </row>
    <row r="1044" spans="1:36" ht="25.2" customHeight="1" x14ac:dyDescent="0.3">
      <c r="A1044" s="5">
        <v>676</v>
      </c>
      <c r="B1044" s="4" t="s">
        <v>4210</v>
      </c>
      <c r="C1044" s="171">
        <v>19935</v>
      </c>
      <c r="D1044" s="11">
        <v>65454391204</v>
      </c>
      <c r="E1044" s="99">
        <f>IFERROR(VLOOKUP(F1044,'Banco de Dados'!AE:AF,2,FALSE),"")</f>
        <v>715364</v>
      </c>
      <c r="F1044" s="4">
        <f>IFERROR(VLOOKUP(Q1044,'Banco de Dados'!A:B,2,FALSE),"")</f>
        <v>212301198</v>
      </c>
      <c r="G1044" s="4" t="s">
        <v>58</v>
      </c>
      <c r="H1044" s="12" t="s">
        <v>59</v>
      </c>
      <c r="I1044" s="114"/>
      <c r="J1044" s="11">
        <v>80</v>
      </c>
      <c r="K1044" s="111">
        <v>45190</v>
      </c>
      <c r="L1044" s="12" t="s">
        <v>59</v>
      </c>
      <c r="M1044" s="12" t="s">
        <v>59</v>
      </c>
      <c r="N1044" s="4"/>
      <c r="O1044" s="4" t="s">
        <v>4211</v>
      </c>
      <c r="P1044" s="4" t="s">
        <v>61</v>
      </c>
      <c r="Q1044" s="11">
        <v>65454391204</v>
      </c>
      <c r="R1044" s="4" t="s">
        <v>4212</v>
      </c>
      <c r="S1044" s="4">
        <v>21</v>
      </c>
      <c r="T1044" s="4"/>
      <c r="U1044" s="4" t="s">
        <v>114</v>
      </c>
      <c r="V1044" s="4" t="s">
        <v>115</v>
      </c>
      <c r="W1044" s="4" t="s">
        <v>223</v>
      </c>
      <c r="X1044" s="4">
        <v>-8.6329060000000002</v>
      </c>
      <c r="Y1044" s="4">
        <v>-70.963792999999995</v>
      </c>
      <c r="Z1044">
        <v>2216392</v>
      </c>
      <c r="AA1044" s="123">
        <v>239825</v>
      </c>
      <c r="AB1044" s="22">
        <v>45169</v>
      </c>
      <c r="AC1044" s="22">
        <v>45175</v>
      </c>
      <c r="AD1044" s="168" t="s">
        <v>66</v>
      </c>
      <c r="AE1044" s="36">
        <v>45202</v>
      </c>
      <c r="AF1044" s="36">
        <v>45208</v>
      </c>
      <c r="AG1044" s="12">
        <v>10</v>
      </c>
      <c r="AH1044" s="12" t="s">
        <v>67</v>
      </c>
      <c r="AI1044" t="s">
        <v>68</v>
      </c>
      <c r="AJ1044" s="81">
        <v>25870</v>
      </c>
    </row>
    <row r="1045" spans="1:36" ht="25.2" customHeight="1" x14ac:dyDescent="0.3">
      <c r="A1045" s="5">
        <v>677</v>
      </c>
      <c r="B1045" s="4" t="s">
        <v>4213</v>
      </c>
      <c r="C1045" s="171">
        <v>19937</v>
      </c>
      <c r="D1045" s="11">
        <v>83915290297</v>
      </c>
      <c r="E1045" s="99">
        <f ca="1">IFERROR(VLOOKUP(F1045,'Banco de Dados'!AE:AF,2,FALSE),"")</f>
        <v>716754</v>
      </c>
      <c r="F1045" s="4">
        <f ca="1">IFERROR(VLOOKUP(Q1045,'Banco de Dados'!A:B,2,FALSE),"")</f>
        <v>212301615</v>
      </c>
      <c r="G1045" s="4" t="s">
        <v>58</v>
      </c>
      <c r="H1045" s="12" t="s">
        <v>59</v>
      </c>
      <c r="I1045" s="114"/>
      <c r="J1045" s="11">
        <v>80</v>
      </c>
      <c r="K1045" s="111">
        <v>45218</v>
      </c>
      <c r="L1045" s="12" t="s">
        <v>59</v>
      </c>
      <c r="M1045" s="12" t="s">
        <v>59</v>
      </c>
      <c r="N1045" s="4"/>
      <c r="O1045" s="4" t="s">
        <v>4214</v>
      </c>
      <c r="P1045" s="4" t="s">
        <v>61</v>
      </c>
      <c r="Q1045" s="11">
        <v>83915290297</v>
      </c>
      <c r="R1045" s="4" t="s">
        <v>4215</v>
      </c>
      <c r="S1045" s="4">
        <v>21</v>
      </c>
      <c r="T1045" s="4"/>
      <c r="U1045" s="4" t="s">
        <v>114</v>
      </c>
      <c r="V1045" s="4" t="s">
        <v>115</v>
      </c>
      <c r="W1045" s="4" t="s">
        <v>1258</v>
      </c>
      <c r="X1045" s="4">
        <v>-8.6472040000000003</v>
      </c>
      <c r="Y1045" s="4">
        <v>-70.975829000000004</v>
      </c>
      <c r="Z1045">
        <v>2236438</v>
      </c>
      <c r="AA1045" s="123">
        <v>243466</v>
      </c>
      <c r="AB1045" s="22">
        <v>45169</v>
      </c>
      <c r="AC1045" s="22">
        <v>45175</v>
      </c>
      <c r="AD1045" s="168" t="s">
        <v>66</v>
      </c>
      <c r="AE1045" s="36">
        <v>45225</v>
      </c>
      <c r="AF1045"/>
      <c r="AG1045" s="12">
        <v>10</v>
      </c>
      <c r="AH1045" s="12" t="s">
        <v>224</v>
      </c>
      <c r="AI1045" t="s">
        <v>225</v>
      </c>
      <c r="AJ1045" s="81">
        <v>30361</v>
      </c>
    </row>
    <row r="1046" spans="1:36" ht="25.2" customHeight="1" x14ac:dyDescent="0.3">
      <c r="A1046" s="5">
        <v>678</v>
      </c>
      <c r="B1046" s="4" t="s">
        <v>4216</v>
      </c>
      <c r="C1046" s="171">
        <v>19939</v>
      </c>
      <c r="D1046" s="11">
        <v>6389186266</v>
      </c>
      <c r="E1046" s="99">
        <f ca="1">IFERROR(VLOOKUP(F1046,'Banco de Dados'!AE:AF,2,FALSE),"")</f>
        <v>716755</v>
      </c>
      <c r="F1046" s="4">
        <f ca="1">IFERROR(VLOOKUP(Q1046,'Banco de Dados'!A:B,2,FALSE),"")</f>
        <v>212301616</v>
      </c>
      <c r="G1046" s="4" t="s">
        <v>58</v>
      </c>
      <c r="H1046" s="12" t="s">
        <v>59</v>
      </c>
      <c r="I1046" s="114"/>
      <c r="J1046" s="11">
        <v>80</v>
      </c>
      <c r="K1046" s="111">
        <v>45218</v>
      </c>
      <c r="L1046" s="12" t="s">
        <v>59</v>
      </c>
      <c r="M1046" s="12" t="s">
        <v>59</v>
      </c>
      <c r="N1046" s="4"/>
      <c r="O1046" s="4" t="s">
        <v>4217</v>
      </c>
      <c r="P1046" s="4" t="s">
        <v>61</v>
      </c>
      <c r="Q1046" s="11">
        <v>6389186266</v>
      </c>
      <c r="R1046" s="4" t="s">
        <v>4218</v>
      </c>
      <c r="S1046" s="4">
        <v>21</v>
      </c>
      <c r="T1046" s="4"/>
      <c r="U1046" s="4" t="s">
        <v>114</v>
      </c>
      <c r="V1046" s="4" t="s">
        <v>115</v>
      </c>
      <c r="W1046" s="4" t="s">
        <v>223</v>
      </c>
      <c r="X1046" s="4">
        <v>-8.6444089999999996</v>
      </c>
      <c r="Y1046" s="4">
        <v>-70.976089999999999</v>
      </c>
      <c r="Z1046">
        <v>2236441</v>
      </c>
      <c r="AA1046" s="123">
        <v>243466</v>
      </c>
      <c r="AB1046" s="22">
        <v>45169</v>
      </c>
      <c r="AC1046" s="22">
        <v>45175</v>
      </c>
      <c r="AD1046" s="168" t="s">
        <v>66</v>
      </c>
      <c r="AE1046" s="36">
        <v>45225</v>
      </c>
      <c r="AF1046"/>
      <c r="AG1046" s="12">
        <v>10</v>
      </c>
      <c r="AH1046" s="12" t="s">
        <v>224</v>
      </c>
      <c r="AI1046" t="s">
        <v>225</v>
      </c>
      <c r="AJ1046" s="81">
        <v>36970</v>
      </c>
    </row>
    <row r="1047" spans="1:36" ht="25.2" customHeight="1" x14ac:dyDescent="0.3">
      <c r="A1047" s="5">
        <v>679</v>
      </c>
      <c r="B1047" s="4" t="s">
        <v>4219</v>
      </c>
      <c r="C1047" s="171">
        <v>19941</v>
      </c>
      <c r="D1047" s="11">
        <v>908848250</v>
      </c>
      <c r="E1047" s="99">
        <f>IFERROR(VLOOKUP(F1047,'Banco de Dados'!AE:AF,2,FALSE),"")</f>
        <v>715365</v>
      </c>
      <c r="F1047" s="4">
        <f>IFERROR(VLOOKUP(Q1047,'Banco de Dados'!A:B,2,FALSE),"")</f>
        <v>212301199</v>
      </c>
      <c r="G1047" s="4" t="s">
        <v>58</v>
      </c>
      <c r="H1047" s="12" t="s">
        <v>59</v>
      </c>
      <c r="I1047" s="114"/>
      <c r="J1047" s="11">
        <v>80</v>
      </c>
      <c r="K1047" s="111">
        <v>45197</v>
      </c>
      <c r="L1047" s="12" t="s">
        <v>59</v>
      </c>
      <c r="M1047" s="12" t="s">
        <v>59</v>
      </c>
      <c r="N1047" s="4"/>
      <c r="O1047" s="4" t="s">
        <v>4220</v>
      </c>
      <c r="P1047" s="4" t="s">
        <v>61</v>
      </c>
      <c r="Q1047" s="11">
        <v>908848250</v>
      </c>
      <c r="R1047" s="4" t="s">
        <v>4221</v>
      </c>
      <c r="S1047" s="4">
        <v>21</v>
      </c>
      <c r="T1047" s="4"/>
      <c r="U1047" s="4" t="s">
        <v>114</v>
      </c>
      <c r="V1047" s="4" t="s">
        <v>115</v>
      </c>
      <c r="W1047" s="4" t="s">
        <v>1258</v>
      </c>
      <c r="X1047" s="4">
        <v>-8.6484299999999994</v>
      </c>
      <c r="Y1047" s="4">
        <v>-70.978943000000001</v>
      </c>
      <c r="Z1047">
        <v>2216394</v>
      </c>
      <c r="AA1047" s="123">
        <v>239825</v>
      </c>
      <c r="AB1047" s="22">
        <v>45169</v>
      </c>
      <c r="AC1047" s="22">
        <v>45175</v>
      </c>
      <c r="AD1047" s="168" t="s">
        <v>66</v>
      </c>
      <c r="AE1047" s="36">
        <v>45202</v>
      </c>
      <c r="AF1047" s="36">
        <v>45208</v>
      </c>
      <c r="AG1047" s="12">
        <v>10</v>
      </c>
      <c r="AH1047" s="12" t="s">
        <v>67</v>
      </c>
      <c r="AI1047" t="s">
        <v>68</v>
      </c>
      <c r="AJ1047" s="81">
        <v>33754</v>
      </c>
    </row>
    <row r="1048" spans="1:36" ht="25.2" customHeight="1" x14ac:dyDescent="0.3">
      <c r="A1048" s="5">
        <v>68</v>
      </c>
      <c r="B1048" s="4" t="s">
        <v>4222</v>
      </c>
      <c r="C1048" s="169">
        <v>17210</v>
      </c>
      <c r="D1048" s="11" t="s">
        <v>106</v>
      </c>
      <c r="E1048" s="99">
        <f>IFERROR(VLOOKUP(F1048,'Banco de Dados'!AE:AF,2,FALSE),"")</f>
        <v>714283</v>
      </c>
      <c r="F1048" s="4">
        <f>IFERROR(VLOOKUP(Q1048,'Banco de Dados'!A:B,2,FALSE),"")</f>
        <v>212300998</v>
      </c>
      <c r="G1048" s="4" t="s">
        <v>58</v>
      </c>
      <c r="H1048" s="12" t="s">
        <v>59</v>
      </c>
      <c r="I1048" s="4"/>
      <c r="J1048" s="11">
        <v>80</v>
      </c>
      <c r="K1048" s="111">
        <v>45188</v>
      </c>
      <c r="L1048" s="12" t="s">
        <v>59</v>
      </c>
      <c r="M1048" s="12" t="s">
        <v>59</v>
      </c>
      <c r="N1048" s="4"/>
      <c r="O1048" s="4" t="s">
        <v>4223</v>
      </c>
      <c r="P1048" s="4" t="s">
        <v>61</v>
      </c>
      <c r="Q1048" s="11">
        <v>3367109258</v>
      </c>
      <c r="R1048" s="4" t="s">
        <v>4224</v>
      </c>
      <c r="S1048" s="4">
        <v>16</v>
      </c>
      <c r="T1048" s="4"/>
      <c r="U1048" s="4" t="s">
        <v>63</v>
      </c>
      <c r="V1048" s="4" t="s">
        <v>64</v>
      </c>
      <c r="W1048" s="4" t="s">
        <v>65</v>
      </c>
      <c r="X1048" s="4">
        <v>-8.2032279999999993</v>
      </c>
      <c r="Y1048" s="4">
        <v>-72.546921999999995</v>
      </c>
      <c r="Z1048" s="4">
        <v>2216203</v>
      </c>
      <c r="AA1048" s="123">
        <v>239823</v>
      </c>
      <c r="AB1048" s="22">
        <v>45154</v>
      </c>
      <c r="AC1048" s="22">
        <v>45154</v>
      </c>
      <c r="AD1048" s="168" t="s">
        <v>66</v>
      </c>
      <c r="AE1048" s="36">
        <v>45194</v>
      </c>
      <c r="AF1048" s="36">
        <v>45195</v>
      </c>
      <c r="AG1048" s="12">
        <v>9</v>
      </c>
      <c r="AH1048" s="12" t="s">
        <v>67</v>
      </c>
      <c r="AI1048" t="s">
        <v>68</v>
      </c>
      <c r="AJ1048" s="81">
        <v>34832</v>
      </c>
    </row>
    <row r="1049" spans="1:36" ht="25.2" customHeight="1" x14ac:dyDescent="0.3">
      <c r="A1049" s="5">
        <v>680</v>
      </c>
      <c r="B1049" s="4" t="s">
        <v>4225</v>
      </c>
      <c r="C1049" s="171">
        <v>19943</v>
      </c>
      <c r="D1049" s="11">
        <v>1300763256</v>
      </c>
      <c r="E1049" s="99">
        <f ca="1">IFERROR(VLOOKUP(F1049,'Banco de Dados'!AE:AF,2,FALSE),"")</f>
        <v>716757</v>
      </c>
      <c r="F1049" s="4">
        <f ca="1">IFERROR(VLOOKUP(Q1049,'Banco de Dados'!A:B,2,FALSE),"")</f>
        <v>212301617</v>
      </c>
      <c r="G1049" s="4" t="s">
        <v>58</v>
      </c>
      <c r="H1049" s="12" t="s">
        <v>59</v>
      </c>
      <c r="I1049" s="114"/>
      <c r="J1049" s="11">
        <v>80</v>
      </c>
      <c r="K1049" s="111">
        <v>45197</v>
      </c>
      <c r="L1049" s="12" t="s">
        <v>59</v>
      </c>
      <c r="M1049" s="12" t="s">
        <v>59</v>
      </c>
      <c r="N1049" s="4"/>
      <c r="O1049" s="4" t="s">
        <v>4226</v>
      </c>
      <c r="P1049" s="4" t="s">
        <v>61</v>
      </c>
      <c r="Q1049" s="11">
        <v>1300763256</v>
      </c>
      <c r="R1049" s="4" t="s">
        <v>4227</v>
      </c>
      <c r="S1049" s="4">
        <v>21</v>
      </c>
      <c r="T1049" s="4"/>
      <c r="U1049" s="4" t="s">
        <v>114</v>
      </c>
      <c r="V1049" s="4" t="s">
        <v>115</v>
      </c>
      <c r="W1049" s="4" t="s">
        <v>1258</v>
      </c>
      <c r="X1049" s="4">
        <v>-8.6483159999999994</v>
      </c>
      <c r="Y1049" s="4">
        <v>-70.982605000000007</v>
      </c>
      <c r="Z1049">
        <v>2236442</v>
      </c>
      <c r="AA1049" s="123">
        <v>243466</v>
      </c>
      <c r="AB1049" s="22">
        <v>45169</v>
      </c>
      <c r="AC1049" s="22">
        <v>45175</v>
      </c>
      <c r="AD1049" s="168" t="s">
        <v>66</v>
      </c>
      <c r="AE1049" s="36">
        <v>45208</v>
      </c>
      <c r="AF1049"/>
      <c r="AG1049" s="12">
        <v>10</v>
      </c>
      <c r="AH1049" s="12" t="s">
        <v>224</v>
      </c>
      <c r="AI1049" t="s">
        <v>225</v>
      </c>
      <c r="AJ1049" s="81">
        <v>32685</v>
      </c>
    </row>
    <row r="1050" spans="1:36" ht="25.2" customHeight="1" x14ac:dyDescent="0.3">
      <c r="A1050" s="5">
        <v>681</v>
      </c>
      <c r="B1050" s="4" t="s">
        <v>4228</v>
      </c>
      <c r="C1050" s="171">
        <v>19945</v>
      </c>
      <c r="D1050" s="11">
        <v>61748374249</v>
      </c>
      <c r="E1050" s="99">
        <f ca="1">IFERROR(VLOOKUP(F1050,'Banco de Dados'!AE:AF,2,FALSE),"")</f>
        <v>716793</v>
      </c>
      <c r="F1050" s="4">
        <f ca="1">IFERROR(VLOOKUP(Q1050,'Banco de Dados'!A:B,2,FALSE),"")</f>
        <v>212301618</v>
      </c>
      <c r="G1050" s="4" t="s">
        <v>58</v>
      </c>
      <c r="H1050" s="12" t="s">
        <v>59</v>
      </c>
      <c r="I1050" s="114"/>
      <c r="J1050" s="11">
        <v>80</v>
      </c>
      <c r="K1050" s="111">
        <v>45196</v>
      </c>
      <c r="L1050" s="12" t="s">
        <v>59</v>
      </c>
      <c r="M1050" s="12" t="s">
        <v>59</v>
      </c>
      <c r="N1050" s="4"/>
      <c r="O1050" s="4" t="s">
        <v>4229</v>
      </c>
      <c r="P1050" s="4" t="s">
        <v>61</v>
      </c>
      <c r="Q1050" s="11">
        <v>61748374249</v>
      </c>
      <c r="R1050" s="4" t="s">
        <v>4230</v>
      </c>
      <c r="S1050" s="4">
        <v>21</v>
      </c>
      <c r="T1050" s="4"/>
      <c r="U1050" s="4" t="s">
        <v>114</v>
      </c>
      <c r="V1050" s="4" t="s">
        <v>115</v>
      </c>
      <c r="W1050" s="4" t="s">
        <v>1258</v>
      </c>
      <c r="X1050" s="4">
        <v>-8.6533470000000001</v>
      </c>
      <c r="Y1050" s="4">
        <v>-70.983245999999994</v>
      </c>
      <c r="Z1050">
        <v>2236444</v>
      </c>
      <c r="AA1050" s="123">
        <v>243466</v>
      </c>
      <c r="AB1050" s="22">
        <v>45169</v>
      </c>
      <c r="AC1050" s="22">
        <v>45175</v>
      </c>
      <c r="AD1050" s="168" t="s">
        <v>66</v>
      </c>
      <c r="AE1050" s="36">
        <v>45208</v>
      </c>
      <c r="AF1050"/>
      <c r="AG1050" s="12">
        <v>10</v>
      </c>
      <c r="AH1050" s="12" t="s">
        <v>224</v>
      </c>
      <c r="AI1050" t="s">
        <v>225</v>
      </c>
      <c r="AJ1050" s="81">
        <v>25996</v>
      </c>
    </row>
    <row r="1051" spans="1:36" ht="25.2" customHeight="1" x14ac:dyDescent="0.3">
      <c r="A1051" s="5">
        <v>682</v>
      </c>
      <c r="B1051" s="4" t="s">
        <v>4231</v>
      </c>
      <c r="C1051" s="171">
        <v>19947</v>
      </c>
      <c r="D1051" s="11">
        <v>70029538262</v>
      </c>
      <c r="E1051" s="99">
        <f ca="1">IFERROR(VLOOKUP(F1051,'Banco de Dados'!AE:AF,2,FALSE),"")</f>
        <v>716794</v>
      </c>
      <c r="F1051" s="4">
        <f ca="1">IFERROR(VLOOKUP(Q1051,'Banco de Dados'!A:B,2,FALSE),"")</f>
        <v>212301619</v>
      </c>
      <c r="G1051" s="4" t="s">
        <v>58</v>
      </c>
      <c r="H1051" s="12" t="s">
        <v>59</v>
      </c>
      <c r="I1051" s="114"/>
      <c r="J1051" s="11">
        <v>80</v>
      </c>
      <c r="K1051" s="111">
        <v>45196</v>
      </c>
      <c r="L1051" s="12" t="s">
        <v>59</v>
      </c>
      <c r="M1051" s="12" t="s">
        <v>59</v>
      </c>
      <c r="N1051" s="4"/>
      <c r="O1051" s="4" t="s">
        <v>4232</v>
      </c>
      <c r="P1051" s="4" t="s">
        <v>61</v>
      </c>
      <c r="Q1051" s="11">
        <v>70029538262</v>
      </c>
      <c r="R1051" s="4" t="s">
        <v>4233</v>
      </c>
      <c r="S1051" s="4">
        <v>21</v>
      </c>
      <c r="T1051" s="4"/>
      <c r="U1051" s="4" t="s">
        <v>114</v>
      </c>
      <c r="V1051" s="4" t="s">
        <v>115</v>
      </c>
      <c r="W1051" s="4" t="s">
        <v>1258</v>
      </c>
      <c r="X1051" s="4">
        <v>-8.6579569999999997</v>
      </c>
      <c r="Y1051" s="4">
        <v>-70.981724</v>
      </c>
      <c r="Z1051">
        <v>2236446</v>
      </c>
      <c r="AA1051" s="123">
        <v>243466</v>
      </c>
      <c r="AB1051" s="22">
        <v>45169</v>
      </c>
      <c r="AC1051" s="22">
        <v>45175</v>
      </c>
      <c r="AD1051" s="168" t="s">
        <v>66</v>
      </c>
      <c r="AE1051" s="36">
        <v>45208</v>
      </c>
      <c r="AF1051"/>
      <c r="AG1051" s="12">
        <v>10</v>
      </c>
      <c r="AH1051" s="12" t="s">
        <v>224</v>
      </c>
      <c r="AI1051" t="s">
        <v>225</v>
      </c>
      <c r="AJ1051" s="81">
        <v>34780</v>
      </c>
    </row>
    <row r="1052" spans="1:36" ht="25.2" customHeight="1" x14ac:dyDescent="0.3">
      <c r="A1052" s="5">
        <v>683</v>
      </c>
      <c r="B1052" s="4" t="s">
        <v>4234</v>
      </c>
      <c r="C1052" s="171">
        <v>19949</v>
      </c>
      <c r="D1052" s="11">
        <v>5118424224</v>
      </c>
      <c r="E1052" s="99">
        <f ca="1">IFERROR(VLOOKUP(F1052,'Banco de Dados'!AE:AF,2,FALSE),"")</f>
        <v>716800</v>
      </c>
      <c r="F1052" s="4">
        <f ca="1">IFERROR(VLOOKUP(Q1052,'Banco de Dados'!A:B,2,FALSE),"")</f>
        <v>212301620</v>
      </c>
      <c r="G1052" s="4" t="s">
        <v>58</v>
      </c>
      <c r="H1052" s="12" t="s">
        <v>59</v>
      </c>
      <c r="I1052" s="114"/>
      <c r="J1052" s="11">
        <v>80</v>
      </c>
      <c r="K1052" s="111">
        <v>45196</v>
      </c>
      <c r="L1052" s="12" t="s">
        <v>59</v>
      </c>
      <c r="M1052" s="12" t="s">
        <v>59</v>
      </c>
      <c r="N1052" s="4"/>
      <c r="O1052" s="4" t="s">
        <v>4235</v>
      </c>
      <c r="P1052" s="4" t="s">
        <v>61</v>
      </c>
      <c r="Q1052" s="11">
        <v>5118424224</v>
      </c>
      <c r="R1052" s="4" t="s">
        <v>4236</v>
      </c>
      <c r="S1052" s="4">
        <v>21</v>
      </c>
      <c r="T1052" s="4"/>
      <c r="U1052" s="4" t="s">
        <v>114</v>
      </c>
      <c r="V1052" s="4" t="s">
        <v>115</v>
      </c>
      <c r="W1052" s="4" t="s">
        <v>1258</v>
      </c>
      <c r="X1052" s="4">
        <v>-8.6604489999999998</v>
      </c>
      <c r="Y1052" s="4">
        <v>-70.980928000000006</v>
      </c>
      <c r="Z1052">
        <v>2236447</v>
      </c>
      <c r="AA1052" s="123">
        <v>243466</v>
      </c>
      <c r="AB1052" s="22">
        <v>45169</v>
      </c>
      <c r="AC1052" s="22">
        <v>45175</v>
      </c>
      <c r="AD1052" s="168" t="s">
        <v>66</v>
      </c>
      <c r="AE1052" s="36">
        <v>45208</v>
      </c>
      <c r="AF1052"/>
      <c r="AG1052" s="12">
        <v>10</v>
      </c>
      <c r="AH1052" s="12" t="s">
        <v>224</v>
      </c>
      <c r="AI1052" t="s">
        <v>225</v>
      </c>
      <c r="AJ1052" s="81">
        <v>36254</v>
      </c>
    </row>
    <row r="1053" spans="1:36" ht="25.2" customHeight="1" x14ac:dyDescent="0.3">
      <c r="A1053" s="5">
        <v>684</v>
      </c>
      <c r="B1053" s="4" t="s">
        <v>4237</v>
      </c>
      <c r="C1053" s="171">
        <v>19951</v>
      </c>
      <c r="D1053" s="11">
        <v>1697322239</v>
      </c>
      <c r="E1053" s="99">
        <f ca="1">IFERROR(VLOOKUP(F1053,'Banco de Dados'!AE:AF,2,FALSE),"")</f>
        <v>716804</v>
      </c>
      <c r="F1053" s="4">
        <f ca="1">IFERROR(VLOOKUP(Q1053,'Banco de Dados'!A:B,2,FALSE),"")</f>
        <v>212301621</v>
      </c>
      <c r="G1053" s="4" t="s">
        <v>58</v>
      </c>
      <c r="H1053" s="12" t="s">
        <v>59</v>
      </c>
      <c r="I1053" s="114"/>
      <c r="J1053" s="11">
        <v>80</v>
      </c>
      <c r="K1053" s="111">
        <v>45204</v>
      </c>
      <c r="L1053" s="12" t="s">
        <v>59</v>
      </c>
      <c r="M1053" s="12" t="s">
        <v>59</v>
      </c>
      <c r="N1053" s="4"/>
      <c r="O1053" s="4" t="s">
        <v>4238</v>
      </c>
      <c r="P1053" s="4" t="s">
        <v>61</v>
      </c>
      <c r="Q1053" s="11">
        <v>1697322239</v>
      </c>
      <c r="R1053" s="4" t="s">
        <v>4239</v>
      </c>
      <c r="S1053" s="4">
        <v>21</v>
      </c>
      <c r="T1053" s="4"/>
      <c r="U1053" s="4" t="s">
        <v>114</v>
      </c>
      <c r="V1053" s="4" t="s">
        <v>115</v>
      </c>
      <c r="W1053" s="4" t="s">
        <v>342</v>
      </c>
      <c r="X1053" s="4">
        <v>-8.6609409999999993</v>
      </c>
      <c r="Y1053" s="4">
        <v>-70.977872000000005</v>
      </c>
      <c r="Z1053">
        <v>2236448</v>
      </c>
      <c r="AA1053" s="123">
        <v>243466</v>
      </c>
      <c r="AB1053" s="22">
        <v>45169</v>
      </c>
      <c r="AC1053" s="22">
        <v>45175</v>
      </c>
      <c r="AD1053" s="168" t="s">
        <v>66</v>
      </c>
      <c r="AE1053" s="36">
        <v>45208</v>
      </c>
      <c r="AF1053"/>
      <c r="AG1053" s="12">
        <v>10</v>
      </c>
      <c r="AH1053" s="12" t="s">
        <v>224</v>
      </c>
      <c r="AI1053" t="s">
        <v>225</v>
      </c>
      <c r="AJ1053" s="81">
        <v>33600</v>
      </c>
    </row>
    <row r="1054" spans="1:36" ht="25.2" customHeight="1" x14ac:dyDescent="0.3">
      <c r="A1054" s="5">
        <v>685</v>
      </c>
      <c r="B1054" s="4" t="s">
        <v>4240</v>
      </c>
      <c r="C1054" s="171">
        <v>19953</v>
      </c>
      <c r="D1054" s="11">
        <v>1434948218</v>
      </c>
      <c r="E1054" s="99" t="str">
        <f ca="1">IFERROR(VLOOKUP(F1054,'Banco de Dados'!AE:AF,2,FALSE),"")</f>
        <v/>
      </c>
      <c r="F1054" s="4">
        <f ca="1">IFERROR(VLOOKUP(Q1054,'Banco de Dados'!A:B,2,FALSE),"")</f>
        <v>212301715</v>
      </c>
      <c r="G1054" s="4" t="s">
        <v>58</v>
      </c>
      <c r="H1054" s="12" t="s">
        <v>59</v>
      </c>
      <c r="I1054" s="114"/>
      <c r="J1054" s="11">
        <v>80</v>
      </c>
      <c r="K1054" s="111">
        <v>45204</v>
      </c>
      <c r="L1054" s="12" t="s">
        <v>59</v>
      </c>
      <c r="M1054" s="147">
        <v>0.95</v>
      </c>
      <c r="N1054" s="4" t="s">
        <v>4241</v>
      </c>
      <c r="O1054" s="4" t="s">
        <v>4242</v>
      </c>
      <c r="P1054" s="4" t="s">
        <v>61</v>
      </c>
      <c r="Q1054" s="11">
        <v>1434948218</v>
      </c>
      <c r="R1054" s="4" t="s">
        <v>4243</v>
      </c>
      <c r="S1054" s="4">
        <v>21</v>
      </c>
      <c r="T1054" s="4"/>
      <c r="U1054" s="4" t="s">
        <v>114</v>
      </c>
      <c r="V1054" s="4" t="s">
        <v>115</v>
      </c>
      <c r="W1054" s="4" t="s">
        <v>342</v>
      </c>
      <c r="X1054" s="4">
        <v>-8.6630199999999995</v>
      </c>
      <c r="Y1054" s="4">
        <v>-70.976228000000006</v>
      </c>
      <c r="Z1054">
        <v>2244984</v>
      </c>
      <c r="AA1054" s="125">
        <v>244109</v>
      </c>
      <c r="AB1054" s="22">
        <v>45169</v>
      </c>
      <c r="AC1054" s="22">
        <v>45175</v>
      </c>
      <c r="AD1054" s="168" t="s">
        <v>66</v>
      </c>
      <c r="AE1054" s="36">
        <v>45238</v>
      </c>
      <c r="AF1054"/>
      <c r="AG1054" s="12">
        <v>11</v>
      </c>
      <c r="AH1054" s="12" t="s">
        <v>224</v>
      </c>
      <c r="AI1054" t="s">
        <v>806</v>
      </c>
      <c r="AJ1054" s="81">
        <v>33958</v>
      </c>
    </row>
    <row r="1055" spans="1:36" ht="25.2" customHeight="1" x14ac:dyDescent="0.3">
      <c r="A1055" s="5">
        <v>686</v>
      </c>
      <c r="B1055" s="4" t="s">
        <v>4244</v>
      </c>
      <c r="C1055" s="171">
        <v>19955</v>
      </c>
      <c r="D1055" s="11">
        <v>65490916249</v>
      </c>
      <c r="E1055" s="99">
        <f>IFERROR(VLOOKUP(F1055,'Banco de Dados'!AE:AF,2,FALSE),"")</f>
        <v>715366</v>
      </c>
      <c r="F1055" s="4">
        <f>IFERROR(VLOOKUP(Q1055,'Banco de Dados'!A:B,2,FALSE),"")</f>
        <v>212301200</v>
      </c>
      <c r="G1055" s="4" t="s">
        <v>58</v>
      </c>
      <c r="H1055" s="12" t="s">
        <v>59</v>
      </c>
      <c r="I1055" s="114"/>
      <c r="J1055" s="11">
        <v>80</v>
      </c>
      <c r="K1055" s="111">
        <v>45198</v>
      </c>
      <c r="L1055" s="12" t="s">
        <v>59</v>
      </c>
      <c r="M1055" s="12" t="s">
        <v>59</v>
      </c>
      <c r="N1055" s="4"/>
      <c r="O1055" s="4" t="s">
        <v>4245</v>
      </c>
      <c r="P1055" s="4" t="s">
        <v>61</v>
      </c>
      <c r="Q1055" s="11">
        <v>65490916249</v>
      </c>
      <c r="R1055" s="4" t="s">
        <v>4246</v>
      </c>
      <c r="S1055" s="4">
        <v>21</v>
      </c>
      <c r="T1055" s="4"/>
      <c r="U1055" s="4" t="s">
        <v>114</v>
      </c>
      <c r="V1055" s="4" t="s">
        <v>115</v>
      </c>
      <c r="W1055" s="4" t="s">
        <v>1258</v>
      </c>
      <c r="X1055" s="4">
        <v>-8.6525850000000002</v>
      </c>
      <c r="Y1055" s="4">
        <v>-70.983632</v>
      </c>
      <c r="Z1055">
        <v>2216396</v>
      </c>
      <c r="AA1055" s="123">
        <v>239825</v>
      </c>
      <c r="AB1055" s="22">
        <v>45169</v>
      </c>
      <c r="AC1055" s="22">
        <v>45175</v>
      </c>
      <c r="AD1055" s="168" t="s">
        <v>66</v>
      </c>
      <c r="AE1055" s="36">
        <v>45202</v>
      </c>
      <c r="AF1055" s="36">
        <v>45208</v>
      </c>
      <c r="AG1055" s="12">
        <v>10</v>
      </c>
      <c r="AH1055" s="12" t="s">
        <v>67</v>
      </c>
      <c r="AI1055" t="s">
        <v>68</v>
      </c>
      <c r="AJ1055" s="81">
        <v>28324</v>
      </c>
    </row>
    <row r="1056" spans="1:36" ht="25.2" customHeight="1" x14ac:dyDescent="0.3">
      <c r="A1056" s="5">
        <v>687</v>
      </c>
      <c r="B1056" s="4" t="s">
        <v>4247</v>
      </c>
      <c r="C1056" s="171">
        <v>19957</v>
      </c>
      <c r="D1056" s="11">
        <v>3415321266</v>
      </c>
      <c r="E1056" s="99">
        <f ca="1">IFERROR(VLOOKUP(F1056,'Banco de Dados'!AE:AF,2,FALSE),"")</f>
        <v>716813</v>
      </c>
      <c r="F1056" s="4">
        <f ca="1">IFERROR(VLOOKUP(Q1056,'Banco de Dados'!A:B,2,FALSE),"")</f>
        <v>212301622</v>
      </c>
      <c r="G1056" s="4" t="s">
        <v>58</v>
      </c>
      <c r="H1056" s="12" t="s">
        <v>59</v>
      </c>
      <c r="I1056" s="114"/>
      <c r="J1056" s="11">
        <v>80</v>
      </c>
      <c r="K1056" s="111">
        <v>45204</v>
      </c>
      <c r="L1056" s="12" t="s">
        <v>59</v>
      </c>
      <c r="M1056" s="12" t="s">
        <v>59</v>
      </c>
      <c r="N1056" s="4"/>
      <c r="O1056" s="4" t="s">
        <v>4248</v>
      </c>
      <c r="P1056" s="4" t="s">
        <v>61</v>
      </c>
      <c r="Q1056" s="11">
        <v>3415321266</v>
      </c>
      <c r="R1056" s="4" t="s">
        <v>4249</v>
      </c>
      <c r="S1056" s="4">
        <v>21</v>
      </c>
      <c r="T1056" s="4"/>
      <c r="U1056" s="4" t="s">
        <v>114</v>
      </c>
      <c r="V1056" s="4" t="s">
        <v>115</v>
      </c>
      <c r="W1056" s="4" t="s">
        <v>342</v>
      </c>
      <c r="X1056" s="4">
        <v>-8.6699800000000007</v>
      </c>
      <c r="Y1056" s="4">
        <v>-70.980745999999996</v>
      </c>
      <c r="Z1056">
        <v>2236453</v>
      </c>
      <c r="AA1056" s="123">
        <v>243466</v>
      </c>
      <c r="AB1056" s="22">
        <v>45169</v>
      </c>
      <c r="AC1056" s="22">
        <v>45175</v>
      </c>
      <c r="AD1056" s="168" t="s">
        <v>66</v>
      </c>
      <c r="AE1056" s="36">
        <v>45208</v>
      </c>
      <c r="AF1056"/>
      <c r="AG1056" s="12">
        <v>10</v>
      </c>
      <c r="AH1056" s="12" t="s">
        <v>224</v>
      </c>
      <c r="AI1056" t="s">
        <v>225</v>
      </c>
      <c r="AJ1056" s="81">
        <v>34884</v>
      </c>
    </row>
    <row r="1057" spans="1:36" ht="25.2" customHeight="1" x14ac:dyDescent="0.3">
      <c r="A1057" s="5">
        <v>688</v>
      </c>
      <c r="B1057" s="4" t="s">
        <v>4250</v>
      </c>
      <c r="C1057" s="171">
        <v>19959</v>
      </c>
      <c r="D1057" s="11">
        <v>79985645200</v>
      </c>
      <c r="E1057" s="99">
        <f ca="1">IFERROR(VLOOKUP(F1057,'Banco de Dados'!AE:AF,2,FALSE),"")</f>
        <v>716814</v>
      </c>
      <c r="F1057" s="4">
        <f ca="1">IFERROR(VLOOKUP(Q1057,'Banco de Dados'!A:B,2,FALSE),"")</f>
        <v>212301623</v>
      </c>
      <c r="G1057" s="4" t="s">
        <v>58</v>
      </c>
      <c r="H1057" s="12" t="s">
        <v>59</v>
      </c>
      <c r="I1057" s="114"/>
      <c r="J1057" s="11">
        <v>80</v>
      </c>
      <c r="K1057" s="111">
        <v>45204</v>
      </c>
      <c r="L1057" s="12" t="s">
        <v>59</v>
      </c>
      <c r="M1057" s="12" t="s">
        <v>59</v>
      </c>
      <c r="N1057" s="4"/>
      <c r="O1057" s="4" t="s">
        <v>4251</v>
      </c>
      <c r="P1057" s="4" t="s">
        <v>61</v>
      </c>
      <c r="Q1057" s="11">
        <v>79985645200</v>
      </c>
      <c r="R1057" s="4" t="s">
        <v>4252</v>
      </c>
      <c r="S1057" s="4">
        <v>21</v>
      </c>
      <c r="T1057" s="4"/>
      <c r="U1057" s="4" t="s">
        <v>114</v>
      </c>
      <c r="V1057" s="4" t="s">
        <v>115</v>
      </c>
      <c r="W1057" s="4" t="s">
        <v>342</v>
      </c>
      <c r="X1057" s="4">
        <v>-8.6721959999999996</v>
      </c>
      <c r="Y1057" s="4">
        <v>-70.981032999999996</v>
      </c>
      <c r="Z1057">
        <v>2236459</v>
      </c>
      <c r="AA1057" s="123">
        <v>243466</v>
      </c>
      <c r="AB1057" s="22">
        <v>45169</v>
      </c>
      <c r="AC1057" s="22">
        <v>45175</v>
      </c>
      <c r="AD1057" s="168" t="s">
        <v>66</v>
      </c>
      <c r="AE1057" s="36">
        <v>45208</v>
      </c>
      <c r="AF1057"/>
      <c r="AG1057" s="12">
        <v>10</v>
      </c>
      <c r="AH1057" s="12" t="s">
        <v>224</v>
      </c>
      <c r="AI1057" t="s">
        <v>225</v>
      </c>
      <c r="AJ1057" s="81">
        <v>30012</v>
      </c>
    </row>
    <row r="1058" spans="1:36" ht="25.2" customHeight="1" x14ac:dyDescent="0.3">
      <c r="A1058" s="5">
        <v>689</v>
      </c>
      <c r="B1058" s="4" t="s">
        <v>4253</v>
      </c>
      <c r="C1058" s="171">
        <v>19961</v>
      </c>
      <c r="D1058" s="11">
        <v>5460640270</v>
      </c>
      <c r="E1058" s="99">
        <f ca="1">IFERROR(VLOOKUP(F1058,'Banco de Dados'!AE:AF,2,FALSE),"")</f>
        <v>716815</v>
      </c>
      <c r="F1058" s="4">
        <f ca="1">IFERROR(VLOOKUP(Q1058,'Banco de Dados'!A:B,2,FALSE),"")</f>
        <v>212301624</v>
      </c>
      <c r="G1058" s="4" t="s">
        <v>58</v>
      </c>
      <c r="H1058" s="12" t="s">
        <v>59</v>
      </c>
      <c r="I1058" s="114"/>
      <c r="J1058" s="11">
        <v>80</v>
      </c>
      <c r="K1058" s="111">
        <v>45204</v>
      </c>
      <c r="L1058" s="12" t="s">
        <v>59</v>
      </c>
      <c r="M1058" s="12" t="s">
        <v>59</v>
      </c>
      <c r="N1058" s="4"/>
      <c r="O1058" s="4" t="s">
        <v>4254</v>
      </c>
      <c r="P1058" s="4" t="s">
        <v>61</v>
      </c>
      <c r="Q1058" s="11">
        <v>5460640270</v>
      </c>
      <c r="R1058" s="4" t="s">
        <v>4255</v>
      </c>
      <c r="S1058" s="4">
        <v>21</v>
      </c>
      <c r="T1058" s="4"/>
      <c r="U1058" s="4" t="s">
        <v>114</v>
      </c>
      <c r="V1058" s="4" t="s">
        <v>115</v>
      </c>
      <c r="W1058" s="4" t="s">
        <v>1258</v>
      </c>
      <c r="X1058" s="4">
        <v>-8.6690729999999991</v>
      </c>
      <c r="Y1058" s="4">
        <v>-70.982347000000004</v>
      </c>
      <c r="Z1058">
        <v>2236462</v>
      </c>
      <c r="AA1058" s="123">
        <v>243466</v>
      </c>
      <c r="AB1058" s="22">
        <v>45169</v>
      </c>
      <c r="AC1058" s="22">
        <v>45175</v>
      </c>
      <c r="AD1058" s="168" t="s">
        <v>66</v>
      </c>
      <c r="AE1058" s="36">
        <v>45208</v>
      </c>
      <c r="AF1058"/>
      <c r="AG1058" s="12">
        <v>10</v>
      </c>
      <c r="AH1058" s="12" t="s">
        <v>224</v>
      </c>
      <c r="AI1058" t="s">
        <v>225</v>
      </c>
      <c r="AJ1058" s="81">
        <v>36679</v>
      </c>
    </row>
    <row r="1059" spans="1:36" ht="25.2" customHeight="1" x14ac:dyDescent="0.3">
      <c r="A1059" s="5">
        <v>69</v>
      </c>
      <c r="B1059" s="4" t="s">
        <v>4256</v>
      </c>
      <c r="C1059" s="169">
        <v>17196</v>
      </c>
      <c r="D1059" s="11" t="s">
        <v>106</v>
      </c>
      <c r="E1059" s="99" t="str">
        <f>IFERROR(VLOOKUP(F1059,'Banco de Dados'!AE:AF,2,FALSE),"")</f>
        <v/>
      </c>
      <c r="F1059" s="4"/>
      <c r="G1059" s="4" t="s">
        <v>58</v>
      </c>
      <c r="H1059" s="12" t="s">
        <v>59</v>
      </c>
      <c r="I1059" s="4"/>
      <c r="J1059" s="11">
        <v>80</v>
      </c>
      <c r="K1059" s="111"/>
      <c r="M1059" s="12"/>
      <c r="N1059" s="4"/>
      <c r="O1059" s="4" t="s">
        <v>4257</v>
      </c>
      <c r="P1059" s="4" t="s">
        <v>61</v>
      </c>
      <c r="Q1059" s="11">
        <v>68331126220</v>
      </c>
      <c r="R1059" s="4" t="s">
        <v>4258</v>
      </c>
      <c r="S1059" s="4">
        <v>16</v>
      </c>
      <c r="T1059" s="4"/>
      <c r="U1059" s="4" t="s">
        <v>63</v>
      </c>
      <c r="V1059" s="4" t="s">
        <v>64</v>
      </c>
      <c r="W1059" s="4" t="s">
        <v>65</v>
      </c>
      <c r="X1059" s="4">
        <v>-8.1926600000000001</v>
      </c>
      <c r="Y1059" s="4">
        <v>-72.559875000000005</v>
      </c>
      <c r="AB1059" s="22">
        <v>45154</v>
      </c>
      <c r="AC1059" s="22">
        <v>45154</v>
      </c>
      <c r="AD1059" s="168" t="s">
        <v>66</v>
      </c>
      <c r="AE1059" s="36"/>
      <c r="AF1059"/>
      <c r="AJ1059" s="81">
        <v>29887</v>
      </c>
    </row>
    <row r="1060" spans="1:36" ht="25.2" customHeight="1" x14ac:dyDescent="0.3">
      <c r="A1060" s="5">
        <v>690</v>
      </c>
      <c r="B1060" s="4" t="s">
        <v>4259</v>
      </c>
      <c r="C1060" s="171">
        <v>19963</v>
      </c>
      <c r="D1060" s="11">
        <v>4173151209</v>
      </c>
      <c r="E1060" s="99">
        <f ca="1">IFERROR(VLOOKUP(F1060,'Banco de Dados'!AE:AF,2,FALSE),"")</f>
        <v>716817</v>
      </c>
      <c r="F1060" s="4">
        <f ca="1">IFERROR(VLOOKUP(Q1060,'Banco de Dados'!A:B,2,FALSE),"")</f>
        <v>212301625</v>
      </c>
      <c r="G1060" s="4" t="s">
        <v>58</v>
      </c>
      <c r="H1060" s="12" t="s">
        <v>59</v>
      </c>
      <c r="I1060" s="114"/>
      <c r="J1060" s="11">
        <v>80</v>
      </c>
      <c r="K1060" s="111">
        <v>45204</v>
      </c>
      <c r="L1060" s="12" t="s">
        <v>59</v>
      </c>
      <c r="M1060" s="12" t="s">
        <v>59</v>
      </c>
      <c r="N1060" s="4"/>
      <c r="O1060" s="4" t="s">
        <v>4260</v>
      </c>
      <c r="P1060" s="4" t="s">
        <v>61</v>
      </c>
      <c r="Q1060" s="11">
        <v>4173151209</v>
      </c>
      <c r="R1060" s="4" t="s">
        <v>4261</v>
      </c>
      <c r="S1060" s="4">
        <v>21</v>
      </c>
      <c r="T1060" s="4"/>
      <c r="U1060" s="4" t="s">
        <v>114</v>
      </c>
      <c r="V1060" s="4" t="s">
        <v>115</v>
      </c>
      <c r="W1060" s="4" t="s">
        <v>1258</v>
      </c>
      <c r="X1060" s="4">
        <v>-8.6701739999999994</v>
      </c>
      <c r="Y1060" s="4">
        <v>-70.985151999999999</v>
      </c>
      <c r="Z1060">
        <v>2236465</v>
      </c>
      <c r="AA1060" s="123">
        <v>243466</v>
      </c>
      <c r="AB1060" s="22">
        <v>45169</v>
      </c>
      <c r="AC1060" s="22">
        <v>45175</v>
      </c>
      <c r="AD1060" s="168" t="s">
        <v>66</v>
      </c>
      <c r="AE1060" s="36">
        <v>45208</v>
      </c>
      <c r="AF1060"/>
      <c r="AG1060" s="12">
        <v>10</v>
      </c>
      <c r="AH1060" s="12" t="s">
        <v>224</v>
      </c>
      <c r="AI1060" t="s">
        <v>225</v>
      </c>
      <c r="AJ1060" s="81">
        <v>36749</v>
      </c>
    </row>
    <row r="1061" spans="1:36" ht="25.2" customHeight="1" x14ac:dyDescent="0.3">
      <c r="A1061" s="5">
        <v>691</v>
      </c>
      <c r="B1061" s="4" t="s">
        <v>4262</v>
      </c>
      <c r="C1061" s="171">
        <v>19965</v>
      </c>
      <c r="D1061" s="11">
        <v>16469852220</v>
      </c>
      <c r="E1061" s="99">
        <f ca="1">IFERROR(VLOOKUP(F1061,'Banco de Dados'!AE:AF,2,FALSE),"")</f>
        <v>716818</v>
      </c>
      <c r="F1061" s="4">
        <f ca="1">IFERROR(VLOOKUP(Q1061,'Banco de Dados'!A:B,2,FALSE),"")</f>
        <v>212301626</v>
      </c>
      <c r="G1061" s="4" t="s">
        <v>58</v>
      </c>
      <c r="H1061" s="12" t="s">
        <v>59</v>
      </c>
      <c r="I1061" s="114"/>
      <c r="J1061" s="11">
        <v>80</v>
      </c>
      <c r="K1061" s="111">
        <v>45206</v>
      </c>
      <c r="L1061" s="12" t="s">
        <v>59</v>
      </c>
      <c r="M1061" s="12" t="s">
        <v>59</v>
      </c>
      <c r="N1061" s="4" t="s">
        <v>3562</v>
      </c>
      <c r="O1061" s="4" t="s">
        <v>4263</v>
      </c>
      <c r="P1061" s="4" t="s">
        <v>61</v>
      </c>
      <c r="Q1061" s="11">
        <v>16469852220</v>
      </c>
      <c r="R1061" s="4" t="s">
        <v>4264</v>
      </c>
      <c r="S1061" s="4">
        <v>21</v>
      </c>
      <c r="T1061" s="4"/>
      <c r="U1061" s="4" t="s">
        <v>114</v>
      </c>
      <c r="V1061" s="4" t="s">
        <v>115</v>
      </c>
      <c r="W1061" s="4" t="s">
        <v>1258</v>
      </c>
      <c r="X1061" s="4">
        <v>-8.6764080000000003</v>
      </c>
      <c r="Y1061" s="4">
        <v>-70.995339000000001</v>
      </c>
      <c r="Z1061">
        <v>2236469</v>
      </c>
      <c r="AA1061" s="123">
        <v>243466</v>
      </c>
      <c r="AB1061" s="22">
        <v>45169</v>
      </c>
      <c r="AC1061" s="22">
        <v>45175</v>
      </c>
      <c r="AD1061" s="168" t="s">
        <v>66</v>
      </c>
      <c r="AE1061" s="36">
        <v>45217</v>
      </c>
      <c r="AF1061"/>
      <c r="AG1061" s="12">
        <v>10</v>
      </c>
      <c r="AH1061" s="12" t="s">
        <v>224</v>
      </c>
      <c r="AI1061" t="s">
        <v>225</v>
      </c>
      <c r="AJ1061" s="81">
        <v>22339</v>
      </c>
    </row>
    <row r="1062" spans="1:36" ht="25.2" customHeight="1" x14ac:dyDescent="0.3">
      <c r="A1062" s="5">
        <v>692</v>
      </c>
      <c r="B1062" s="4" t="s">
        <v>4265</v>
      </c>
      <c r="C1062" s="171">
        <v>19967</v>
      </c>
      <c r="D1062" s="11">
        <v>973640294</v>
      </c>
      <c r="E1062" s="99">
        <f ca="1">IFERROR(VLOOKUP(F1062,'Banco de Dados'!AE:AF,2,FALSE),"")</f>
        <v>716819</v>
      </c>
      <c r="F1062" s="4">
        <f ca="1">IFERROR(VLOOKUP(Q1062,'Banco de Dados'!A:B,2,FALSE),"")</f>
        <v>212301627</v>
      </c>
      <c r="G1062" s="4" t="s">
        <v>58</v>
      </c>
      <c r="H1062" s="12" t="s">
        <v>59</v>
      </c>
      <c r="I1062" s="114"/>
      <c r="J1062" s="11">
        <v>80</v>
      </c>
      <c r="K1062" s="111">
        <v>45206</v>
      </c>
      <c r="L1062" s="12" t="s">
        <v>59</v>
      </c>
      <c r="M1062" s="12" t="s">
        <v>59</v>
      </c>
      <c r="N1062" s="4"/>
      <c r="O1062" s="4" t="s">
        <v>4266</v>
      </c>
      <c r="P1062" s="4" t="s">
        <v>61</v>
      </c>
      <c r="Q1062" s="11">
        <v>973640294</v>
      </c>
      <c r="R1062" s="4" t="s">
        <v>4267</v>
      </c>
      <c r="S1062" s="4">
        <v>21</v>
      </c>
      <c r="T1062" s="4"/>
      <c r="U1062" s="4" t="s">
        <v>114</v>
      </c>
      <c r="V1062" s="4" t="s">
        <v>115</v>
      </c>
      <c r="W1062" s="4" t="s">
        <v>1258</v>
      </c>
      <c r="X1062" s="4">
        <v>-8.665699</v>
      </c>
      <c r="Y1062" s="4">
        <v>-70.998046000000002</v>
      </c>
      <c r="Z1062">
        <v>2236472</v>
      </c>
      <c r="AA1062" s="123">
        <v>243466</v>
      </c>
      <c r="AB1062" s="22">
        <v>45169</v>
      </c>
      <c r="AC1062" s="22">
        <v>45175</v>
      </c>
      <c r="AD1062" s="168" t="s">
        <v>66</v>
      </c>
      <c r="AE1062" s="36">
        <v>45217</v>
      </c>
      <c r="AF1062"/>
      <c r="AG1062" s="12">
        <v>10</v>
      </c>
      <c r="AH1062" s="12" t="s">
        <v>224</v>
      </c>
      <c r="AI1062" t="s">
        <v>225</v>
      </c>
      <c r="AJ1062" s="81">
        <v>32303</v>
      </c>
    </row>
    <row r="1063" spans="1:36" ht="25.2" customHeight="1" x14ac:dyDescent="0.3">
      <c r="A1063" s="5">
        <v>693</v>
      </c>
      <c r="B1063" s="4" t="s">
        <v>4268</v>
      </c>
      <c r="C1063" s="171">
        <v>19969</v>
      </c>
      <c r="D1063" s="11">
        <v>7711209231</v>
      </c>
      <c r="E1063" s="99">
        <f>IFERROR(VLOOKUP(F1063,'Banco de Dados'!AE:AF,2,FALSE),"")</f>
        <v>716821</v>
      </c>
      <c r="F1063" s="4">
        <v>212301628</v>
      </c>
      <c r="G1063" s="4" t="s">
        <v>58</v>
      </c>
      <c r="H1063" s="12" t="s">
        <v>59</v>
      </c>
      <c r="I1063" s="114"/>
      <c r="J1063" s="11">
        <v>80</v>
      </c>
      <c r="K1063" s="111">
        <v>45206</v>
      </c>
      <c r="L1063" s="12" t="s">
        <v>59</v>
      </c>
      <c r="M1063" s="12" t="s">
        <v>59</v>
      </c>
      <c r="N1063" s="4" t="s">
        <v>3465</v>
      </c>
      <c r="O1063" s="4" t="s">
        <v>4269</v>
      </c>
      <c r="P1063" s="4" t="s">
        <v>61</v>
      </c>
      <c r="Q1063" s="11">
        <v>7711209231</v>
      </c>
      <c r="R1063" s="4" t="s">
        <v>4270</v>
      </c>
      <c r="S1063" s="4">
        <v>21</v>
      </c>
      <c r="T1063" s="4"/>
      <c r="U1063" s="4" t="s">
        <v>114</v>
      </c>
      <c r="V1063" s="4" t="s">
        <v>115</v>
      </c>
      <c r="W1063" s="4" t="s">
        <v>1258</v>
      </c>
      <c r="X1063" s="4">
        <v>-8.676005</v>
      </c>
      <c r="Y1063" s="4">
        <v>-70.996840000000006</v>
      </c>
      <c r="Z1063">
        <v>2236474</v>
      </c>
      <c r="AA1063" s="123">
        <v>243466</v>
      </c>
      <c r="AB1063" s="22">
        <v>45169</v>
      </c>
      <c r="AC1063" s="22">
        <v>45175</v>
      </c>
      <c r="AD1063" s="168" t="s">
        <v>66</v>
      </c>
      <c r="AE1063" s="36">
        <v>45217</v>
      </c>
      <c r="AF1063"/>
      <c r="AG1063" s="12">
        <v>10</v>
      </c>
      <c r="AH1063" s="12" t="s">
        <v>224</v>
      </c>
      <c r="AI1063" t="s">
        <v>225</v>
      </c>
      <c r="AJ1063" s="81">
        <v>36801</v>
      </c>
    </row>
    <row r="1064" spans="1:36" ht="25.2" customHeight="1" x14ac:dyDescent="0.3">
      <c r="A1064" s="5">
        <v>694</v>
      </c>
      <c r="B1064" s="4" t="s">
        <v>4271</v>
      </c>
      <c r="C1064" s="171">
        <v>19971</v>
      </c>
      <c r="D1064" s="11">
        <v>3290805204</v>
      </c>
      <c r="E1064" s="99">
        <f ca="1">IFERROR(VLOOKUP(F1064,'Banco de Dados'!AE:AF,2,FALSE),"")</f>
        <v>716826</v>
      </c>
      <c r="F1064" s="4">
        <f ca="1">IFERROR(VLOOKUP(Q1064,'Banco de Dados'!A:B,2,FALSE),"")</f>
        <v>212301629</v>
      </c>
      <c r="G1064" s="4" t="s">
        <v>58</v>
      </c>
      <c r="H1064" s="12" t="s">
        <v>59</v>
      </c>
      <c r="I1064" s="114"/>
      <c r="J1064" s="11">
        <v>80</v>
      </c>
      <c r="K1064" s="111">
        <v>45204</v>
      </c>
      <c r="L1064" s="12" t="s">
        <v>59</v>
      </c>
      <c r="M1064" s="12" t="s">
        <v>59</v>
      </c>
      <c r="N1064" s="4"/>
      <c r="O1064" s="4" t="s">
        <v>4272</v>
      </c>
      <c r="P1064" s="4" t="s">
        <v>61</v>
      </c>
      <c r="Q1064" s="11">
        <v>3290805204</v>
      </c>
      <c r="R1064" s="4" t="s">
        <v>4273</v>
      </c>
      <c r="S1064" s="4">
        <v>21</v>
      </c>
      <c r="T1064" s="4"/>
      <c r="U1064" s="4" t="s">
        <v>114</v>
      </c>
      <c r="V1064" s="4" t="s">
        <v>115</v>
      </c>
      <c r="W1064" s="4" t="s">
        <v>1258</v>
      </c>
      <c r="X1064" s="4">
        <v>-8.6778359999999992</v>
      </c>
      <c r="Y1064" s="4">
        <v>-70.996172999999999</v>
      </c>
      <c r="Z1064">
        <v>2236477</v>
      </c>
      <c r="AA1064" s="123">
        <v>243466</v>
      </c>
      <c r="AB1064" s="22">
        <v>45169</v>
      </c>
      <c r="AC1064" s="22">
        <v>45175</v>
      </c>
      <c r="AD1064" s="168" t="s">
        <v>66</v>
      </c>
      <c r="AE1064" s="36">
        <v>45208</v>
      </c>
      <c r="AF1064"/>
      <c r="AG1064" s="12">
        <v>10</v>
      </c>
      <c r="AH1064" s="12" t="s">
        <v>224</v>
      </c>
      <c r="AI1064" t="s">
        <v>225</v>
      </c>
      <c r="AJ1064" s="81">
        <v>33086</v>
      </c>
    </row>
    <row r="1065" spans="1:36" ht="25.2" customHeight="1" x14ac:dyDescent="0.3">
      <c r="A1065" s="5">
        <v>695</v>
      </c>
      <c r="B1065" s="4" t="s">
        <v>4274</v>
      </c>
      <c r="C1065" s="171">
        <v>19973</v>
      </c>
      <c r="D1065" s="11">
        <v>33961280282</v>
      </c>
      <c r="E1065" s="99" t="str">
        <f>IFERROR(VLOOKUP(F1065,'Banco de Dados'!AE:AF,2,FALSE),"")</f>
        <v/>
      </c>
      <c r="F1065" s="4"/>
      <c r="G1065" s="4" t="s">
        <v>58</v>
      </c>
      <c r="H1065" s="12" t="s">
        <v>59</v>
      </c>
      <c r="I1065" s="114" t="s">
        <v>4275</v>
      </c>
      <c r="J1065" s="11">
        <v>80</v>
      </c>
      <c r="K1065" s="111">
        <v>45245</v>
      </c>
      <c r="L1065" s="12" t="s">
        <v>365</v>
      </c>
      <c r="M1065" s="12"/>
      <c r="N1065" s="4" t="s">
        <v>491</v>
      </c>
      <c r="O1065" s="4" t="s">
        <v>4276</v>
      </c>
      <c r="P1065" s="4" t="s">
        <v>2127</v>
      </c>
      <c r="Q1065" s="11">
        <v>33961280282</v>
      </c>
      <c r="R1065" s="4"/>
      <c r="S1065" s="4">
        <v>21</v>
      </c>
      <c r="T1065" s="4"/>
      <c r="U1065" s="4" t="s">
        <v>114</v>
      </c>
      <c r="V1065" s="4" t="s">
        <v>115</v>
      </c>
      <c r="W1065" s="4" t="s">
        <v>1258</v>
      </c>
      <c r="X1065" s="4">
        <v>-8.6756270000000004</v>
      </c>
      <c r="Y1065" s="4">
        <v>-70.994410999999999</v>
      </c>
      <c r="Z1065" t="s">
        <v>7</v>
      </c>
      <c r="AB1065" s="111">
        <v>45169</v>
      </c>
      <c r="AC1065" s="22">
        <v>45175</v>
      </c>
      <c r="AD1065" s="168"/>
      <c r="AE1065" s="36">
        <v>45330</v>
      </c>
      <c r="AF1065"/>
      <c r="AJ1065" s="170" t="s">
        <v>943</v>
      </c>
    </row>
    <row r="1066" spans="1:36" ht="25.2" customHeight="1" x14ac:dyDescent="0.3">
      <c r="A1066" s="5">
        <v>696</v>
      </c>
      <c r="B1066" s="4" t="s">
        <v>4277</v>
      </c>
      <c r="C1066" s="171">
        <v>19975</v>
      </c>
      <c r="D1066" s="11">
        <v>88696731204</v>
      </c>
      <c r="E1066" s="99" t="str">
        <f>IFERROR(VLOOKUP(F1066,'Banco de Dados'!AE:AF,2,FALSE),"")</f>
        <v/>
      </c>
      <c r="F1066" s="4"/>
      <c r="G1066" s="4" t="s">
        <v>58</v>
      </c>
      <c r="H1066" s="12" t="s">
        <v>59</v>
      </c>
      <c r="I1066" s="114"/>
      <c r="J1066" s="11">
        <v>80</v>
      </c>
      <c r="K1066" s="111">
        <v>45611</v>
      </c>
      <c r="L1066" s="12" t="s">
        <v>365</v>
      </c>
      <c r="M1066" s="12"/>
      <c r="N1066" s="4" t="s">
        <v>491</v>
      </c>
      <c r="O1066" s="4" t="s">
        <v>4278</v>
      </c>
      <c r="P1066" s="4" t="s">
        <v>943</v>
      </c>
      <c r="Q1066" s="11">
        <v>88696731204</v>
      </c>
      <c r="R1066" s="4"/>
      <c r="S1066" s="4">
        <v>21</v>
      </c>
      <c r="T1066" s="4"/>
      <c r="U1066" s="4" t="s">
        <v>114</v>
      </c>
      <c r="V1066" s="4" t="s">
        <v>115</v>
      </c>
      <c r="W1066" s="4" t="s">
        <v>223</v>
      </c>
      <c r="X1066" s="4">
        <v>-8.675414</v>
      </c>
      <c r="Y1066" s="4">
        <v>-70.994397000000006</v>
      </c>
      <c r="Z1066" t="s">
        <v>7</v>
      </c>
      <c r="AB1066" s="111">
        <v>45169</v>
      </c>
      <c r="AC1066" s="22">
        <v>45175</v>
      </c>
      <c r="AD1066" s="168"/>
      <c r="AE1066" s="36">
        <v>45314</v>
      </c>
      <c r="AF1066"/>
      <c r="AJ1066" s="170" t="s">
        <v>943</v>
      </c>
    </row>
    <row r="1067" spans="1:36" ht="25.2" customHeight="1" x14ac:dyDescent="0.3">
      <c r="A1067" s="5">
        <v>697</v>
      </c>
      <c r="B1067" s="4" t="s">
        <v>4279</v>
      </c>
      <c r="C1067" s="171">
        <v>19977</v>
      </c>
      <c r="D1067" s="11">
        <v>21667187287</v>
      </c>
      <c r="E1067" s="99">
        <f ca="1">IFERROR(VLOOKUP(F1067,'Banco de Dados'!AE:AF,2,FALSE),"")</f>
        <v>716828</v>
      </c>
      <c r="F1067" s="4">
        <f ca="1">IFERROR(VLOOKUP(Q1067,'Banco de Dados'!A:B,2,FALSE),"")</f>
        <v>212301630</v>
      </c>
      <c r="G1067" s="4" t="s">
        <v>58</v>
      </c>
      <c r="H1067" s="12" t="s">
        <v>59</v>
      </c>
      <c r="I1067" s="114"/>
      <c r="J1067" s="11">
        <v>80</v>
      </c>
      <c r="K1067" s="111">
        <v>45204</v>
      </c>
      <c r="L1067" s="12" t="s">
        <v>59</v>
      </c>
      <c r="M1067" s="12" t="s">
        <v>59</v>
      </c>
      <c r="N1067" s="4"/>
      <c r="O1067" s="4" t="s">
        <v>4280</v>
      </c>
      <c r="P1067" s="4" t="s">
        <v>61</v>
      </c>
      <c r="Q1067" s="11">
        <v>21667187287</v>
      </c>
      <c r="R1067" s="4" t="s">
        <v>4281</v>
      </c>
      <c r="S1067" s="4">
        <v>21</v>
      </c>
      <c r="T1067" s="4"/>
      <c r="U1067" s="4" t="s">
        <v>114</v>
      </c>
      <c r="V1067" s="4" t="s">
        <v>115</v>
      </c>
      <c r="W1067" s="4" t="s">
        <v>342</v>
      </c>
      <c r="X1067" s="4">
        <v>-8.6786980000000007</v>
      </c>
      <c r="Y1067" s="4">
        <v>-70.988718000000006</v>
      </c>
      <c r="Z1067">
        <v>2236481</v>
      </c>
      <c r="AA1067" s="123">
        <v>243466</v>
      </c>
      <c r="AB1067" s="22">
        <v>45169</v>
      </c>
      <c r="AC1067" s="22">
        <v>45175</v>
      </c>
      <c r="AD1067" s="168" t="s">
        <v>66</v>
      </c>
      <c r="AE1067" s="36">
        <v>45208</v>
      </c>
      <c r="AF1067"/>
      <c r="AG1067" s="12">
        <v>10</v>
      </c>
      <c r="AH1067" s="12" t="s">
        <v>224</v>
      </c>
      <c r="AI1067" t="s">
        <v>225</v>
      </c>
      <c r="AJ1067" s="81">
        <v>24605</v>
      </c>
    </row>
    <row r="1068" spans="1:36" ht="25.2" customHeight="1" x14ac:dyDescent="0.3">
      <c r="A1068" s="5">
        <v>698</v>
      </c>
      <c r="B1068" s="4" t="s">
        <v>4282</v>
      </c>
      <c r="C1068" s="171">
        <v>19979</v>
      </c>
      <c r="D1068" s="11">
        <v>67231314287</v>
      </c>
      <c r="E1068" s="99">
        <f ca="1">IFERROR(VLOOKUP(F1068,'Banco de Dados'!AE:AF,2,FALSE),"")</f>
        <v>716832</v>
      </c>
      <c r="F1068" s="4">
        <f ca="1">IFERROR(VLOOKUP(Q1068,'Banco de Dados'!A:B,2,FALSE),"")</f>
        <v>212301631</v>
      </c>
      <c r="G1068" s="4" t="s">
        <v>58</v>
      </c>
      <c r="H1068" s="12" t="s">
        <v>59</v>
      </c>
      <c r="I1068" s="114"/>
      <c r="J1068" s="11">
        <v>80</v>
      </c>
      <c r="K1068" s="111">
        <v>45197</v>
      </c>
      <c r="L1068" s="12" t="s">
        <v>59</v>
      </c>
      <c r="M1068" s="12" t="s">
        <v>59</v>
      </c>
      <c r="N1068" s="4"/>
      <c r="O1068" s="4" t="s">
        <v>4283</v>
      </c>
      <c r="P1068" s="4" t="s">
        <v>61</v>
      </c>
      <c r="Q1068" s="11">
        <v>67231314287</v>
      </c>
      <c r="R1068" s="4" t="s">
        <v>4284</v>
      </c>
      <c r="S1068" s="4">
        <v>21</v>
      </c>
      <c r="T1068" s="4"/>
      <c r="U1068" s="4" t="s">
        <v>114</v>
      </c>
      <c r="V1068" s="4" t="s">
        <v>115</v>
      </c>
      <c r="W1068" s="4" t="s">
        <v>351</v>
      </c>
      <c r="X1068" s="4">
        <v>-8.5982900000000004</v>
      </c>
      <c r="Y1068" s="4">
        <v>-70.926325000000006</v>
      </c>
      <c r="Z1068">
        <v>2236486</v>
      </c>
      <c r="AA1068" s="123">
        <v>243466</v>
      </c>
      <c r="AB1068" s="22">
        <v>45169</v>
      </c>
      <c r="AC1068" s="22">
        <v>45175</v>
      </c>
      <c r="AD1068" s="168" t="s">
        <v>66</v>
      </c>
      <c r="AE1068" s="36">
        <v>45208</v>
      </c>
      <c r="AF1068"/>
      <c r="AG1068" s="12">
        <v>10</v>
      </c>
      <c r="AH1068" s="12" t="s">
        <v>224</v>
      </c>
      <c r="AI1068" t="s">
        <v>225</v>
      </c>
      <c r="AJ1068" s="81">
        <v>22753</v>
      </c>
    </row>
    <row r="1069" spans="1:36" ht="25.2" customHeight="1" x14ac:dyDescent="0.3">
      <c r="A1069" s="5">
        <v>699</v>
      </c>
      <c r="B1069" s="4" t="s">
        <v>4285</v>
      </c>
      <c r="C1069" s="171">
        <v>16531</v>
      </c>
      <c r="D1069" s="11" t="s">
        <v>4286</v>
      </c>
      <c r="E1069" s="99" t="str">
        <f ca="1">IFERROR(VLOOKUP(F1069,'Banco de Dados'!AE:AF,2,FALSE),"")</f>
        <v/>
      </c>
      <c r="F1069" s="4">
        <f ca="1">IFERROR(VLOOKUP(Q1069,'Banco de Dados'!A:B,2,FALSE),"")</f>
        <v>212301999</v>
      </c>
      <c r="G1069" s="4" t="s">
        <v>410</v>
      </c>
      <c r="H1069" s="12" t="s">
        <v>59</v>
      </c>
      <c r="I1069" s="114"/>
      <c r="J1069" s="12">
        <v>45</v>
      </c>
      <c r="K1069" s="111">
        <v>45247</v>
      </c>
      <c r="L1069" s="12" t="s">
        <v>59</v>
      </c>
      <c r="M1069" s="12" t="s">
        <v>59</v>
      </c>
      <c r="N1069" s="4"/>
      <c r="O1069" s="4" t="s">
        <v>4287</v>
      </c>
      <c r="P1069" s="4" t="s">
        <v>61</v>
      </c>
      <c r="Q1069" s="11">
        <v>89277570253</v>
      </c>
      <c r="R1069" s="4" t="s">
        <v>4288</v>
      </c>
      <c r="S1069" s="4">
        <v>17</v>
      </c>
      <c r="T1069" s="4"/>
      <c r="U1069" s="4" t="s">
        <v>2573</v>
      </c>
      <c r="V1069" s="4" t="s">
        <v>2574</v>
      </c>
      <c r="W1069" s="4" t="s">
        <v>4289</v>
      </c>
      <c r="X1069" s="4">
        <v>-8.4656909999999996</v>
      </c>
      <c r="Y1069" s="4">
        <v>-72.510390999999998</v>
      </c>
      <c r="AA1069">
        <v>247256</v>
      </c>
      <c r="AB1069" s="22">
        <v>45175</v>
      </c>
      <c r="AC1069" s="22">
        <v>45181</v>
      </c>
      <c r="AD1069" s="168" t="s">
        <v>66</v>
      </c>
      <c r="AE1069" s="36">
        <v>45252</v>
      </c>
      <c r="AF1069"/>
      <c r="AG1069" s="12">
        <v>11</v>
      </c>
      <c r="AH1069" s="12" t="s">
        <v>128</v>
      </c>
      <c r="AJ1069" s="81">
        <v>30046</v>
      </c>
    </row>
    <row r="1070" spans="1:36" ht="25.2" customHeight="1" x14ac:dyDescent="0.3">
      <c r="A1070" s="5">
        <v>70</v>
      </c>
      <c r="B1070" s="4" t="s">
        <v>4290</v>
      </c>
      <c r="C1070" s="169">
        <v>17148</v>
      </c>
      <c r="D1070" s="11" t="s">
        <v>106</v>
      </c>
      <c r="E1070" s="99">
        <f>IFERROR(VLOOKUP(F1070,'Banco de Dados'!AE:AF,2,FALSE),"")</f>
        <v>713837</v>
      </c>
      <c r="F1070" s="4">
        <f>IFERROR(VLOOKUP(Q1070,'Banco de Dados'!A:B,2,FALSE),"")</f>
        <v>212300919</v>
      </c>
      <c r="G1070" s="4" t="s">
        <v>58</v>
      </c>
      <c r="H1070" s="12" t="s">
        <v>59</v>
      </c>
      <c r="I1070" s="4"/>
      <c r="J1070" s="11">
        <v>80</v>
      </c>
      <c r="K1070" s="111">
        <v>45171</v>
      </c>
      <c r="L1070" s="12" t="s">
        <v>59</v>
      </c>
      <c r="M1070" s="12" t="s">
        <v>59</v>
      </c>
      <c r="N1070" s="4"/>
      <c r="O1070" s="4" t="s">
        <v>4291</v>
      </c>
      <c r="P1070" s="4" t="s">
        <v>61</v>
      </c>
      <c r="Q1070" s="11">
        <v>80647111268</v>
      </c>
      <c r="R1070" s="4" t="s">
        <v>4292</v>
      </c>
      <c r="S1070" s="4">
        <v>16</v>
      </c>
      <c r="T1070" s="4"/>
      <c r="U1070" s="4" t="s">
        <v>63</v>
      </c>
      <c r="V1070" s="4" t="s">
        <v>64</v>
      </c>
      <c r="W1070" s="4" t="s">
        <v>65</v>
      </c>
      <c r="X1070" s="4">
        <v>-8.0699450000000006</v>
      </c>
      <c r="Y1070" s="4">
        <v>-72.635777000000004</v>
      </c>
      <c r="Z1070">
        <v>2216204</v>
      </c>
      <c r="AA1070" s="123">
        <v>239823</v>
      </c>
      <c r="AB1070" s="22">
        <v>45154</v>
      </c>
      <c r="AC1070" s="22">
        <v>45154</v>
      </c>
      <c r="AD1070" s="168" t="s">
        <v>66</v>
      </c>
      <c r="AE1070" s="36">
        <v>45175</v>
      </c>
      <c r="AF1070" s="22">
        <v>45183</v>
      </c>
      <c r="AG1070" s="12">
        <v>9</v>
      </c>
      <c r="AH1070" s="12" t="s">
        <v>67</v>
      </c>
      <c r="AI1070" t="s">
        <v>68</v>
      </c>
      <c r="AJ1070" s="81">
        <v>22499</v>
      </c>
    </row>
    <row r="1071" spans="1:36" ht="25.2" customHeight="1" x14ac:dyDescent="0.3">
      <c r="A1071" s="5">
        <v>700</v>
      </c>
      <c r="B1071" s="4" t="s">
        <v>4293</v>
      </c>
      <c r="C1071" s="171">
        <v>20011</v>
      </c>
      <c r="D1071" s="11" t="s">
        <v>4294</v>
      </c>
      <c r="E1071" s="99">
        <f>IFERROR(VLOOKUP(F1071,'Banco de Dados'!AE:AF,2,FALSE),"")</f>
        <v>715367</v>
      </c>
      <c r="F1071" s="4">
        <f>IFERROR(VLOOKUP(Q1071,'Banco de Dados'!A:B,2,FALSE),"")</f>
        <v>212301201</v>
      </c>
      <c r="G1071" s="4" t="s">
        <v>58</v>
      </c>
      <c r="H1071" s="12" t="s">
        <v>59</v>
      </c>
      <c r="I1071" s="114"/>
      <c r="J1071" s="11">
        <v>80</v>
      </c>
      <c r="K1071" s="111">
        <v>45190</v>
      </c>
      <c r="L1071" s="12" t="s">
        <v>59</v>
      </c>
      <c r="M1071" s="12" t="s">
        <v>59</v>
      </c>
      <c r="N1071" s="4"/>
      <c r="O1071" s="4" t="s">
        <v>4295</v>
      </c>
      <c r="P1071" s="4" t="s">
        <v>61</v>
      </c>
      <c r="Q1071" s="11">
        <v>52128407249</v>
      </c>
      <c r="R1071" s="4" t="s">
        <v>4296</v>
      </c>
      <c r="S1071" s="4">
        <v>21</v>
      </c>
      <c r="T1071" s="4"/>
      <c r="U1071" s="4" t="s">
        <v>368</v>
      </c>
      <c r="V1071" s="4" t="s">
        <v>115</v>
      </c>
      <c r="W1071" s="4" t="s">
        <v>342</v>
      </c>
      <c r="X1071" s="4">
        <v>-8.6483889999999999</v>
      </c>
      <c r="Y1071" s="4">
        <v>-70.957631000000006</v>
      </c>
      <c r="Z1071">
        <v>2216397</v>
      </c>
      <c r="AA1071" s="123">
        <v>239822</v>
      </c>
      <c r="AB1071" s="22">
        <v>45175</v>
      </c>
      <c r="AC1071" s="22">
        <v>45181</v>
      </c>
      <c r="AD1071" s="168" t="s">
        <v>66</v>
      </c>
      <c r="AE1071" s="36">
        <v>45202</v>
      </c>
      <c r="AF1071" s="36">
        <v>45208</v>
      </c>
      <c r="AG1071" s="12">
        <v>10</v>
      </c>
      <c r="AH1071" s="12" t="s">
        <v>67</v>
      </c>
      <c r="AI1071" t="s">
        <v>68</v>
      </c>
      <c r="AJ1071" s="81">
        <v>29823</v>
      </c>
    </row>
    <row r="1072" spans="1:36" ht="25.2" customHeight="1" x14ac:dyDescent="0.3">
      <c r="A1072" s="5">
        <v>701</v>
      </c>
      <c r="B1072" s="4" t="s">
        <v>4297</v>
      </c>
      <c r="C1072" s="171">
        <v>20013</v>
      </c>
      <c r="D1072" s="11" t="s">
        <v>4298</v>
      </c>
      <c r="E1072" s="99">
        <f ca="1">IFERROR(VLOOKUP(F1072,'Banco de Dados'!AE:AF,2,FALSE),"")</f>
        <v>716835</v>
      </c>
      <c r="F1072" s="4">
        <f ca="1">IFERROR(VLOOKUP(Q1072,'Banco de Dados'!A:B,2,FALSE),"")</f>
        <v>212301632</v>
      </c>
      <c r="G1072" s="4" t="s">
        <v>58</v>
      </c>
      <c r="H1072" s="12" t="s">
        <v>59</v>
      </c>
      <c r="I1072" s="114"/>
      <c r="J1072" s="11">
        <v>80</v>
      </c>
      <c r="K1072" s="111">
        <v>45191</v>
      </c>
      <c r="L1072" s="12" t="s">
        <v>59</v>
      </c>
      <c r="M1072" s="12" t="s">
        <v>59</v>
      </c>
      <c r="N1072" s="4" t="s">
        <v>4299</v>
      </c>
      <c r="O1072" s="4" t="s">
        <v>4300</v>
      </c>
      <c r="P1072" s="4" t="s">
        <v>61</v>
      </c>
      <c r="Q1072" s="11">
        <v>67424376268</v>
      </c>
      <c r="R1072" s="4" t="s">
        <v>4301</v>
      </c>
      <c r="S1072" s="4">
        <v>21</v>
      </c>
      <c r="T1072" s="4"/>
      <c r="U1072" s="4" t="s">
        <v>368</v>
      </c>
      <c r="V1072" s="4" t="s">
        <v>115</v>
      </c>
      <c r="W1072" s="4" t="s">
        <v>342</v>
      </c>
      <c r="X1072" s="4">
        <v>-8.6492240000000002</v>
      </c>
      <c r="Y1072" s="4">
        <v>-70.952473999999995</v>
      </c>
      <c r="Z1072">
        <v>2236488</v>
      </c>
      <c r="AA1072" s="123">
        <v>243471</v>
      </c>
      <c r="AB1072" s="22">
        <v>45175</v>
      </c>
      <c r="AC1072" s="22">
        <v>45181</v>
      </c>
      <c r="AD1072" s="168" t="s">
        <v>66</v>
      </c>
      <c r="AE1072" s="36">
        <v>45202</v>
      </c>
      <c r="AF1072" s="12"/>
      <c r="AG1072" s="12">
        <v>10</v>
      </c>
      <c r="AH1072" s="12" t="s">
        <v>224</v>
      </c>
      <c r="AI1072" t="s">
        <v>225</v>
      </c>
      <c r="AJ1072" s="81">
        <v>15987</v>
      </c>
    </row>
    <row r="1073" spans="1:39" ht="25.2" customHeight="1" x14ac:dyDescent="0.3">
      <c r="A1073" s="5">
        <v>702</v>
      </c>
      <c r="B1073" s="4" t="s">
        <v>4302</v>
      </c>
      <c r="C1073" s="171">
        <v>20015</v>
      </c>
      <c r="D1073" s="11" t="s">
        <v>4303</v>
      </c>
      <c r="E1073" s="99">
        <f ca="1">IFERROR(VLOOKUP(F1073,'Banco de Dados'!AE:AF,2,FALSE),"")</f>
        <v>716911</v>
      </c>
      <c r="F1073" s="4">
        <f ca="1">IFERROR(VLOOKUP(Q1073,'Banco de Dados'!A:B,2,FALSE),"")</f>
        <v>212301633</v>
      </c>
      <c r="G1073" s="4" t="s">
        <v>58</v>
      </c>
      <c r="H1073" s="12" t="s">
        <v>59</v>
      </c>
      <c r="I1073" s="114"/>
      <c r="J1073" s="11">
        <v>80</v>
      </c>
      <c r="K1073" s="111">
        <v>45208</v>
      </c>
      <c r="L1073" s="12" t="s">
        <v>59</v>
      </c>
      <c r="M1073" s="12" t="s">
        <v>59</v>
      </c>
      <c r="N1073" s="4"/>
      <c r="O1073" s="4" t="s">
        <v>4304</v>
      </c>
      <c r="P1073" s="4" t="s">
        <v>292</v>
      </c>
      <c r="Q1073" s="11">
        <v>51411237234</v>
      </c>
      <c r="R1073" s="4" t="s">
        <v>4305</v>
      </c>
      <c r="S1073" s="4">
        <v>21</v>
      </c>
      <c r="T1073" s="4"/>
      <c r="U1073" s="4" t="s">
        <v>368</v>
      </c>
      <c r="V1073" s="4" t="s">
        <v>115</v>
      </c>
      <c r="W1073" s="4" t="s">
        <v>342</v>
      </c>
      <c r="X1073" s="4">
        <v>-8.6582899999999992</v>
      </c>
      <c r="Y1073" s="4">
        <v>-70.981635999999995</v>
      </c>
      <c r="Z1073">
        <v>2236490</v>
      </c>
      <c r="AA1073" s="123">
        <v>243471</v>
      </c>
      <c r="AB1073" s="22">
        <v>45175</v>
      </c>
      <c r="AC1073" s="22">
        <v>45181</v>
      </c>
      <c r="AD1073" s="168" t="s">
        <v>66</v>
      </c>
      <c r="AE1073" s="36">
        <v>45217</v>
      </c>
      <c r="AF1073"/>
      <c r="AG1073" s="12">
        <v>10</v>
      </c>
      <c r="AH1073" s="12" t="s">
        <v>224</v>
      </c>
      <c r="AI1073" t="s">
        <v>225</v>
      </c>
      <c r="AJ1073" s="81">
        <v>29409</v>
      </c>
    </row>
    <row r="1074" spans="1:39" ht="25.2" customHeight="1" x14ac:dyDescent="0.3">
      <c r="A1074" s="5">
        <v>703</v>
      </c>
      <c r="B1074" s="4" t="s">
        <v>4306</v>
      </c>
      <c r="C1074" s="171">
        <v>20017</v>
      </c>
      <c r="D1074" s="11" t="s">
        <v>4307</v>
      </c>
      <c r="E1074" s="99">
        <f ca="1">IFERROR(VLOOKUP(F1074,'Banco de Dados'!AE:AF,2,FALSE),"")</f>
        <v>716912</v>
      </c>
      <c r="F1074" s="4">
        <f ca="1">IFERROR(VLOOKUP(Q1074,'Banco de Dados'!A:B,2,FALSE),"")</f>
        <v>212301634</v>
      </c>
      <c r="G1074" s="4" t="s">
        <v>58</v>
      </c>
      <c r="H1074" s="12" t="s">
        <v>59</v>
      </c>
      <c r="I1074" s="114"/>
      <c r="J1074" s="11">
        <v>80</v>
      </c>
      <c r="K1074" s="111">
        <v>45218</v>
      </c>
      <c r="L1074" s="12" t="s">
        <v>59</v>
      </c>
      <c r="M1074" s="12" t="s">
        <v>59</v>
      </c>
      <c r="N1074" s="4"/>
      <c r="O1074" s="4" t="s">
        <v>4308</v>
      </c>
      <c r="P1074" s="4" t="s">
        <v>61</v>
      </c>
      <c r="Q1074" s="11">
        <v>6985500218</v>
      </c>
      <c r="R1074" s="4" t="s">
        <v>4309</v>
      </c>
      <c r="S1074" s="4">
        <v>21</v>
      </c>
      <c r="T1074" s="4"/>
      <c r="U1074" s="4" t="s">
        <v>368</v>
      </c>
      <c r="V1074" s="4" t="s">
        <v>115</v>
      </c>
      <c r="W1074" s="4" t="s">
        <v>342</v>
      </c>
      <c r="X1074" s="4">
        <v>-8.6365219999999994</v>
      </c>
      <c r="Y1074" s="4">
        <v>-70963357</v>
      </c>
      <c r="Z1074">
        <v>2236493</v>
      </c>
      <c r="AA1074" s="123">
        <v>243471</v>
      </c>
      <c r="AB1074" s="22">
        <v>45175</v>
      </c>
      <c r="AC1074" s="22">
        <v>45181</v>
      </c>
      <c r="AD1074" s="168" t="s">
        <v>66</v>
      </c>
      <c r="AE1074" s="36">
        <v>45225</v>
      </c>
      <c r="AF1074"/>
      <c r="AG1074" s="12">
        <v>10</v>
      </c>
      <c r="AH1074" s="12" t="s">
        <v>224</v>
      </c>
      <c r="AI1074" t="s">
        <v>225</v>
      </c>
      <c r="AJ1074" s="81">
        <v>36188</v>
      </c>
    </row>
    <row r="1075" spans="1:39" s="98" customFormat="1" ht="25.2" customHeight="1" x14ac:dyDescent="0.3">
      <c r="A1075" s="5">
        <v>704</v>
      </c>
      <c r="B1075" s="4" t="s">
        <v>4310</v>
      </c>
      <c r="C1075" s="171">
        <v>20019</v>
      </c>
      <c r="D1075" s="11" t="s">
        <v>4311</v>
      </c>
      <c r="E1075" s="99">
        <f ca="1">IFERROR(VLOOKUP(F1075,'Banco de Dados'!AE:AF,2,FALSE),"")</f>
        <v>716913</v>
      </c>
      <c r="F1075" s="4">
        <f ca="1">IFERROR(VLOOKUP(Q1075,'Banco de Dados'!A:B,2,FALSE),"")</f>
        <v>212301635</v>
      </c>
      <c r="G1075" s="4" t="s">
        <v>58</v>
      </c>
      <c r="H1075" s="12" t="s">
        <v>59</v>
      </c>
      <c r="I1075" s="114"/>
      <c r="J1075" s="11">
        <v>80</v>
      </c>
      <c r="K1075" s="111">
        <v>45208</v>
      </c>
      <c r="L1075" s="12" t="s">
        <v>59</v>
      </c>
      <c r="M1075" s="12" t="s">
        <v>59</v>
      </c>
      <c r="N1075" s="4" t="s">
        <v>3465</v>
      </c>
      <c r="O1075" s="4" t="s">
        <v>4312</v>
      </c>
      <c r="P1075" s="4" t="s">
        <v>61</v>
      </c>
      <c r="Q1075" s="11">
        <v>81800479204</v>
      </c>
      <c r="R1075" s="4" t="s">
        <v>4313</v>
      </c>
      <c r="S1075" s="4">
        <v>21</v>
      </c>
      <c r="T1075" s="4"/>
      <c r="U1075" s="4" t="s">
        <v>368</v>
      </c>
      <c r="V1075" s="4" t="s">
        <v>115</v>
      </c>
      <c r="W1075" s="4" t="s">
        <v>342</v>
      </c>
      <c r="X1075" s="4">
        <v>-8.6833609999999997</v>
      </c>
      <c r="Y1075" s="4">
        <v>-70.993897000000004</v>
      </c>
      <c r="Z1075">
        <v>2236497</v>
      </c>
      <c r="AA1075" s="123">
        <v>243471</v>
      </c>
      <c r="AB1075" s="22">
        <v>45175</v>
      </c>
      <c r="AC1075" s="22">
        <v>45181</v>
      </c>
      <c r="AD1075" s="168" t="s">
        <v>66</v>
      </c>
      <c r="AE1075" s="36">
        <v>45217</v>
      </c>
      <c r="AF1075"/>
      <c r="AG1075" s="12">
        <v>10</v>
      </c>
      <c r="AH1075" s="12" t="s">
        <v>224</v>
      </c>
      <c r="AI1075" t="s">
        <v>225</v>
      </c>
      <c r="AJ1075" s="81">
        <v>20552</v>
      </c>
      <c r="AK1075"/>
      <c r="AL1075"/>
      <c r="AM1075"/>
    </row>
    <row r="1076" spans="1:39" s="98" customFormat="1" ht="25.2" customHeight="1" x14ac:dyDescent="0.3">
      <c r="A1076" s="5">
        <v>705</v>
      </c>
      <c r="B1076" s="4" t="s">
        <v>4314</v>
      </c>
      <c r="C1076" s="171">
        <v>20021</v>
      </c>
      <c r="D1076" s="11" t="s">
        <v>4315</v>
      </c>
      <c r="E1076" s="99" t="str">
        <f ca="1">IFERROR(VLOOKUP(F1076,'Banco de Dados'!AE:AF,2,FALSE),"")</f>
        <v/>
      </c>
      <c r="F1076" s="4">
        <f ca="1">IFERROR(VLOOKUP(Q1076,'Banco de Dados'!A:B,2,FALSE),"")</f>
        <v>212301718</v>
      </c>
      <c r="G1076" s="4" t="s">
        <v>58</v>
      </c>
      <c r="H1076" s="12" t="s">
        <v>59</v>
      </c>
      <c r="I1076" s="114"/>
      <c r="J1076" s="11">
        <v>80</v>
      </c>
      <c r="K1076" s="111">
        <v>45217</v>
      </c>
      <c r="L1076" s="12" t="s">
        <v>59</v>
      </c>
      <c r="M1076" s="147">
        <v>0.95</v>
      </c>
      <c r="N1076" s="4"/>
      <c r="O1076" s="4" t="s">
        <v>4316</v>
      </c>
      <c r="P1076" s="4" t="s">
        <v>61</v>
      </c>
      <c r="Q1076" s="11">
        <v>92819567215</v>
      </c>
      <c r="R1076" s="4" t="s">
        <v>4317</v>
      </c>
      <c r="S1076" s="4">
        <v>21</v>
      </c>
      <c r="T1076" s="4"/>
      <c r="U1076" s="4" t="s">
        <v>368</v>
      </c>
      <c r="V1076" s="4" t="s">
        <v>115</v>
      </c>
      <c r="W1076" s="4" t="s">
        <v>342</v>
      </c>
      <c r="X1076" s="4">
        <v>-8.6852490000000007</v>
      </c>
      <c r="Y1076" s="4">
        <v>-70.990455999999995</v>
      </c>
      <c r="Z1076">
        <v>2244985</v>
      </c>
      <c r="AA1076" s="123">
        <v>244111</v>
      </c>
      <c r="AB1076" s="22">
        <v>45175</v>
      </c>
      <c r="AC1076" s="22">
        <v>45181</v>
      </c>
      <c r="AD1076" s="168" t="s">
        <v>66</v>
      </c>
      <c r="AE1076" s="36">
        <v>45240</v>
      </c>
      <c r="AF1076"/>
      <c r="AG1076" s="12">
        <v>11</v>
      </c>
      <c r="AH1076" s="12" t="s">
        <v>224</v>
      </c>
      <c r="AI1076" t="s">
        <v>806</v>
      </c>
      <c r="AJ1076" s="81">
        <v>28162</v>
      </c>
      <c r="AK1076"/>
      <c r="AL1076"/>
      <c r="AM1076"/>
    </row>
    <row r="1077" spans="1:39" s="98" customFormat="1" ht="25.2" customHeight="1" x14ac:dyDescent="0.3">
      <c r="A1077" s="5">
        <v>706</v>
      </c>
      <c r="B1077" s="4" t="s">
        <v>4318</v>
      </c>
      <c r="C1077" s="171">
        <v>20023</v>
      </c>
      <c r="D1077" s="11" t="s">
        <v>4319</v>
      </c>
      <c r="E1077" s="99">
        <f ca="1">IFERROR(VLOOKUP(F1077,'Banco de Dados'!AE:AF,2,FALSE),"")</f>
        <v>716914</v>
      </c>
      <c r="F1077" s="4">
        <f ca="1">IFERROR(VLOOKUP(Q1077,'Banco de Dados'!A:B,2,FALSE),"")</f>
        <v>212301636</v>
      </c>
      <c r="G1077" s="4" t="s">
        <v>58</v>
      </c>
      <c r="H1077" s="12" t="s">
        <v>59</v>
      </c>
      <c r="I1077" s="114"/>
      <c r="J1077" s="11">
        <v>80</v>
      </c>
      <c r="K1077" s="111">
        <v>45210</v>
      </c>
      <c r="L1077" s="12" t="s">
        <v>59</v>
      </c>
      <c r="M1077" s="12" t="s">
        <v>59</v>
      </c>
      <c r="N1077" s="4"/>
      <c r="O1077" s="4" t="s">
        <v>4320</v>
      </c>
      <c r="P1077" s="4" t="s">
        <v>61</v>
      </c>
      <c r="Q1077" s="11">
        <v>1573178209</v>
      </c>
      <c r="R1077" s="4" t="s">
        <v>4321</v>
      </c>
      <c r="S1077" s="4">
        <v>21</v>
      </c>
      <c r="T1077" s="4"/>
      <c r="U1077" s="4" t="s">
        <v>368</v>
      </c>
      <c r="V1077" s="4" t="s">
        <v>115</v>
      </c>
      <c r="W1077" s="4" t="s">
        <v>342</v>
      </c>
      <c r="X1077" s="4">
        <v>-8.6855510000000002</v>
      </c>
      <c r="Y1077" s="4">
        <v>-70.987787999999995</v>
      </c>
      <c r="Z1077">
        <v>2236501</v>
      </c>
      <c r="AA1077" s="123">
        <v>243471</v>
      </c>
      <c r="AB1077" s="22">
        <v>45175</v>
      </c>
      <c r="AC1077" s="22">
        <v>45181</v>
      </c>
      <c r="AD1077" s="168" t="s">
        <v>66</v>
      </c>
      <c r="AE1077" s="36">
        <v>45217</v>
      </c>
      <c r="AF1077"/>
      <c r="AG1077" s="12">
        <v>10</v>
      </c>
      <c r="AH1077" s="12" t="s">
        <v>224</v>
      </c>
      <c r="AI1077" t="s">
        <v>225</v>
      </c>
      <c r="AJ1077" s="81">
        <v>33168</v>
      </c>
      <c r="AK1077"/>
      <c r="AL1077"/>
      <c r="AM1077"/>
    </row>
    <row r="1078" spans="1:39" s="98" customFormat="1" ht="25.2" customHeight="1" x14ac:dyDescent="0.3">
      <c r="A1078" s="5">
        <v>707</v>
      </c>
      <c r="B1078" s="4" t="s">
        <v>4322</v>
      </c>
      <c r="C1078" s="171">
        <v>20025</v>
      </c>
      <c r="D1078" s="11" t="s">
        <v>4323</v>
      </c>
      <c r="E1078" s="99">
        <f ca="1">IFERROR(VLOOKUP(F1078,'Banco de Dados'!AE:AF,2,FALSE),"")</f>
        <v>716915</v>
      </c>
      <c r="F1078" s="4">
        <f ca="1">IFERROR(VLOOKUP(Q1078,'Banco de Dados'!A:B,2,FALSE),"")</f>
        <v>212301637</v>
      </c>
      <c r="G1078" s="4" t="s">
        <v>58</v>
      </c>
      <c r="H1078" s="12" t="s">
        <v>59</v>
      </c>
      <c r="I1078" s="114"/>
      <c r="J1078" s="11">
        <v>80</v>
      </c>
      <c r="K1078" s="111">
        <v>45210</v>
      </c>
      <c r="L1078" s="12" t="s">
        <v>59</v>
      </c>
      <c r="M1078" s="12" t="s">
        <v>59</v>
      </c>
      <c r="N1078" s="4" t="s">
        <v>3465</v>
      </c>
      <c r="O1078" s="4" t="s">
        <v>4324</v>
      </c>
      <c r="P1078" s="4" t="s">
        <v>61</v>
      </c>
      <c r="Q1078" s="11">
        <v>5105035275</v>
      </c>
      <c r="R1078" s="4" t="s">
        <v>4325</v>
      </c>
      <c r="S1078" s="4">
        <v>21</v>
      </c>
      <c r="T1078" s="4"/>
      <c r="U1078" s="4" t="s">
        <v>368</v>
      </c>
      <c r="V1078" s="4" t="s">
        <v>115</v>
      </c>
      <c r="W1078" s="4" t="s">
        <v>342</v>
      </c>
      <c r="X1078" s="4">
        <v>-8.6923759999999994</v>
      </c>
      <c r="Y1078" s="4">
        <v>-70.982510000000005</v>
      </c>
      <c r="Z1078">
        <v>2236506</v>
      </c>
      <c r="AA1078" s="123">
        <v>243471</v>
      </c>
      <c r="AB1078" s="22">
        <v>45175</v>
      </c>
      <c r="AC1078" s="22">
        <v>45181</v>
      </c>
      <c r="AD1078" s="168" t="s">
        <v>66</v>
      </c>
      <c r="AE1078" s="36">
        <v>45217</v>
      </c>
      <c r="AF1078"/>
      <c r="AG1078" s="12">
        <v>10</v>
      </c>
      <c r="AH1078" s="12" t="s">
        <v>224</v>
      </c>
      <c r="AI1078" t="s">
        <v>225</v>
      </c>
      <c r="AJ1078" s="81">
        <v>36261</v>
      </c>
      <c r="AK1078"/>
      <c r="AL1078"/>
      <c r="AM1078"/>
    </row>
    <row r="1079" spans="1:39" s="98" customFormat="1" ht="25.2" customHeight="1" x14ac:dyDescent="0.3">
      <c r="A1079" s="5">
        <v>708</v>
      </c>
      <c r="B1079" s="4" t="s">
        <v>4326</v>
      </c>
      <c r="C1079" s="171">
        <v>20027</v>
      </c>
      <c r="D1079" s="11" t="s">
        <v>4327</v>
      </c>
      <c r="E1079" s="99">
        <f ca="1">IFERROR(VLOOKUP(F1079,'Banco de Dados'!AE:AF,2,FALSE),"")</f>
        <v>716918</v>
      </c>
      <c r="F1079" s="4">
        <f ca="1">IFERROR(VLOOKUP(Q1079,'Banco de Dados'!A:B,2,FALSE),"")</f>
        <v>212301638</v>
      </c>
      <c r="G1079" s="4" t="s">
        <v>58</v>
      </c>
      <c r="H1079" s="12" t="s">
        <v>59</v>
      </c>
      <c r="I1079" s="114"/>
      <c r="J1079" s="11">
        <v>80</v>
      </c>
      <c r="K1079" s="111">
        <v>45208</v>
      </c>
      <c r="L1079" s="12" t="s">
        <v>59</v>
      </c>
      <c r="M1079" s="12" t="s">
        <v>59</v>
      </c>
      <c r="N1079" s="4" t="s">
        <v>3562</v>
      </c>
      <c r="O1079" s="4" t="s">
        <v>4328</v>
      </c>
      <c r="P1079" s="4" t="s">
        <v>61</v>
      </c>
      <c r="Q1079" s="11">
        <v>77778537249</v>
      </c>
      <c r="R1079" s="4" t="s">
        <v>4329</v>
      </c>
      <c r="S1079" s="4">
        <v>21</v>
      </c>
      <c r="T1079" s="4"/>
      <c r="U1079" s="4" t="s">
        <v>368</v>
      </c>
      <c r="V1079" s="4" t="s">
        <v>115</v>
      </c>
      <c r="W1079" s="4" t="s">
        <v>342</v>
      </c>
      <c r="X1079" s="4">
        <v>-8.6843229999999991</v>
      </c>
      <c r="Y1079" s="4">
        <v>-70.995369999999994</v>
      </c>
      <c r="Z1079">
        <v>2236509</v>
      </c>
      <c r="AA1079" s="123">
        <v>243471</v>
      </c>
      <c r="AB1079" s="22">
        <v>45175</v>
      </c>
      <c r="AC1079" s="22">
        <v>45181</v>
      </c>
      <c r="AD1079" s="168" t="s">
        <v>66</v>
      </c>
      <c r="AE1079" s="36">
        <v>45217</v>
      </c>
      <c r="AF1079"/>
      <c r="AG1079" s="12">
        <v>10</v>
      </c>
      <c r="AH1079" s="12" t="s">
        <v>224</v>
      </c>
      <c r="AI1079" t="s">
        <v>225</v>
      </c>
      <c r="AJ1079" s="81">
        <v>19262</v>
      </c>
      <c r="AK1079"/>
      <c r="AL1079"/>
      <c r="AM1079"/>
    </row>
    <row r="1080" spans="1:39" s="98" customFormat="1" ht="25.2" customHeight="1" x14ac:dyDescent="0.3">
      <c r="A1080" s="5">
        <v>709</v>
      </c>
      <c r="B1080" s="4" t="s">
        <v>4330</v>
      </c>
      <c r="C1080" s="171">
        <v>20029</v>
      </c>
      <c r="D1080" s="11" t="s">
        <v>4331</v>
      </c>
      <c r="E1080" s="99" t="str">
        <f ca="1">IFERROR(VLOOKUP(F1080,'Banco de Dados'!AE:AF,2,FALSE),"")</f>
        <v/>
      </c>
      <c r="F1080" s="4">
        <f ca="1">IFERROR(VLOOKUP(Q1080,'Banco de Dados'!A:B,2,FALSE),"")</f>
        <v>212301719</v>
      </c>
      <c r="G1080" s="4" t="s">
        <v>58</v>
      </c>
      <c r="H1080" s="12" t="s">
        <v>59</v>
      </c>
      <c r="I1080" s="114"/>
      <c r="J1080" s="11">
        <v>80</v>
      </c>
      <c r="K1080" s="111">
        <v>45216</v>
      </c>
      <c r="L1080" s="12" t="s">
        <v>59</v>
      </c>
      <c r="M1080" s="147">
        <v>0.95</v>
      </c>
      <c r="N1080" s="4" t="s">
        <v>4332</v>
      </c>
      <c r="O1080" s="4" t="s">
        <v>4333</v>
      </c>
      <c r="P1080" s="4" t="s">
        <v>61</v>
      </c>
      <c r="Q1080" s="11">
        <v>3552251235</v>
      </c>
      <c r="R1080" s="4" t="s">
        <v>4334</v>
      </c>
      <c r="S1080" s="4">
        <v>21</v>
      </c>
      <c r="T1080" s="4"/>
      <c r="U1080" s="4" t="s">
        <v>368</v>
      </c>
      <c r="V1080" s="4" t="s">
        <v>115</v>
      </c>
      <c r="W1080" s="4" t="s">
        <v>342</v>
      </c>
      <c r="X1080" s="4">
        <v>-8.6870019999999997</v>
      </c>
      <c r="Y1080" s="4">
        <v>-70.993617</v>
      </c>
      <c r="Z1080">
        <v>2244986</v>
      </c>
      <c r="AA1080" s="123">
        <v>244111</v>
      </c>
      <c r="AB1080" s="22">
        <v>45175</v>
      </c>
      <c r="AC1080" s="22">
        <v>45181</v>
      </c>
      <c r="AD1080" s="168" t="s">
        <v>66</v>
      </c>
      <c r="AE1080" s="36">
        <v>45225</v>
      </c>
      <c r="AF1080"/>
      <c r="AG1080" s="12">
        <v>11</v>
      </c>
      <c r="AH1080" s="12" t="s">
        <v>224</v>
      </c>
      <c r="AI1080" t="s">
        <v>806</v>
      </c>
      <c r="AJ1080" s="81">
        <v>29290</v>
      </c>
      <c r="AK1080"/>
      <c r="AL1080"/>
      <c r="AM1080"/>
    </row>
    <row r="1081" spans="1:39" s="98" customFormat="1" ht="25.2" customHeight="1" x14ac:dyDescent="0.3">
      <c r="A1081" s="5">
        <v>71</v>
      </c>
      <c r="B1081" s="4" t="s">
        <v>4335</v>
      </c>
      <c r="C1081" s="169">
        <v>17144</v>
      </c>
      <c r="D1081" s="11" t="s">
        <v>106</v>
      </c>
      <c r="E1081" s="99">
        <f>IFERROR(VLOOKUP(F1081,'Banco de Dados'!AE:AF,2,FALSE),"")</f>
        <v>713839</v>
      </c>
      <c r="F1081" s="4">
        <f>IFERROR(VLOOKUP(Q1081,'Banco de Dados'!A:B,2,FALSE),"")</f>
        <v>212300921</v>
      </c>
      <c r="G1081" s="4" t="s">
        <v>58</v>
      </c>
      <c r="H1081" s="12" t="s">
        <v>59</v>
      </c>
      <c r="I1081" s="4"/>
      <c r="J1081" s="11">
        <v>80</v>
      </c>
      <c r="K1081" s="111">
        <v>45171</v>
      </c>
      <c r="L1081" s="12" t="s">
        <v>59</v>
      </c>
      <c r="M1081" s="12" t="s">
        <v>59</v>
      </c>
      <c r="N1081" s="4"/>
      <c r="O1081" s="4" t="s">
        <v>4336</v>
      </c>
      <c r="P1081" s="4" t="s">
        <v>61</v>
      </c>
      <c r="Q1081" s="11">
        <v>95835385234</v>
      </c>
      <c r="R1081" s="4" t="s">
        <v>4337</v>
      </c>
      <c r="S1081" s="4">
        <v>16</v>
      </c>
      <c r="T1081" s="4"/>
      <c r="U1081" s="4" t="s">
        <v>63</v>
      </c>
      <c r="V1081" s="4" t="s">
        <v>64</v>
      </c>
      <c r="W1081" s="4" t="s">
        <v>65</v>
      </c>
      <c r="X1081" s="4">
        <v>-8.0699380000000005</v>
      </c>
      <c r="Y1081" s="4">
        <v>-72.636702</v>
      </c>
      <c r="Z1081">
        <v>2216205</v>
      </c>
      <c r="AA1081" s="123">
        <v>239823</v>
      </c>
      <c r="AB1081" s="22">
        <v>45154</v>
      </c>
      <c r="AC1081" s="22">
        <v>45154</v>
      </c>
      <c r="AD1081" s="168" t="s">
        <v>66</v>
      </c>
      <c r="AE1081" s="36">
        <v>45175</v>
      </c>
      <c r="AF1081" s="22">
        <v>45183</v>
      </c>
      <c r="AG1081" s="12">
        <v>9</v>
      </c>
      <c r="AH1081" s="12" t="s">
        <v>67</v>
      </c>
      <c r="AI1081" t="s">
        <v>68</v>
      </c>
      <c r="AJ1081" s="81">
        <v>22956</v>
      </c>
      <c r="AK1081"/>
      <c r="AL1081"/>
      <c r="AM1081"/>
    </row>
    <row r="1082" spans="1:39" s="98" customFormat="1" ht="25.2" customHeight="1" x14ac:dyDescent="0.3">
      <c r="A1082" s="5">
        <v>710</v>
      </c>
      <c r="B1082" s="4" t="s">
        <v>4338</v>
      </c>
      <c r="C1082" s="171">
        <v>20031</v>
      </c>
      <c r="D1082" s="11" t="s">
        <v>4339</v>
      </c>
      <c r="E1082" s="99">
        <f ca="1">IFERROR(VLOOKUP(F1082,'Banco de Dados'!AE:AF,2,FALSE),"")</f>
        <v>716917</v>
      </c>
      <c r="F1082" s="4">
        <f ca="1">IFERROR(VLOOKUP(Q1082,'Banco de Dados'!A:B,2,FALSE),"")</f>
        <v>212301639</v>
      </c>
      <c r="G1082" s="4" t="s">
        <v>58</v>
      </c>
      <c r="H1082" s="12" t="s">
        <v>59</v>
      </c>
      <c r="I1082" s="114"/>
      <c r="J1082" s="11">
        <v>80</v>
      </c>
      <c r="K1082" s="111">
        <v>45206</v>
      </c>
      <c r="L1082" s="12" t="s">
        <v>59</v>
      </c>
      <c r="M1082" s="12" t="s">
        <v>59</v>
      </c>
      <c r="N1082" s="4" t="s">
        <v>3465</v>
      </c>
      <c r="O1082" s="4" t="s">
        <v>4340</v>
      </c>
      <c r="P1082" s="4" t="s">
        <v>61</v>
      </c>
      <c r="Q1082" s="11">
        <v>5323955228</v>
      </c>
      <c r="R1082" s="4" t="s">
        <v>4341</v>
      </c>
      <c r="S1082" s="4">
        <v>21</v>
      </c>
      <c r="T1082" s="4"/>
      <c r="U1082" s="4" t="s">
        <v>368</v>
      </c>
      <c r="V1082" s="4" t="s">
        <v>115</v>
      </c>
      <c r="W1082" s="4" t="s">
        <v>342</v>
      </c>
      <c r="X1082" s="4">
        <v>-8.6993290000000005</v>
      </c>
      <c r="Y1082" s="4">
        <v>-70.988398000000004</v>
      </c>
      <c r="Z1082">
        <v>2236514</v>
      </c>
      <c r="AA1082" s="123">
        <v>243471</v>
      </c>
      <c r="AB1082" s="22">
        <v>45175</v>
      </c>
      <c r="AC1082" s="22">
        <v>45181</v>
      </c>
      <c r="AD1082" s="168" t="s">
        <v>66</v>
      </c>
      <c r="AE1082" s="36">
        <v>45217</v>
      </c>
      <c r="AF1082"/>
      <c r="AG1082" s="12">
        <v>10</v>
      </c>
      <c r="AH1082" s="12" t="s">
        <v>224</v>
      </c>
      <c r="AI1082" t="s">
        <v>225</v>
      </c>
      <c r="AJ1082" s="81">
        <v>36931</v>
      </c>
      <c r="AK1082"/>
      <c r="AL1082"/>
      <c r="AM1082"/>
    </row>
    <row r="1083" spans="1:39" s="98" customFormat="1" ht="25.2" customHeight="1" x14ac:dyDescent="0.3">
      <c r="A1083" s="5">
        <v>711</v>
      </c>
      <c r="B1083" s="4" t="s">
        <v>4342</v>
      </c>
      <c r="C1083" s="171">
        <v>20033</v>
      </c>
      <c r="D1083" s="11" t="s">
        <v>4343</v>
      </c>
      <c r="E1083" s="99">
        <f ca="1">IFERROR(VLOOKUP(F1083,'Banco de Dados'!AE:AF,2,FALSE),"")</f>
        <v>716919</v>
      </c>
      <c r="F1083" s="4">
        <f ca="1">IFERROR(VLOOKUP(Q1083,'Banco de Dados'!A:B,2,FALSE),"")</f>
        <v>212301640</v>
      </c>
      <c r="G1083" s="4" t="s">
        <v>58</v>
      </c>
      <c r="H1083" s="12" t="s">
        <v>59</v>
      </c>
      <c r="I1083" s="114"/>
      <c r="J1083" s="11">
        <v>80</v>
      </c>
      <c r="K1083" s="111">
        <v>45206</v>
      </c>
      <c r="L1083" s="12" t="s">
        <v>59</v>
      </c>
      <c r="M1083" s="12" t="s">
        <v>59</v>
      </c>
      <c r="N1083" s="4"/>
      <c r="O1083" s="4" t="s">
        <v>4344</v>
      </c>
      <c r="P1083" s="4" t="s">
        <v>61</v>
      </c>
      <c r="Q1083" s="11">
        <v>52126897249</v>
      </c>
      <c r="R1083" s="4" t="s">
        <v>4345</v>
      </c>
      <c r="S1083" s="4">
        <v>21</v>
      </c>
      <c r="T1083" s="4"/>
      <c r="U1083" s="4" t="s">
        <v>368</v>
      </c>
      <c r="V1083" s="4" t="s">
        <v>115</v>
      </c>
      <c r="W1083" s="4" t="s">
        <v>342</v>
      </c>
      <c r="X1083" s="4">
        <v>-8.7047109999999996</v>
      </c>
      <c r="Y1083" s="4">
        <v>-70.980187000000001</v>
      </c>
      <c r="Z1083">
        <v>2236517</v>
      </c>
      <c r="AA1083" s="123">
        <v>243471</v>
      </c>
      <c r="AB1083" s="22">
        <v>45175</v>
      </c>
      <c r="AC1083" s="22">
        <v>45181</v>
      </c>
      <c r="AD1083" s="168" t="s">
        <v>66</v>
      </c>
      <c r="AE1083" s="36">
        <v>45217</v>
      </c>
      <c r="AF1083"/>
      <c r="AG1083" s="12">
        <v>10</v>
      </c>
      <c r="AH1083" s="12" t="s">
        <v>224</v>
      </c>
      <c r="AI1083" t="s">
        <v>225</v>
      </c>
      <c r="AJ1083" s="81">
        <v>26744</v>
      </c>
      <c r="AK1083"/>
      <c r="AL1083"/>
      <c r="AM1083"/>
    </row>
    <row r="1084" spans="1:39" s="98" customFormat="1" ht="25.2" customHeight="1" x14ac:dyDescent="0.3">
      <c r="A1084" s="5">
        <v>712</v>
      </c>
      <c r="B1084" s="4" t="s">
        <v>4346</v>
      </c>
      <c r="C1084" s="171">
        <v>20035</v>
      </c>
      <c r="D1084" s="11" t="s">
        <v>4347</v>
      </c>
      <c r="E1084" s="99">
        <f ca="1">IFERROR(VLOOKUP(F1084,'Banco de Dados'!AE:AF,2,FALSE),"")</f>
        <v>716920</v>
      </c>
      <c r="F1084" s="4">
        <f ca="1">IFERROR(VLOOKUP(Q1084,'Banco de Dados'!A:B,2,FALSE),"")</f>
        <v>212301641</v>
      </c>
      <c r="G1084" s="4" t="s">
        <v>58</v>
      </c>
      <c r="H1084" s="12" t="s">
        <v>59</v>
      </c>
      <c r="I1084" s="114"/>
      <c r="J1084" s="11">
        <v>80</v>
      </c>
      <c r="K1084" s="111">
        <v>45208</v>
      </c>
      <c r="L1084" s="12" t="s">
        <v>59</v>
      </c>
      <c r="M1084" s="12" t="s">
        <v>59</v>
      </c>
      <c r="N1084" s="4"/>
      <c r="O1084" s="4" t="s">
        <v>4348</v>
      </c>
      <c r="P1084" s="4" t="s">
        <v>61</v>
      </c>
      <c r="Q1084" s="11">
        <v>3552230238</v>
      </c>
      <c r="R1084" s="4" t="s">
        <v>4349</v>
      </c>
      <c r="S1084" s="4">
        <v>21</v>
      </c>
      <c r="T1084" s="4"/>
      <c r="U1084" s="4" t="s">
        <v>368</v>
      </c>
      <c r="V1084" s="4" t="s">
        <v>115</v>
      </c>
      <c r="W1084" s="4" t="s">
        <v>342</v>
      </c>
      <c r="X1084" s="4">
        <v>-8.6987740000000002</v>
      </c>
      <c r="Y1084" s="4">
        <v>-70.992238</v>
      </c>
      <c r="Z1084">
        <v>2236519</v>
      </c>
      <c r="AA1084" s="123">
        <v>243471</v>
      </c>
      <c r="AB1084" s="22">
        <v>45175</v>
      </c>
      <c r="AC1084" s="22">
        <v>45181</v>
      </c>
      <c r="AD1084" s="168" t="s">
        <v>66</v>
      </c>
      <c r="AE1084" s="36">
        <v>45217</v>
      </c>
      <c r="AF1084"/>
      <c r="AG1084" s="12">
        <v>10</v>
      </c>
      <c r="AH1084" s="12" t="s">
        <v>224</v>
      </c>
      <c r="AI1084" t="s">
        <v>225</v>
      </c>
      <c r="AJ1084" s="81">
        <v>34880</v>
      </c>
      <c r="AK1084"/>
      <c r="AL1084"/>
      <c r="AM1084"/>
    </row>
    <row r="1085" spans="1:39" s="98" customFormat="1" ht="25.2" customHeight="1" x14ac:dyDescent="0.3">
      <c r="A1085" s="5">
        <v>713</v>
      </c>
      <c r="B1085" s="4" t="s">
        <v>4350</v>
      </c>
      <c r="C1085" s="171">
        <v>20039</v>
      </c>
      <c r="D1085" s="11" t="s">
        <v>4351</v>
      </c>
      <c r="E1085" s="99">
        <f ca="1">IFERROR(VLOOKUP(F1085,'Banco de Dados'!AE:AF,2,FALSE),"")</f>
        <v>716923</v>
      </c>
      <c r="F1085" s="4">
        <f ca="1">IFERROR(VLOOKUP(Q1085,'Banco de Dados'!A:B,2,FALSE),"")</f>
        <v>212301642</v>
      </c>
      <c r="G1085" s="4" t="s">
        <v>58</v>
      </c>
      <c r="H1085" s="12" t="s">
        <v>59</v>
      </c>
      <c r="I1085" s="114"/>
      <c r="J1085" s="11">
        <v>80</v>
      </c>
      <c r="K1085" s="111">
        <v>45208</v>
      </c>
      <c r="L1085" s="12" t="s">
        <v>59</v>
      </c>
      <c r="M1085" s="12" t="s">
        <v>59</v>
      </c>
      <c r="N1085" s="4" t="s">
        <v>3465</v>
      </c>
      <c r="O1085" s="4" t="s">
        <v>4352</v>
      </c>
      <c r="P1085" s="4" t="s">
        <v>61</v>
      </c>
      <c r="Q1085" s="11">
        <v>13817728204</v>
      </c>
      <c r="R1085" s="4" t="s">
        <v>4353</v>
      </c>
      <c r="S1085" s="4">
        <v>21</v>
      </c>
      <c r="T1085" s="4"/>
      <c r="U1085" s="4" t="s">
        <v>114</v>
      </c>
      <c r="V1085" s="4" t="s">
        <v>115</v>
      </c>
      <c r="W1085" s="4" t="s">
        <v>383</v>
      </c>
      <c r="X1085" s="4">
        <v>-8.5926749999999998</v>
      </c>
      <c r="Y1085" s="4">
        <v>-70.915190999999993</v>
      </c>
      <c r="Z1085">
        <v>2236522</v>
      </c>
      <c r="AA1085" s="123">
        <v>243466</v>
      </c>
      <c r="AB1085" s="22">
        <v>45175</v>
      </c>
      <c r="AC1085" s="22">
        <v>45181</v>
      </c>
      <c r="AD1085" s="168" t="s">
        <v>66</v>
      </c>
      <c r="AE1085" s="36">
        <v>45217</v>
      </c>
      <c r="AF1085"/>
      <c r="AG1085" s="12">
        <v>10</v>
      </c>
      <c r="AH1085" s="12" t="s">
        <v>224</v>
      </c>
      <c r="AI1085" t="s">
        <v>225</v>
      </c>
      <c r="AJ1085" s="81">
        <v>23073</v>
      </c>
      <c r="AK1085"/>
      <c r="AL1085"/>
      <c r="AM1085"/>
    </row>
    <row r="1086" spans="1:39" s="98" customFormat="1" ht="25.2" customHeight="1" x14ac:dyDescent="0.3">
      <c r="A1086" s="5">
        <v>714</v>
      </c>
      <c r="B1086" s="4" t="s">
        <v>4354</v>
      </c>
      <c r="C1086" s="171">
        <v>20041</v>
      </c>
      <c r="D1086" s="11" t="s">
        <v>4355</v>
      </c>
      <c r="E1086" s="99">
        <f ca="1">IFERROR(VLOOKUP(F1086,'Banco de Dados'!AE:AF,2,FALSE),"")</f>
        <v>716927</v>
      </c>
      <c r="F1086" s="4">
        <f ca="1">IFERROR(VLOOKUP(Q1086,'Banco de Dados'!A:B,2,FALSE),"")</f>
        <v>212301643</v>
      </c>
      <c r="G1086" s="4" t="s">
        <v>58</v>
      </c>
      <c r="H1086" s="12" t="s">
        <v>59</v>
      </c>
      <c r="I1086" s="114"/>
      <c r="J1086" s="11">
        <v>80</v>
      </c>
      <c r="K1086" s="111">
        <v>45192</v>
      </c>
      <c r="L1086" s="12" t="s">
        <v>59</v>
      </c>
      <c r="M1086" s="12" t="s">
        <v>59</v>
      </c>
      <c r="N1086" s="4" t="s">
        <v>3465</v>
      </c>
      <c r="O1086" s="4" t="s">
        <v>4356</v>
      </c>
      <c r="P1086" s="4" t="s">
        <v>61</v>
      </c>
      <c r="Q1086" s="11">
        <v>69988790244</v>
      </c>
      <c r="R1086" s="4" t="s">
        <v>4357</v>
      </c>
      <c r="S1086" s="4">
        <v>21</v>
      </c>
      <c r="T1086" s="4"/>
      <c r="U1086" s="4" t="s">
        <v>114</v>
      </c>
      <c r="V1086" s="4" t="s">
        <v>115</v>
      </c>
      <c r="W1086" s="4" t="s">
        <v>383</v>
      </c>
      <c r="X1086" s="4">
        <v>-8.5754350000000006</v>
      </c>
      <c r="Y1086" s="4">
        <v>-70.919810999999996</v>
      </c>
      <c r="Z1086">
        <v>2236524</v>
      </c>
      <c r="AA1086" s="123">
        <v>243466</v>
      </c>
      <c r="AB1086" s="22">
        <v>45175</v>
      </c>
      <c r="AC1086" s="22">
        <v>45181</v>
      </c>
      <c r="AD1086" s="168" t="s">
        <v>66</v>
      </c>
      <c r="AE1086" s="36">
        <v>45208</v>
      </c>
      <c r="AF1086"/>
      <c r="AG1086" s="12">
        <v>10</v>
      </c>
      <c r="AH1086" s="12" t="s">
        <v>224</v>
      </c>
      <c r="AI1086" t="s">
        <v>225</v>
      </c>
      <c r="AJ1086" s="81">
        <v>30478</v>
      </c>
      <c r="AK1086"/>
      <c r="AL1086"/>
      <c r="AM1086"/>
    </row>
    <row r="1087" spans="1:39" s="98" customFormat="1" ht="25.2" customHeight="1" x14ac:dyDescent="0.3">
      <c r="A1087" s="5">
        <v>715</v>
      </c>
      <c r="B1087" s="4" t="s">
        <v>4358</v>
      </c>
      <c r="C1087" s="171">
        <v>20043</v>
      </c>
      <c r="D1087" s="11" t="s">
        <v>4359</v>
      </c>
      <c r="E1087" s="99">
        <f ca="1">IFERROR(VLOOKUP(F1087,'Banco de Dados'!AE:AF,2,FALSE),"")</f>
        <v>716932</v>
      </c>
      <c r="F1087" s="4">
        <f ca="1">IFERROR(VLOOKUP(Q1087,'Banco de Dados'!A:B,2,FALSE),"")</f>
        <v>212301644</v>
      </c>
      <c r="G1087" s="4" t="s">
        <v>58</v>
      </c>
      <c r="H1087" s="12" t="s">
        <v>59</v>
      </c>
      <c r="I1087" s="4"/>
      <c r="J1087" s="11">
        <v>80</v>
      </c>
      <c r="K1087" s="111">
        <v>45221</v>
      </c>
      <c r="L1087" s="12" t="s">
        <v>59</v>
      </c>
      <c r="M1087" s="12" t="s">
        <v>59</v>
      </c>
      <c r="N1087" t="s">
        <v>4241</v>
      </c>
      <c r="O1087" s="4" t="s">
        <v>4360</v>
      </c>
      <c r="P1087" s="4" t="s">
        <v>61</v>
      </c>
      <c r="Q1087" s="11">
        <v>67148140200</v>
      </c>
      <c r="R1087" s="4" t="s">
        <v>4361</v>
      </c>
      <c r="S1087" s="63">
        <v>21</v>
      </c>
      <c r="T1087"/>
      <c r="U1087" s="4" t="s">
        <v>114</v>
      </c>
      <c r="V1087" s="4" t="s">
        <v>115</v>
      </c>
      <c r="W1087" s="4" t="s">
        <v>342</v>
      </c>
      <c r="X1087" s="4">
        <v>-8.6858780000000007</v>
      </c>
      <c r="Y1087" s="4">
        <v>-71.000838000000002</v>
      </c>
      <c r="Z1087">
        <v>2236527</v>
      </c>
      <c r="AA1087" s="123">
        <v>243466</v>
      </c>
      <c r="AB1087" s="22">
        <v>45183</v>
      </c>
      <c r="AC1087" s="22">
        <v>45183</v>
      </c>
      <c r="AD1087" s="168" t="s">
        <v>66</v>
      </c>
      <c r="AE1087" s="36">
        <v>45225</v>
      </c>
      <c r="AF1087" s="12"/>
      <c r="AG1087" s="12">
        <v>10</v>
      </c>
      <c r="AH1087" s="12" t="s">
        <v>224</v>
      </c>
      <c r="AI1087" t="s">
        <v>225</v>
      </c>
      <c r="AJ1087" s="81">
        <v>23344</v>
      </c>
      <c r="AK1087"/>
      <c r="AL1087"/>
      <c r="AM1087"/>
    </row>
    <row r="1088" spans="1:39" s="98" customFormat="1" ht="25.2" customHeight="1" x14ac:dyDescent="0.3">
      <c r="A1088" s="5">
        <v>716</v>
      </c>
      <c r="B1088" s="4" t="s">
        <v>4362</v>
      </c>
      <c r="C1088" s="171">
        <v>20045</v>
      </c>
      <c r="D1088" s="11" t="s">
        <v>4363</v>
      </c>
      <c r="E1088" s="99">
        <f ca="1">IFERROR(VLOOKUP(F1088,'Banco de Dados'!AE:AF,2,FALSE),"")</f>
        <v>716936</v>
      </c>
      <c r="F1088" s="4">
        <f ca="1">IFERROR(VLOOKUP(Q1088,'Banco de Dados'!A:B,2,FALSE),"")</f>
        <v>212301645</v>
      </c>
      <c r="G1088" s="4" t="s">
        <v>58</v>
      </c>
      <c r="H1088" s="12" t="s">
        <v>59</v>
      </c>
      <c r="I1088" s="4"/>
      <c r="J1088" s="11">
        <v>80</v>
      </c>
      <c r="K1088" s="111">
        <v>45221</v>
      </c>
      <c r="L1088" s="12" t="s">
        <v>59</v>
      </c>
      <c r="M1088" s="12" t="s">
        <v>59</v>
      </c>
      <c r="N1088"/>
      <c r="O1088" s="4" t="s">
        <v>4364</v>
      </c>
      <c r="P1088" s="4" t="s">
        <v>61</v>
      </c>
      <c r="Q1088" s="11">
        <v>628306270</v>
      </c>
      <c r="R1088" s="4" t="s">
        <v>4365</v>
      </c>
      <c r="S1088" s="63">
        <v>21</v>
      </c>
      <c r="T1088"/>
      <c r="U1088" s="4" t="s">
        <v>114</v>
      </c>
      <c r="V1088" s="4" t="s">
        <v>115</v>
      </c>
      <c r="W1088" s="4" t="s">
        <v>1258</v>
      </c>
      <c r="X1088" s="4">
        <v>-8.6841030000000003</v>
      </c>
      <c r="Y1088" s="4">
        <v>-71.012900999999999</v>
      </c>
      <c r="Z1088">
        <v>2236529</v>
      </c>
      <c r="AA1088" s="123">
        <v>243466</v>
      </c>
      <c r="AB1088" s="22">
        <v>45183</v>
      </c>
      <c r="AC1088" s="22">
        <v>45183</v>
      </c>
      <c r="AD1088" s="168" t="s">
        <v>66</v>
      </c>
      <c r="AE1088" s="36">
        <v>45225</v>
      </c>
      <c r="AF1088" s="12"/>
      <c r="AG1088" s="12">
        <v>10</v>
      </c>
      <c r="AH1088" s="12" t="s">
        <v>224</v>
      </c>
      <c r="AI1088" t="s">
        <v>225</v>
      </c>
      <c r="AJ1088" s="81">
        <v>32516</v>
      </c>
      <c r="AK1088"/>
      <c r="AL1088"/>
      <c r="AM1088"/>
    </row>
    <row r="1089" spans="1:39" s="98" customFormat="1" ht="25.2" customHeight="1" x14ac:dyDescent="0.3">
      <c r="A1089" s="5">
        <v>717</v>
      </c>
      <c r="B1089" s="4" t="s">
        <v>4366</v>
      </c>
      <c r="C1089" s="171">
        <v>20047</v>
      </c>
      <c r="D1089" s="11" t="s">
        <v>4367</v>
      </c>
      <c r="E1089" s="99">
        <f ca="1">IFERROR(VLOOKUP(F1089,'Banco de Dados'!AE:AF,2,FALSE),"")</f>
        <v>716945</v>
      </c>
      <c r="F1089" s="4">
        <f ca="1">IFERROR(VLOOKUP(Q1089,'Banco de Dados'!A:B,2,FALSE),"")</f>
        <v>212301646</v>
      </c>
      <c r="G1089" s="4" t="s">
        <v>58</v>
      </c>
      <c r="H1089" s="12" t="s">
        <v>59</v>
      </c>
      <c r="I1089" s="4"/>
      <c r="J1089" s="11">
        <v>80</v>
      </c>
      <c r="K1089" s="111">
        <v>45217</v>
      </c>
      <c r="L1089" s="12" t="s">
        <v>59</v>
      </c>
      <c r="M1089" s="12" t="s">
        <v>59</v>
      </c>
      <c r="N1089"/>
      <c r="O1089" s="4" t="s">
        <v>4368</v>
      </c>
      <c r="P1089" s="4" t="s">
        <v>61</v>
      </c>
      <c r="Q1089" s="11">
        <v>61679291220</v>
      </c>
      <c r="R1089" s="4" t="s">
        <v>4369</v>
      </c>
      <c r="S1089" s="63">
        <v>21</v>
      </c>
      <c r="T1089"/>
      <c r="U1089" s="4" t="s">
        <v>114</v>
      </c>
      <c r="V1089" s="4" t="s">
        <v>115</v>
      </c>
      <c r="W1089" s="4" t="s">
        <v>1258</v>
      </c>
      <c r="X1089" s="4">
        <v>-8.6884610000000002</v>
      </c>
      <c r="Y1089" s="4">
        <v>-71.015843000000004</v>
      </c>
      <c r="Z1089">
        <v>2236532</v>
      </c>
      <c r="AA1089" s="123">
        <v>243466</v>
      </c>
      <c r="AB1089" s="22">
        <v>45183</v>
      </c>
      <c r="AC1089" s="22">
        <v>45183</v>
      </c>
      <c r="AD1089" s="168" t="s">
        <v>66</v>
      </c>
      <c r="AE1089" s="36">
        <v>45225</v>
      </c>
      <c r="AF1089" s="12"/>
      <c r="AG1089" s="12">
        <v>10</v>
      </c>
      <c r="AH1089" s="12" t="s">
        <v>224</v>
      </c>
      <c r="AI1089" t="s">
        <v>225</v>
      </c>
      <c r="AJ1089" s="81">
        <v>27220</v>
      </c>
      <c r="AK1089"/>
      <c r="AL1089"/>
      <c r="AM1089"/>
    </row>
    <row r="1090" spans="1:39" s="98" customFormat="1" ht="25.2" customHeight="1" x14ac:dyDescent="0.3">
      <c r="A1090" s="5">
        <v>718</v>
      </c>
      <c r="B1090" s="4" t="s">
        <v>4370</v>
      </c>
      <c r="C1090" s="171">
        <v>20049</v>
      </c>
      <c r="D1090" s="11" t="s">
        <v>4371</v>
      </c>
      <c r="E1090" s="99">
        <f ca="1">IFERROR(VLOOKUP(F1090,'Banco de Dados'!AE:AF,2,FALSE),"")</f>
        <v>716948</v>
      </c>
      <c r="F1090" s="4">
        <f ca="1">IFERROR(VLOOKUP(Q1090,'Banco de Dados'!A:B,2,FALSE),"")</f>
        <v>212301647</v>
      </c>
      <c r="G1090" s="4" t="s">
        <v>58</v>
      </c>
      <c r="H1090" s="12" t="s">
        <v>59</v>
      </c>
      <c r="I1090" s="4"/>
      <c r="J1090" s="11">
        <v>80</v>
      </c>
      <c r="K1090" s="111">
        <v>45221</v>
      </c>
      <c r="L1090" s="12" t="s">
        <v>59</v>
      </c>
      <c r="M1090" s="12" t="s">
        <v>59</v>
      </c>
      <c r="N1090" t="s">
        <v>4372</v>
      </c>
      <c r="O1090" s="4" t="s">
        <v>4373</v>
      </c>
      <c r="P1090" s="4" t="s">
        <v>61</v>
      </c>
      <c r="Q1090" s="11">
        <v>3674433257</v>
      </c>
      <c r="R1090" s="4" t="s">
        <v>4374</v>
      </c>
      <c r="S1090" s="63">
        <v>21</v>
      </c>
      <c r="T1090"/>
      <c r="U1090" s="4" t="s">
        <v>114</v>
      </c>
      <c r="V1090" s="4" t="s">
        <v>115</v>
      </c>
      <c r="W1090" s="4" t="s">
        <v>1258</v>
      </c>
      <c r="X1090" s="4">
        <v>-8.6883459999999992</v>
      </c>
      <c r="Y1090" s="4">
        <v>-71.015821000000003</v>
      </c>
      <c r="Z1090">
        <v>2236534</v>
      </c>
      <c r="AA1090" s="123">
        <v>243466</v>
      </c>
      <c r="AB1090" s="22">
        <v>45183</v>
      </c>
      <c r="AC1090" s="22">
        <v>45183</v>
      </c>
      <c r="AD1090" s="168" t="s">
        <v>66</v>
      </c>
      <c r="AE1090" s="36">
        <v>45225</v>
      </c>
      <c r="AF1090" s="12"/>
      <c r="AG1090" s="12">
        <v>10</v>
      </c>
      <c r="AH1090" s="12" t="s">
        <v>224</v>
      </c>
      <c r="AI1090" t="s">
        <v>225</v>
      </c>
      <c r="AJ1090" s="81">
        <v>34826</v>
      </c>
      <c r="AK1090"/>
      <c r="AL1090"/>
      <c r="AM1090"/>
    </row>
    <row r="1091" spans="1:39" s="98" customFormat="1" ht="25.2" customHeight="1" x14ac:dyDescent="0.3">
      <c r="A1091" s="5">
        <v>719</v>
      </c>
      <c r="B1091" s="4" t="s">
        <v>4375</v>
      </c>
      <c r="C1091" s="171">
        <v>20051</v>
      </c>
      <c r="D1091" s="11" t="s">
        <v>4376</v>
      </c>
      <c r="E1091" s="99">
        <f ca="1">IFERROR(VLOOKUP(F1091,'Banco de Dados'!AE:AF,2,FALSE),"")</f>
        <v>716980</v>
      </c>
      <c r="F1091" s="4">
        <f ca="1">IFERROR(VLOOKUP(Q1091,'Banco de Dados'!A:B,2,FALSE),"")</f>
        <v>212301648</v>
      </c>
      <c r="G1091" s="4" t="s">
        <v>58</v>
      </c>
      <c r="H1091" s="12" t="s">
        <v>59</v>
      </c>
      <c r="I1091" s="4"/>
      <c r="J1091" s="11">
        <v>80</v>
      </c>
      <c r="K1091" s="111">
        <v>45217</v>
      </c>
      <c r="L1091" s="12" t="s">
        <v>59</v>
      </c>
      <c r="M1091" s="12" t="s">
        <v>59</v>
      </c>
      <c r="N1091"/>
      <c r="O1091" s="4" t="s">
        <v>4377</v>
      </c>
      <c r="P1091" s="4" t="s">
        <v>61</v>
      </c>
      <c r="Q1091" s="11">
        <v>3515709266</v>
      </c>
      <c r="R1091" s="4" t="s">
        <v>4378</v>
      </c>
      <c r="S1091" s="63">
        <v>21</v>
      </c>
      <c r="T1091"/>
      <c r="U1091" s="4" t="s">
        <v>114</v>
      </c>
      <c r="V1091" s="4" t="s">
        <v>115</v>
      </c>
      <c r="W1091" s="4" t="s">
        <v>1258</v>
      </c>
      <c r="X1091" s="4">
        <v>-8.687595</v>
      </c>
      <c r="Y1091" s="4">
        <v>-71.017837</v>
      </c>
      <c r="Z1091">
        <v>2236536</v>
      </c>
      <c r="AA1091" s="123">
        <v>243466</v>
      </c>
      <c r="AB1091" s="22">
        <v>45183</v>
      </c>
      <c r="AC1091" s="22">
        <v>45183</v>
      </c>
      <c r="AD1091" s="168" t="s">
        <v>66</v>
      </c>
      <c r="AE1091" s="36">
        <v>45225</v>
      </c>
      <c r="AF1091" s="12"/>
      <c r="AG1091" s="12">
        <v>10</v>
      </c>
      <c r="AH1091" s="12" t="s">
        <v>224</v>
      </c>
      <c r="AI1091" t="s">
        <v>225</v>
      </c>
      <c r="AJ1091" s="81">
        <v>33863</v>
      </c>
      <c r="AK1091"/>
      <c r="AL1091"/>
      <c r="AM1091"/>
    </row>
    <row r="1092" spans="1:39" s="98" customFormat="1" ht="25.2" customHeight="1" x14ac:dyDescent="0.3">
      <c r="A1092" s="5">
        <v>72</v>
      </c>
      <c r="B1092" s="4" t="s">
        <v>4379</v>
      </c>
      <c r="C1092" s="169">
        <v>17306</v>
      </c>
      <c r="D1092" s="11" t="s">
        <v>106</v>
      </c>
      <c r="E1092" s="99">
        <f>IFERROR(VLOOKUP(F1092,'Banco de Dados'!AE:AF,2,FALSE),"")</f>
        <v>714284</v>
      </c>
      <c r="F1092" s="4">
        <f>IFERROR(VLOOKUP(Q1092,'Banco de Dados'!A:B,2,FALSE),"")</f>
        <v>212300996</v>
      </c>
      <c r="G1092" s="4" t="s">
        <v>58</v>
      </c>
      <c r="H1092" s="12" t="s">
        <v>59</v>
      </c>
      <c r="I1092" s="4"/>
      <c r="J1092" s="11">
        <v>80</v>
      </c>
      <c r="K1092" s="111">
        <v>45180</v>
      </c>
      <c r="L1092" s="12" t="s">
        <v>59</v>
      </c>
      <c r="M1092" s="12" t="s">
        <v>59</v>
      </c>
      <c r="N1092" s="4"/>
      <c r="O1092" s="4" t="s">
        <v>4380</v>
      </c>
      <c r="P1092" s="4" t="s">
        <v>292</v>
      </c>
      <c r="Q1092" s="11">
        <v>1034503278</v>
      </c>
      <c r="R1092" s="4" t="s">
        <v>4381</v>
      </c>
      <c r="S1092" s="4">
        <v>16</v>
      </c>
      <c r="T1092" s="4"/>
      <c r="U1092" s="4" t="s">
        <v>63</v>
      </c>
      <c r="V1092" s="4" t="s">
        <v>64</v>
      </c>
      <c r="W1092" s="4" t="s">
        <v>65</v>
      </c>
      <c r="X1092" s="4">
        <v>-8.1101349999999996</v>
      </c>
      <c r="Y1092" s="4">
        <v>-72.590832000000006</v>
      </c>
      <c r="Z1092">
        <v>2216206</v>
      </c>
      <c r="AA1092" s="123">
        <v>239823</v>
      </c>
      <c r="AB1092" s="22">
        <v>45154</v>
      </c>
      <c r="AC1092" s="22">
        <v>45154</v>
      </c>
      <c r="AD1092" s="168" t="s">
        <v>66</v>
      </c>
      <c r="AE1092" s="36">
        <v>45194</v>
      </c>
      <c r="AF1092" s="36">
        <v>45195</v>
      </c>
      <c r="AG1092" s="12">
        <v>9</v>
      </c>
      <c r="AH1092" s="12" t="s">
        <v>67</v>
      </c>
      <c r="AI1092" t="s">
        <v>68</v>
      </c>
      <c r="AJ1092" s="81">
        <v>30534</v>
      </c>
      <c r="AK1092"/>
      <c r="AL1092"/>
      <c r="AM1092"/>
    </row>
    <row r="1093" spans="1:39" s="98" customFormat="1" ht="25.2" customHeight="1" x14ac:dyDescent="0.3">
      <c r="A1093" s="5">
        <v>720</v>
      </c>
      <c r="B1093" s="4" t="s">
        <v>4382</v>
      </c>
      <c r="C1093" s="171">
        <v>20053</v>
      </c>
      <c r="D1093" s="11" t="s">
        <v>4383</v>
      </c>
      <c r="E1093" s="99">
        <f ca="1">IFERROR(VLOOKUP(F1093,'Banco de Dados'!AE:AF,2,FALSE),"")</f>
        <v>716981</v>
      </c>
      <c r="F1093" s="4">
        <f ca="1">IFERROR(VLOOKUP(Q1093,'Banco de Dados'!A:B,2,FALSE),"")</f>
        <v>212301649</v>
      </c>
      <c r="G1093" s="4" t="s">
        <v>58</v>
      </c>
      <c r="H1093" s="12" t="s">
        <v>59</v>
      </c>
      <c r="I1093" s="4"/>
      <c r="J1093" s="11">
        <v>80</v>
      </c>
      <c r="K1093" s="111">
        <v>45223</v>
      </c>
      <c r="L1093" s="12" t="s">
        <v>59</v>
      </c>
      <c r="M1093" s="12" t="s">
        <v>59</v>
      </c>
      <c r="N1093"/>
      <c r="O1093" s="4" t="s">
        <v>4384</v>
      </c>
      <c r="P1093" s="4" t="s">
        <v>61</v>
      </c>
      <c r="Q1093" s="11">
        <v>75753766234</v>
      </c>
      <c r="R1093" s="4" t="s">
        <v>4385</v>
      </c>
      <c r="S1093" s="63">
        <v>21</v>
      </c>
      <c r="T1093"/>
      <c r="U1093" s="4" t="s">
        <v>114</v>
      </c>
      <c r="V1093" s="4" t="s">
        <v>115</v>
      </c>
      <c r="W1093" s="4" t="s">
        <v>1258</v>
      </c>
      <c r="X1093" s="4">
        <v>-8.6881930000000001</v>
      </c>
      <c r="Y1093" s="4">
        <v>-71.021483000000003</v>
      </c>
      <c r="Z1093">
        <v>2236539</v>
      </c>
      <c r="AA1093" s="123">
        <v>243466</v>
      </c>
      <c r="AB1093" s="22">
        <v>45183</v>
      </c>
      <c r="AC1093" s="22">
        <v>45183</v>
      </c>
      <c r="AD1093" s="168" t="s">
        <v>66</v>
      </c>
      <c r="AE1093" s="36">
        <v>45225</v>
      </c>
      <c r="AF1093" s="12"/>
      <c r="AG1093" s="12">
        <v>10</v>
      </c>
      <c r="AH1093" s="12" t="s">
        <v>224</v>
      </c>
      <c r="AI1093" t="s">
        <v>225</v>
      </c>
      <c r="AJ1093" s="81">
        <v>30960</v>
      </c>
      <c r="AK1093"/>
      <c r="AL1093"/>
      <c r="AM1093"/>
    </row>
    <row r="1094" spans="1:39" s="98" customFormat="1" ht="25.2" customHeight="1" x14ac:dyDescent="0.3">
      <c r="A1094" s="5">
        <v>721</v>
      </c>
      <c r="B1094" s="4" t="s">
        <v>4386</v>
      </c>
      <c r="C1094" s="171">
        <v>20055</v>
      </c>
      <c r="D1094" s="11" t="s">
        <v>4387</v>
      </c>
      <c r="E1094" s="99">
        <f ca="1">IFERROR(VLOOKUP(F1094,'Banco de Dados'!AE:AF,2,FALSE),"")</f>
        <v>716985</v>
      </c>
      <c r="F1094" s="4">
        <f ca="1">IFERROR(VLOOKUP(Q1094,'Banco de Dados'!A:B,2,FALSE),"")</f>
        <v>212301650</v>
      </c>
      <c r="G1094" s="4" t="s">
        <v>58</v>
      </c>
      <c r="H1094" s="12" t="s">
        <v>59</v>
      </c>
      <c r="I1094" s="4"/>
      <c r="J1094" s="11">
        <v>80</v>
      </c>
      <c r="K1094" s="111">
        <v>45226</v>
      </c>
      <c r="L1094" s="12" t="s">
        <v>59</v>
      </c>
      <c r="M1094" s="12" t="s">
        <v>59</v>
      </c>
      <c r="N1094"/>
      <c r="O1094" s="4" t="s">
        <v>4388</v>
      </c>
      <c r="P1094" s="4" t="s">
        <v>61</v>
      </c>
      <c r="Q1094" s="11">
        <v>4981665202</v>
      </c>
      <c r="R1094" s="4" t="s">
        <v>4389</v>
      </c>
      <c r="S1094" s="63">
        <v>21</v>
      </c>
      <c r="T1094"/>
      <c r="U1094" s="4" t="s">
        <v>114</v>
      </c>
      <c r="V1094" s="4" t="s">
        <v>115</v>
      </c>
      <c r="W1094" s="4" t="s">
        <v>1258</v>
      </c>
      <c r="X1094" s="4">
        <v>-8.6902030000000003</v>
      </c>
      <c r="Y1094" s="4">
        <v>-71.022007000000002</v>
      </c>
      <c r="Z1094">
        <v>2236541</v>
      </c>
      <c r="AA1094" s="123">
        <v>243466</v>
      </c>
      <c r="AB1094" s="22">
        <v>45183</v>
      </c>
      <c r="AC1094" s="22">
        <v>45183</v>
      </c>
      <c r="AD1094" s="168" t="s">
        <v>66</v>
      </c>
      <c r="AE1094" s="36">
        <v>45229</v>
      </c>
      <c r="AF1094" s="12"/>
      <c r="AG1094" s="12">
        <v>10</v>
      </c>
      <c r="AH1094" s="12" t="s">
        <v>224</v>
      </c>
      <c r="AI1094" t="s">
        <v>225</v>
      </c>
      <c r="AJ1094" s="81">
        <v>35910</v>
      </c>
      <c r="AK1094"/>
      <c r="AL1094"/>
      <c r="AM1094"/>
    </row>
    <row r="1095" spans="1:39" s="98" customFormat="1" ht="25.2" customHeight="1" x14ac:dyDescent="0.3">
      <c r="A1095" s="5">
        <v>722</v>
      </c>
      <c r="B1095" s="4" t="s">
        <v>4390</v>
      </c>
      <c r="C1095" s="171">
        <v>20057</v>
      </c>
      <c r="D1095" s="11" t="s">
        <v>4391</v>
      </c>
      <c r="E1095" s="99">
        <f ca="1">IFERROR(VLOOKUP(F1095,'Banco de Dados'!AE:AF,2,FALSE),"")</f>
        <v>716989</v>
      </c>
      <c r="F1095" s="4">
        <f ca="1">IFERROR(VLOOKUP(Q1095,'Banco de Dados'!A:B,2,FALSE),"")</f>
        <v>212301651</v>
      </c>
      <c r="G1095" s="4" t="s">
        <v>58</v>
      </c>
      <c r="H1095" s="12" t="s">
        <v>59</v>
      </c>
      <c r="I1095" s="4"/>
      <c r="J1095" s="11">
        <v>80</v>
      </c>
      <c r="K1095" s="111">
        <v>45222</v>
      </c>
      <c r="L1095" s="12" t="s">
        <v>59</v>
      </c>
      <c r="M1095" s="12" t="s">
        <v>59</v>
      </c>
      <c r="N1095"/>
      <c r="O1095" s="4" t="s">
        <v>4392</v>
      </c>
      <c r="P1095" s="4" t="s">
        <v>61</v>
      </c>
      <c r="Q1095" s="11">
        <v>70240100298</v>
      </c>
      <c r="R1095" s="4" t="s">
        <v>4393</v>
      </c>
      <c r="S1095" s="63">
        <v>21</v>
      </c>
      <c r="T1095"/>
      <c r="U1095" s="4" t="s">
        <v>114</v>
      </c>
      <c r="V1095" s="4" t="s">
        <v>115</v>
      </c>
      <c r="W1095" s="4" t="s">
        <v>1258</v>
      </c>
      <c r="X1095" s="4">
        <v>-8.6858599999999999</v>
      </c>
      <c r="Y1095" s="4">
        <v>-71.033794</v>
      </c>
      <c r="Z1095">
        <v>2236543</v>
      </c>
      <c r="AA1095" s="123">
        <v>243466</v>
      </c>
      <c r="AB1095" s="22">
        <v>45183</v>
      </c>
      <c r="AC1095" s="22">
        <v>45183</v>
      </c>
      <c r="AD1095" s="168" t="s">
        <v>66</v>
      </c>
      <c r="AE1095" s="36">
        <v>45225</v>
      </c>
      <c r="AF1095" s="12"/>
      <c r="AG1095" s="12">
        <v>10</v>
      </c>
      <c r="AH1095" s="12" t="s">
        <v>224</v>
      </c>
      <c r="AI1095" t="s">
        <v>225</v>
      </c>
      <c r="AJ1095" s="81">
        <v>34270</v>
      </c>
      <c r="AK1095"/>
      <c r="AL1095"/>
      <c r="AM1095"/>
    </row>
    <row r="1096" spans="1:39" s="98" customFormat="1" ht="25.2" customHeight="1" x14ac:dyDescent="0.3">
      <c r="A1096" s="5">
        <v>723</v>
      </c>
      <c r="B1096" s="4" t="s">
        <v>4394</v>
      </c>
      <c r="C1096" s="171">
        <v>20059</v>
      </c>
      <c r="D1096" s="11" t="s">
        <v>4395</v>
      </c>
      <c r="E1096" s="99" t="str">
        <f ca="1">IFERROR(VLOOKUP(F1096,'Banco de Dados'!AE:AF,2,FALSE),"")</f>
        <v/>
      </c>
      <c r="F1096" s="4">
        <f ca="1">IFERROR(VLOOKUP(Q1096,'Banco de Dados'!A:B,2,FALSE),"")</f>
        <v>212301723</v>
      </c>
      <c r="G1096" s="4" t="s">
        <v>58</v>
      </c>
      <c r="H1096" s="12" t="s">
        <v>59</v>
      </c>
      <c r="I1096" s="4"/>
      <c r="J1096" s="11">
        <v>80</v>
      </c>
      <c r="K1096" s="111">
        <v>45237</v>
      </c>
      <c r="L1096" s="12" t="s">
        <v>59</v>
      </c>
      <c r="M1096" s="147">
        <v>0.95</v>
      </c>
      <c r="N1096"/>
      <c r="O1096" s="4" t="s">
        <v>4396</v>
      </c>
      <c r="P1096" s="4" t="s">
        <v>61</v>
      </c>
      <c r="Q1096" s="11">
        <v>963882260</v>
      </c>
      <c r="R1096" s="4" t="s">
        <v>4397</v>
      </c>
      <c r="S1096" s="63">
        <v>21</v>
      </c>
      <c r="T1096"/>
      <c r="U1096" s="4" t="s">
        <v>114</v>
      </c>
      <c r="V1096" s="4" t="s">
        <v>115</v>
      </c>
      <c r="W1096" s="4" t="s">
        <v>1258</v>
      </c>
      <c r="X1096" s="4">
        <v>-8.6864600000000003</v>
      </c>
      <c r="Y1096" s="4">
        <v>-71.028324999999995</v>
      </c>
      <c r="Z1096">
        <v>2244987</v>
      </c>
      <c r="AA1096" s="125">
        <v>244109</v>
      </c>
      <c r="AB1096" s="22">
        <v>45183</v>
      </c>
      <c r="AC1096" s="22">
        <v>45183</v>
      </c>
      <c r="AD1096" s="168" t="s">
        <v>66</v>
      </c>
      <c r="AE1096" s="36">
        <v>45240</v>
      </c>
      <c r="AF1096" s="12"/>
      <c r="AG1096" s="12">
        <v>11</v>
      </c>
      <c r="AH1096" s="12" t="s">
        <v>224</v>
      </c>
      <c r="AI1096" t="s">
        <v>806</v>
      </c>
      <c r="AJ1096" s="81">
        <v>29131</v>
      </c>
      <c r="AK1096"/>
      <c r="AL1096"/>
      <c r="AM1096"/>
    </row>
    <row r="1097" spans="1:39" s="98" customFormat="1" ht="25.2" customHeight="1" x14ac:dyDescent="0.3">
      <c r="A1097" s="5">
        <v>724</v>
      </c>
      <c r="B1097" s="4" t="s">
        <v>4398</v>
      </c>
      <c r="C1097" s="171">
        <v>20061</v>
      </c>
      <c r="D1097" s="11" t="s">
        <v>4399</v>
      </c>
      <c r="E1097" s="99" t="str">
        <f ca="1">IFERROR(VLOOKUP(F1097,'Banco de Dados'!AE:AF,2,FALSE),"")</f>
        <v/>
      </c>
      <c r="F1097" s="4">
        <f ca="1">IFERROR(VLOOKUP(Q1097,'Banco de Dados'!A:B,2,FALSE),"")</f>
        <v>212301726</v>
      </c>
      <c r="G1097" s="4" t="s">
        <v>58</v>
      </c>
      <c r="H1097" s="12" t="s">
        <v>59</v>
      </c>
      <c r="I1097" s="4"/>
      <c r="J1097" s="11">
        <v>80</v>
      </c>
      <c r="K1097" s="111">
        <v>45237</v>
      </c>
      <c r="L1097" s="12" t="s">
        <v>59</v>
      </c>
      <c r="M1097" s="147">
        <v>0.95</v>
      </c>
      <c r="N1097"/>
      <c r="O1097" s="4" t="s">
        <v>4400</v>
      </c>
      <c r="P1097" s="4" t="s">
        <v>61</v>
      </c>
      <c r="Q1097" s="11">
        <v>1434949290</v>
      </c>
      <c r="R1097" s="4" t="s">
        <v>4401</v>
      </c>
      <c r="S1097" s="63">
        <v>21</v>
      </c>
      <c r="T1097"/>
      <c r="U1097" s="4" t="s">
        <v>114</v>
      </c>
      <c r="V1097" s="4" t="s">
        <v>115</v>
      </c>
      <c r="W1097" s="4" t="s">
        <v>1258</v>
      </c>
      <c r="X1097" s="4">
        <v>-8.6875750000000007</v>
      </c>
      <c r="Y1097" s="4">
        <v>-71.028009999999995</v>
      </c>
      <c r="Z1097">
        <v>2244990</v>
      </c>
      <c r="AA1097" s="125">
        <v>244109</v>
      </c>
      <c r="AB1097" s="22">
        <v>45183</v>
      </c>
      <c r="AC1097" s="22">
        <v>45183</v>
      </c>
      <c r="AD1097" s="168" t="s">
        <v>66</v>
      </c>
      <c r="AE1097" s="36">
        <v>45240</v>
      </c>
      <c r="AF1097" s="12"/>
      <c r="AG1097" s="12">
        <v>11</v>
      </c>
      <c r="AH1097" s="12" t="s">
        <v>224</v>
      </c>
      <c r="AI1097" t="s">
        <v>806</v>
      </c>
      <c r="AJ1097" s="81">
        <v>31572</v>
      </c>
      <c r="AK1097"/>
      <c r="AL1097"/>
      <c r="AM1097"/>
    </row>
    <row r="1098" spans="1:39" s="98" customFormat="1" ht="25.2" customHeight="1" x14ac:dyDescent="0.3">
      <c r="A1098" s="5">
        <v>725</v>
      </c>
      <c r="B1098" s="4" t="s">
        <v>4402</v>
      </c>
      <c r="C1098" s="171">
        <v>20063</v>
      </c>
      <c r="D1098" s="11" t="s">
        <v>4403</v>
      </c>
      <c r="E1098" s="99">
        <f ca="1">IFERROR(VLOOKUP(F1098,'Banco de Dados'!AE:AF,2,FALSE),"")</f>
        <v>716992</v>
      </c>
      <c r="F1098" s="4">
        <f ca="1">IFERROR(VLOOKUP(Q1098,'Banco de Dados'!A:B,2,FALSE),"")</f>
        <v>212301652</v>
      </c>
      <c r="G1098" s="4" t="s">
        <v>58</v>
      </c>
      <c r="H1098" s="12" t="s">
        <v>59</v>
      </c>
      <c r="I1098" s="4"/>
      <c r="J1098" s="11">
        <v>80</v>
      </c>
      <c r="K1098" s="111">
        <v>45221</v>
      </c>
      <c r="L1098" s="12" t="s">
        <v>59</v>
      </c>
      <c r="M1098" s="12" t="s">
        <v>59</v>
      </c>
      <c r="N1098"/>
      <c r="O1098" s="4" t="s">
        <v>4404</v>
      </c>
      <c r="P1098" s="4" t="s">
        <v>61</v>
      </c>
      <c r="Q1098" s="11">
        <v>85423718287</v>
      </c>
      <c r="R1098" s="4" t="s">
        <v>4405</v>
      </c>
      <c r="S1098" s="63">
        <v>21</v>
      </c>
      <c r="T1098"/>
      <c r="U1098" s="4" t="s">
        <v>114</v>
      </c>
      <c r="V1098" s="4" t="s">
        <v>115</v>
      </c>
      <c r="W1098" s="4" t="s">
        <v>1258</v>
      </c>
      <c r="X1098" s="4">
        <v>-8.6945189999999997</v>
      </c>
      <c r="Y1098" s="4">
        <v>-71.010341999999994</v>
      </c>
      <c r="Z1098">
        <v>2236546</v>
      </c>
      <c r="AA1098" s="123">
        <v>243466</v>
      </c>
      <c r="AB1098" s="22">
        <v>45183</v>
      </c>
      <c r="AC1098" s="22">
        <v>45183</v>
      </c>
      <c r="AD1098" s="168" t="s">
        <v>66</v>
      </c>
      <c r="AE1098" s="36">
        <v>45225</v>
      </c>
      <c r="AF1098" s="12"/>
      <c r="AG1098" s="12">
        <v>10</v>
      </c>
      <c r="AH1098" s="12" t="s">
        <v>224</v>
      </c>
      <c r="AI1098" t="s">
        <v>225</v>
      </c>
      <c r="AJ1098" s="81">
        <v>26486</v>
      </c>
      <c r="AK1098"/>
      <c r="AL1098"/>
      <c r="AM1098"/>
    </row>
    <row r="1099" spans="1:39" s="98" customFormat="1" ht="25.2" customHeight="1" x14ac:dyDescent="0.3">
      <c r="A1099" s="5">
        <v>726</v>
      </c>
      <c r="B1099" s="4" t="s">
        <v>4406</v>
      </c>
      <c r="C1099" s="171">
        <v>20065</v>
      </c>
      <c r="D1099" s="11" t="s">
        <v>4407</v>
      </c>
      <c r="E1099" s="99">
        <f ca="1">IFERROR(VLOOKUP(F1099,'Banco de Dados'!AE:AF,2,FALSE),"")</f>
        <v>716993</v>
      </c>
      <c r="F1099" s="4">
        <f ca="1">IFERROR(VLOOKUP(Q1099,'Banco de Dados'!A:B,2,FALSE),"")</f>
        <v>212301653</v>
      </c>
      <c r="G1099" s="4" t="s">
        <v>58</v>
      </c>
      <c r="H1099" s="12" t="s">
        <v>59</v>
      </c>
      <c r="I1099" s="4"/>
      <c r="J1099" s="11">
        <v>80</v>
      </c>
      <c r="K1099" s="111">
        <v>45223</v>
      </c>
      <c r="L1099" s="12" t="s">
        <v>59</v>
      </c>
      <c r="M1099" s="12" t="s">
        <v>59</v>
      </c>
      <c r="N1099"/>
      <c r="O1099" s="4" t="s">
        <v>4408</v>
      </c>
      <c r="P1099" s="4" t="s">
        <v>61</v>
      </c>
      <c r="Q1099" s="11">
        <v>58624511291</v>
      </c>
      <c r="R1099" s="4" t="s">
        <v>4409</v>
      </c>
      <c r="S1099" s="63">
        <v>21</v>
      </c>
      <c r="T1099"/>
      <c r="U1099" s="4" t="s">
        <v>114</v>
      </c>
      <c r="V1099" s="4" t="s">
        <v>115</v>
      </c>
      <c r="W1099" s="4" t="s">
        <v>342</v>
      </c>
      <c r="X1099" s="4">
        <v>-8.6946919999999999</v>
      </c>
      <c r="Y1099" s="4">
        <v>-71.008533</v>
      </c>
      <c r="Z1099">
        <v>2236549</v>
      </c>
      <c r="AA1099" s="123">
        <v>243466</v>
      </c>
      <c r="AB1099" s="22">
        <v>45183</v>
      </c>
      <c r="AC1099" s="22">
        <v>45183</v>
      </c>
      <c r="AD1099" s="168" t="s">
        <v>66</v>
      </c>
      <c r="AE1099" s="36">
        <v>45225</v>
      </c>
      <c r="AF1099" s="12"/>
      <c r="AG1099" s="12">
        <v>10</v>
      </c>
      <c r="AH1099" s="12" t="s">
        <v>224</v>
      </c>
      <c r="AI1099" t="s">
        <v>225</v>
      </c>
      <c r="AJ1099" s="81">
        <v>22421</v>
      </c>
      <c r="AK1099"/>
      <c r="AL1099"/>
      <c r="AM1099"/>
    </row>
    <row r="1100" spans="1:39" s="98" customFormat="1" ht="25.2" customHeight="1" x14ac:dyDescent="0.3">
      <c r="A1100" s="5">
        <v>727</v>
      </c>
      <c r="B1100" s="4" t="s">
        <v>4410</v>
      </c>
      <c r="C1100" s="171">
        <v>20067</v>
      </c>
      <c r="D1100" s="11" t="s">
        <v>4411</v>
      </c>
      <c r="E1100" s="99">
        <f ca="1">IFERROR(VLOOKUP(F1100,'Banco de Dados'!AE:AF,2,FALSE),"")</f>
        <v>716996</v>
      </c>
      <c r="F1100" s="4">
        <f ca="1">IFERROR(VLOOKUP(Q1100,'Banco de Dados'!A:B,2,FALSE),"")</f>
        <v>212301654</v>
      </c>
      <c r="G1100" s="4" t="s">
        <v>58</v>
      </c>
      <c r="H1100" s="12" t="s">
        <v>59</v>
      </c>
      <c r="I1100" s="4"/>
      <c r="J1100" s="11">
        <v>80</v>
      </c>
      <c r="K1100" s="111">
        <v>45223</v>
      </c>
      <c r="L1100" s="12" t="s">
        <v>59</v>
      </c>
      <c r="M1100" s="12" t="s">
        <v>59</v>
      </c>
      <c r="N1100"/>
      <c r="O1100" s="4" t="s">
        <v>4412</v>
      </c>
      <c r="P1100" s="4" t="s">
        <v>61</v>
      </c>
      <c r="Q1100" s="11">
        <v>8732424248</v>
      </c>
      <c r="R1100" s="4" t="s">
        <v>4413</v>
      </c>
      <c r="S1100" s="63">
        <v>21</v>
      </c>
      <c r="T1100"/>
      <c r="U1100" s="4" t="s">
        <v>114</v>
      </c>
      <c r="V1100" s="4" t="s">
        <v>115</v>
      </c>
      <c r="W1100" s="4" t="s">
        <v>1258</v>
      </c>
      <c r="X1100" s="4">
        <v>-8.6974409999999995</v>
      </c>
      <c r="Y1100" s="4">
        <v>-71.012130999999997</v>
      </c>
      <c r="Z1100">
        <v>2236551</v>
      </c>
      <c r="AA1100" s="123">
        <v>243466</v>
      </c>
      <c r="AB1100" s="22">
        <v>45183</v>
      </c>
      <c r="AC1100" s="22">
        <v>45183</v>
      </c>
      <c r="AD1100" s="168" t="s">
        <v>66</v>
      </c>
      <c r="AE1100" s="36">
        <v>45225</v>
      </c>
      <c r="AF1100" s="12"/>
      <c r="AG1100" s="12">
        <v>10</v>
      </c>
      <c r="AH1100" s="12" t="s">
        <v>224</v>
      </c>
      <c r="AI1100" t="s">
        <v>225</v>
      </c>
      <c r="AJ1100" s="81">
        <v>37892</v>
      </c>
      <c r="AK1100"/>
      <c r="AL1100"/>
      <c r="AM1100"/>
    </row>
    <row r="1101" spans="1:39" s="98" customFormat="1" ht="25.2" customHeight="1" x14ac:dyDescent="0.3">
      <c r="A1101" s="5">
        <v>728</v>
      </c>
      <c r="B1101" s="4" t="s">
        <v>4414</v>
      </c>
      <c r="C1101" s="171">
        <v>20069</v>
      </c>
      <c r="D1101" s="11" t="s">
        <v>4415</v>
      </c>
      <c r="E1101" s="99" t="str">
        <f>IFERROR(VLOOKUP(F1101,'Banco de Dados'!AE:AF,2,FALSE),"")</f>
        <v/>
      </c>
      <c r="F1101" s="4"/>
      <c r="G1101" s="4" t="s">
        <v>58</v>
      </c>
      <c r="H1101" s="12" t="s">
        <v>59</v>
      </c>
      <c r="I1101" s="4"/>
      <c r="J1101" s="11">
        <v>80</v>
      </c>
      <c r="K1101" s="111">
        <v>45236</v>
      </c>
      <c r="L1101" s="12" t="s">
        <v>59</v>
      </c>
      <c r="M1101" s="12"/>
      <c r="N1101"/>
      <c r="O1101" s="4" t="s">
        <v>4416</v>
      </c>
      <c r="P1101" s="4" t="s">
        <v>61</v>
      </c>
      <c r="Q1101" s="11">
        <v>6249782222</v>
      </c>
      <c r="R1101" s="4" t="s">
        <v>4417</v>
      </c>
      <c r="S1101" s="63">
        <v>21</v>
      </c>
      <c r="T1101"/>
      <c r="U1101" s="4" t="s">
        <v>114</v>
      </c>
      <c r="V1101" s="4" t="s">
        <v>115</v>
      </c>
      <c r="W1101" s="4" t="s">
        <v>1258</v>
      </c>
      <c r="X1101" s="4">
        <v>-8.7120820000000005</v>
      </c>
      <c r="Y1101" s="4">
        <v>-71.007705999999999</v>
      </c>
      <c r="Z1101" t="s">
        <v>7</v>
      </c>
      <c r="AA1101"/>
      <c r="AB1101" s="111">
        <v>45183</v>
      </c>
      <c r="AC1101" s="22">
        <v>45183</v>
      </c>
      <c r="AD1101" s="168" t="s">
        <v>66</v>
      </c>
      <c r="AE1101" s="36">
        <v>45265</v>
      </c>
      <c r="AF1101" s="12"/>
      <c r="AG1101" s="12">
        <v>12</v>
      </c>
      <c r="AH1101" s="12" t="s">
        <v>128</v>
      </c>
      <c r="AI1101"/>
      <c r="AJ1101" s="170">
        <v>33489</v>
      </c>
      <c r="AK1101"/>
      <c r="AL1101"/>
      <c r="AM1101"/>
    </row>
    <row r="1102" spans="1:39" s="98" customFormat="1" ht="25.2" customHeight="1" x14ac:dyDescent="0.3">
      <c r="A1102" s="5">
        <v>729</v>
      </c>
      <c r="B1102" s="4" t="s">
        <v>4418</v>
      </c>
      <c r="C1102" s="171">
        <v>20071</v>
      </c>
      <c r="D1102" s="11" t="s">
        <v>4419</v>
      </c>
      <c r="E1102" s="99" t="str">
        <f ca="1">IFERROR(VLOOKUP(F1102,'Banco de Dados'!AE:AF,2,FALSE),"")</f>
        <v/>
      </c>
      <c r="F1102" s="4">
        <f ca="1">IFERROR(VLOOKUP(Q1102,'Banco de Dados'!A:B,2,FALSE),"")</f>
        <v>212301727</v>
      </c>
      <c r="G1102" s="4" t="s">
        <v>58</v>
      </c>
      <c r="H1102" s="12" t="s">
        <v>59</v>
      </c>
      <c r="I1102" s="4"/>
      <c r="J1102" s="11">
        <v>80</v>
      </c>
      <c r="K1102" s="111">
        <v>45236</v>
      </c>
      <c r="L1102" s="12" t="s">
        <v>59</v>
      </c>
      <c r="M1102" s="147">
        <v>0.95</v>
      </c>
      <c r="N1102"/>
      <c r="O1102" s="4" t="s">
        <v>4420</v>
      </c>
      <c r="P1102" s="4" t="s">
        <v>61</v>
      </c>
      <c r="Q1102" s="11">
        <v>8992769202</v>
      </c>
      <c r="R1102" s="4" t="s">
        <v>4421</v>
      </c>
      <c r="S1102" s="63">
        <v>21</v>
      </c>
      <c r="T1102"/>
      <c r="U1102" s="4" t="s">
        <v>114</v>
      </c>
      <c r="V1102" s="4" t="s">
        <v>115</v>
      </c>
      <c r="W1102" s="4" t="s">
        <v>1258</v>
      </c>
      <c r="X1102" s="4">
        <v>-8.7151359999999993</v>
      </c>
      <c r="Y1102" s="4">
        <v>-71.013378000000003</v>
      </c>
      <c r="Z1102">
        <v>2244992</v>
      </c>
      <c r="AA1102" s="125">
        <v>244109</v>
      </c>
      <c r="AB1102" s="22">
        <v>45183</v>
      </c>
      <c r="AC1102" s="22">
        <v>45183</v>
      </c>
      <c r="AD1102" s="168" t="s">
        <v>66</v>
      </c>
      <c r="AE1102" s="36">
        <v>45240</v>
      </c>
      <c r="AF1102" s="12"/>
      <c r="AG1102" s="12">
        <v>11</v>
      </c>
      <c r="AH1102" s="12" t="s">
        <v>224</v>
      </c>
      <c r="AI1102" t="s">
        <v>806</v>
      </c>
      <c r="AJ1102" s="81">
        <v>35590</v>
      </c>
      <c r="AK1102"/>
      <c r="AL1102"/>
      <c r="AM1102"/>
    </row>
    <row r="1103" spans="1:39" s="98" customFormat="1" ht="25.2" customHeight="1" x14ac:dyDescent="0.3">
      <c r="A1103" s="5">
        <v>73</v>
      </c>
      <c r="B1103" s="4" t="s">
        <v>4422</v>
      </c>
      <c r="C1103" s="169">
        <v>17238</v>
      </c>
      <c r="D1103" s="11" t="s">
        <v>106</v>
      </c>
      <c r="E1103" s="99">
        <f>IFERROR(VLOOKUP(F1103,'Banco de Dados'!AE:AF,2,FALSE),"")</f>
        <v>714673</v>
      </c>
      <c r="F1103" s="4">
        <f>IFERROR(VLOOKUP(Q1103,'Banco de Dados'!A:B,2,FALSE),"")</f>
        <v>212301101</v>
      </c>
      <c r="G1103" s="4" t="s">
        <v>58</v>
      </c>
      <c r="H1103" s="12" t="s">
        <v>59</v>
      </c>
      <c r="I1103" s="4"/>
      <c r="J1103" s="11">
        <v>80</v>
      </c>
      <c r="K1103" s="111">
        <v>45192</v>
      </c>
      <c r="L1103" s="12" t="s">
        <v>59</v>
      </c>
      <c r="M1103" s="12" t="s">
        <v>59</v>
      </c>
      <c r="N1103" s="4"/>
      <c r="O1103" s="4" t="s">
        <v>4423</v>
      </c>
      <c r="P1103" s="4" t="s">
        <v>61</v>
      </c>
      <c r="Q1103" s="11">
        <v>67333915204</v>
      </c>
      <c r="R1103" s="4" t="s">
        <v>4424</v>
      </c>
      <c r="S1103" s="4">
        <v>16</v>
      </c>
      <c r="T1103" s="4"/>
      <c r="U1103" s="4" t="s">
        <v>63</v>
      </c>
      <c r="V1103" s="4" t="s">
        <v>64</v>
      </c>
      <c r="W1103" s="4" t="s">
        <v>65</v>
      </c>
      <c r="X1103" s="4">
        <v>-8.2223500000000005</v>
      </c>
      <c r="Y1103" s="4">
        <v>-72.513161999999994</v>
      </c>
      <c r="Z1103">
        <v>2216207</v>
      </c>
      <c r="AA1103" s="123">
        <v>239823</v>
      </c>
      <c r="AB1103" s="22">
        <v>45154</v>
      </c>
      <c r="AC1103" s="22">
        <v>45154</v>
      </c>
      <c r="AD1103" s="168" t="s">
        <v>66</v>
      </c>
      <c r="AE1103" s="36">
        <v>45202</v>
      </c>
      <c r="AF1103" s="36">
        <v>45208</v>
      </c>
      <c r="AG1103" s="12">
        <v>10</v>
      </c>
      <c r="AH1103" s="12" t="s">
        <v>67</v>
      </c>
      <c r="AI1103" t="s">
        <v>68</v>
      </c>
      <c r="AJ1103" s="81">
        <v>29509</v>
      </c>
      <c r="AK1103"/>
      <c r="AL1103"/>
      <c r="AM1103"/>
    </row>
    <row r="1104" spans="1:39" s="98" customFormat="1" ht="25.2" customHeight="1" x14ac:dyDescent="0.3">
      <c r="A1104" s="5">
        <v>730</v>
      </c>
      <c r="B1104" s="4" t="s">
        <v>4425</v>
      </c>
      <c r="C1104" s="171">
        <v>20073</v>
      </c>
      <c r="D1104" s="11" t="s">
        <v>4426</v>
      </c>
      <c r="E1104" s="99" t="str">
        <f ca="1">IFERROR(VLOOKUP(F1104,'Banco de Dados'!AE:AF,2,FALSE),"")</f>
        <v/>
      </c>
      <c r="F1104" s="4">
        <f ca="1">IFERROR(VLOOKUP(Q1104,'Banco de Dados'!A:B,2,FALSE),"")</f>
        <v>212301728</v>
      </c>
      <c r="G1104" s="4" t="s">
        <v>58</v>
      </c>
      <c r="H1104" s="12" t="s">
        <v>59</v>
      </c>
      <c r="I1104" s="4"/>
      <c r="J1104" s="11">
        <v>80</v>
      </c>
      <c r="K1104" s="111">
        <v>45207</v>
      </c>
      <c r="L1104" s="12" t="s">
        <v>59</v>
      </c>
      <c r="M1104" s="147">
        <v>0.95</v>
      </c>
      <c r="N1104"/>
      <c r="O1104" s="4" t="s">
        <v>4427</v>
      </c>
      <c r="P1104" s="4" t="s">
        <v>61</v>
      </c>
      <c r="Q1104" s="11">
        <v>52144062234</v>
      </c>
      <c r="R1104" s="4" t="s">
        <v>4428</v>
      </c>
      <c r="S1104" s="63">
        <v>21</v>
      </c>
      <c r="T1104"/>
      <c r="U1104" s="4" t="s">
        <v>114</v>
      </c>
      <c r="V1104" s="4" t="s">
        <v>115</v>
      </c>
      <c r="W1104" s="4" t="s">
        <v>1258</v>
      </c>
      <c r="X1104" s="4">
        <v>-8.7148459999999996</v>
      </c>
      <c r="Y1104" s="4">
        <v>-71.014375000000001</v>
      </c>
      <c r="Z1104">
        <v>2244993</v>
      </c>
      <c r="AA1104" s="125">
        <v>244109</v>
      </c>
      <c r="AB1104" s="22">
        <v>45183</v>
      </c>
      <c r="AC1104" s="22">
        <v>45183</v>
      </c>
      <c r="AD1104" s="168" t="s">
        <v>66</v>
      </c>
      <c r="AE1104" s="36">
        <v>45240</v>
      </c>
      <c r="AF1104" s="12"/>
      <c r="AG1104" s="12">
        <v>11</v>
      </c>
      <c r="AH1104" s="12" t="s">
        <v>224</v>
      </c>
      <c r="AI1104" t="s">
        <v>806</v>
      </c>
      <c r="AJ1104" s="81">
        <v>27987</v>
      </c>
      <c r="AK1104"/>
      <c r="AL1104"/>
      <c r="AM1104"/>
    </row>
    <row r="1105" spans="1:39" s="98" customFormat="1" ht="25.2" customHeight="1" x14ac:dyDescent="0.3">
      <c r="A1105" s="5">
        <v>731</v>
      </c>
      <c r="B1105" s="4" t="s">
        <v>4429</v>
      </c>
      <c r="C1105" s="171">
        <v>20075</v>
      </c>
      <c r="D1105" s="11" t="s">
        <v>4430</v>
      </c>
      <c r="E1105" s="99" t="str">
        <f ca="1">IFERROR(VLOOKUP(F1105,'Banco de Dados'!AE:AF,2,FALSE),"")</f>
        <v/>
      </c>
      <c r="F1105" s="4">
        <f ca="1">IFERROR(VLOOKUP(Q1105,'Banco de Dados'!A:B,2,FALSE),"")</f>
        <v>212301729</v>
      </c>
      <c r="G1105" s="4" t="s">
        <v>58</v>
      </c>
      <c r="H1105" s="12" t="s">
        <v>59</v>
      </c>
      <c r="I1105" s="4"/>
      <c r="J1105" s="11">
        <v>80</v>
      </c>
      <c r="K1105" s="111">
        <v>45236</v>
      </c>
      <c r="L1105" s="12" t="s">
        <v>59</v>
      </c>
      <c r="M1105" s="147">
        <v>0.95</v>
      </c>
      <c r="N1105"/>
      <c r="O1105" s="4" t="s">
        <v>4431</v>
      </c>
      <c r="P1105" s="4" t="s">
        <v>61</v>
      </c>
      <c r="Q1105" s="11">
        <v>915870266</v>
      </c>
      <c r="R1105" s="4" t="s">
        <v>4432</v>
      </c>
      <c r="S1105" s="63">
        <v>21</v>
      </c>
      <c r="T1105"/>
      <c r="U1105" s="4" t="s">
        <v>114</v>
      </c>
      <c r="V1105" s="4" t="s">
        <v>115</v>
      </c>
      <c r="W1105" s="4" t="s">
        <v>1258</v>
      </c>
      <c r="X1105" s="4">
        <v>-8.7140799999999992</v>
      </c>
      <c r="Y1105" s="4">
        <v>-71.017816999999994</v>
      </c>
      <c r="Z1105">
        <v>2244994</v>
      </c>
      <c r="AA1105" s="125">
        <v>244109</v>
      </c>
      <c r="AB1105" s="22">
        <v>45183</v>
      </c>
      <c r="AC1105" s="22">
        <v>45183</v>
      </c>
      <c r="AD1105" s="168" t="s">
        <v>66</v>
      </c>
      <c r="AE1105" s="36">
        <v>45240</v>
      </c>
      <c r="AF1105" s="12"/>
      <c r="AG1105" s="12">
        <v>11</v>
      </c>
      <c r="AH1105" s="12" t="s">
        <v>224</v>
      </c>
      <c r="AI1105" t="s">
        <v>806</v>
      </c>
      <c r="AJ1105" s="81">
        <v>29030</v>
      </c>
      <c r="AK1105"/>
      <c r="AL1105"/>
      <c r="AM1105"/>
    </row>
    <row r="1106" spans="1:39" s="98" customFormat="1" ht="25.2" customHeight="1" x14ac:dyDescent="0.3">
      <c r="A1106" s="5">
        <v>732</v>
      </c>
      <c r="B1106" s="4" t="s">
        <v>4433</v>
      </c>
      <c r="C1106" s="171">
        <v>20077</v>
      </c>
      <c r="D1106" s="11" t="s">
        <v>4434</v>
      </c>
      <c r="E1106" s="99" t="str">
        <f ca="1">IFERROR(VLOOKUP(F1106,'Banco de Dados'!AE:AF,2,FALSE),"")</f>
        <v/>
      </c>
      <c r="F1106" s="4">
        <f ca="1">IFERROR(VLOOKUP(Q1106,'Banco de Dados'!A:B,2,FALSE),"")</f>
        <v>212301730</v>
      </c>
      <c r="G1106" s="4" t="s">
        <v>58</v>
      </c>
      <c r="H1106" s="12" t="s">
        <v>59</v>
      </c>
      <c r="I1106" s="4"/>
      <c r="J1106" s="11">
        <v>80</v>
      </c>
      <c r="K1106" s="111">
        <v>45236</v>
      </c>
      <c r="L1106" s="12" t="s">
        <v>59</v>
      </c>
      <c r="M1106" s="147">
        <v>0.95</v>
      </c>
      <c r="N1106"/>
      <c r="O1106" s="4" t="s">
        <v>4435</v>
      </c>
      <c r="P1106" s="4" t="s">
        <v>61</v>
      </c>
      <c r="Q1106" s="11">
        <v>8773433225</v>
      </c>
      <c r="R1106" s="4" t="s">
        <v>4436</v>
      </c>
      <c r="S1106" s="63">
        <v>21</v>
      </c>
      <c r="T1106"/>
      <c r="U1106" s="4" t="s">
        <v>114</v>
      </c>
      <c r="V1106" s="4" t="s">
        <v>115</v>
      </c>
      <c r="W1106" s="4" t="s">
        <v>1258</v>
      </c>
      <c r="X1106" s="4">
        <v>-8.7156090000000006</v>
      </c>
      <c r="Y1106" s="4">
        <v>-71.019490000000005</v>
      </c>
      <c r="Z1106">
        <v>2244995</v>
      </c>
      <c r="AA1106" s="125">
        <v>244109</v>
      </c>
      <c r="AB1106" s="22">
        <v>45183</v>
      </c>
      <c r="AC1106" s="22">
        <v>45183</v>
      </c>
      <c r="AD1106" s="168" t="s">
        <v>66</v>
      </c>
      <c r="AE1106" s="36">
        <v>45240</v>
      </c>
      <c r="AF1106" s="12"/>
      <c r="AG1106" s="12">
        <v>11</v>
      </c>
      <c r="AH1106" s="12" t="s">
        <v>224</v>
      </c>
      <c r="AI1106" t="s">
        <v>806</v>
      </c>
      <c r="AJ1106" s="81">
        <v>38109</v>
      </c>
      <c r="AK1106"/>
      <c r="AL1106"/>
      <c r="AM1106"/>
    </row>
    <row r="1107" spans="1:39" ht="25.2" customHeight="1" x14ac:dyDescent="0.3">
      <c r="A1107" s="5">
        <v>733</v>
      </c>
      <c r="B1107" s="4" t="s">
        <v>4437</v>
      </c>
      <c r="C1107" s="171">
        <v>20079</v>
      </c>
      <c r="D1107" s="11" t="s">
        <v>4438</v>
      </c>
      <c r="E1107" s="99" t="str">
        <f ca="1">IFERROR(VLOOKUP(F1107,'Banco de Dados'!AE:AF,2,FALSE),"")</f>
        <v/>
      </c>
      <c r="F1107" s="4">
        <f ca="1">IFERROR(VLOOKUP(Q1107,'Banco de Dados'!A:B,2,FALSE),"")</f>
        <v>212301731</v>
      </c>
      <c r="G1107" s="4" t="s">
        <v>58</v>
      </c>
      <c r="H1107" s="12" t="s">
        <v>59</v>
      </c>
      <c r="I1107" s="4"/>
      <c r="J1107" s="11">
        <v>80</v>
      </c>
      <c r="K1107" s="111">
        <v>45235</v>
      </c>
      <c r="L1107" s="12" t="s">
        <v>59</v>
      </c>
      <c r="M1107" s="147">
        <v>0.95</v>
      </c>
      <c r="O1107" s="4" t="s">
        <v>4439</v>
      </c>
      <c r="P1107" s="4" t="s">
        <v>61</v>
      </c>
      <c r="Q1107" s="11">
        <v>69492395215</v>
      </c>
      <c r="R1107" s="4" t="s">
        <v>4440</v>
      </c>
      <c r="S1107" s="63">
        <v>21</v>
      </c>
      <c r="U1107" s="4" t="s">
        <v>114</v>
      </c>
      <c r="V1107" s="4" t="s">
        <v>115</v>
      </c>
      <c r="W1107" s="4" t="s">
        <v>342</v>
      </c>
      <c r="X1107" s="4">
        <v>-8.7242650000000008</v>
      </c>
      <c r="Y1107" s="4">
        <v>-71.013326000000006</v>
      </c>
      <c r="Z1107">
        <v>2244997</v>
      </c>
      <c r="AA1107" s="125">
        <v>244109</v>
      </c>
      <c r="AB1107" s="22">
        <v>45183</v>
      </c>
      <c r="AC1107" s="22">
        <v>45183</v>
      </c>
      <c r="AD1107" s="168" t="s">
        <v>66</v>
      </c>
      <c r="AE1107" s="36">
        <v>45240</v>
      </c>
      <c r="AF1107" s="12"/>
      <c r="AG1107" s="12">
        <v>11</v>
      </c>
      <c r="AH1107" s="12" t="s">
        <v>224</v>
      </c>
      <c r="AI1107" t="s">
        <v>806</v>
      </c>
      <c r="AJ1107" s="81">
        <v>25609</v>
      </c>
    </row>
    <row r="1108" spans="1:39" ht="25.2" customHeight="1" x14ac:dyDescent="0.3">
      <c r="A1108" s="5">
        <v>734</v>
      </c>
      <c r="B1108" s="4" t="s">
        <v>4441</v>
      </c>
      <c r="C1108" s="171">
        <v>20081</v>
      </c>
      <c r="D1108" s="11" t="s">
        <v>4442</v>
      </c>
      <c r="E1108" s="99" t="str">
        <f>IFERROR(VLOOKUP(F1108,'Banco de Dados'!AE:AF,2,FALSE),"")</f>
        <v/>
      </c>
      <c r="F1108" s="4"/>
      <c r="G1108" s="4" t="s">
        <v>58</v>
      </c>
      <c r="H1108" s="12" t="s">
        <v>59</v>
      </c>
      <c r="I1108" s="4"/>
      <c r="J1108" s="11">
        <v>80</v>
      </c>
      <c r="K1108" s="111">
        <v>45235</v>
      </c>
      <c r="L1108" s="12" t="s">
        <v>59</v>
      </c>
      <c r="M1108" s="12"/>
      <c r="O1108" s="4" t="s">
        <v>4443</v>
      </c>
      <c r="P1108" s="4" t="s">
        <v>61</v>
      </c>
      <c r="Q1108" s="11">
        <v>9475526269</v>
      </c>
      <c r="R1108" s="4" t="s">
        <v>4444</v>
      </c>
      <c r="S1108" s="63">
        <v>21</v>
      </c>
      <c r="U1108" s="4" t="s">
        <v>114</v>
      </c>
      <c r="V1108" s="4" t="s">
        <v>115</v>
      </c>
      <c r="W1108" s="4" t="s">
        <v>342</v>
      </c>
      <c r="X1108" s="4">
        <v>-8.7265910000000009</v>
      </c>
      <c r="Y1108" s="4">
        <v>-71.012968999999998</v>
      </c>
      <c r="Z1108" t="s">
        <v>7</v>
      </c>
      <c r="AB1108" s="111">
        <v>45183</v>
      </c>
      <c r="AC1108" s="22">
        <v>45183</v>
      </c>
      <c r="AD1108" s="168" t="s">
        <v>66</v>
      </c>
      <c r="AE1108" s="36">
        <v>45265</v>
      </c>
      <c r="AF1108" s="12"/>
      <c r="AG1108" s="12">
        <v>12</v>
      </c>
      <c r="AH1108" s="12" t="s">
        <v>128</v>
      </c>
      <c r="AJ1108" s="170">
        <v>35320</v>
      </c>
    </row>
    <row r="1109" spans="1:39" ht="25.2" customHeight="1" x14ac:dyDescent="0.3">
      <c r="A1109" s="5">
        <v>735</v>
      </c>
      <c r="B1109" s="4" t="s">
        <v>4445</v>
      </c>
      <c r="C1109" s="171">
        <v>20083</v>
      </c>
      <c r="D1109" s="11" t="s">
        <v>4446</v>
      </c>
      <c r="E1109" s="99" t="str">
        <f ca="1">IFERROR(VLOOKUP(F1109,'Banco de Dados'!AE:AF,2,FALSE),"")</f>
        <v/>
      </c>
      <c r="F1109" s="4">
        <f ca="1">IFERROR(VLOOKUP(Q1109,'Banco de Dados'!A:B,2,FALSE),"")</f>
        <v>212301682</v>
      </c>
      <c r="G1109" s="4" t="s">
        <v>58</v>
      </c>
      <c r="H1109" s="12" t="s">
        <v>59</v>
      </c>
      <c r="I1109" s="4"/>
      <c r="J1109" s="11">
        <v>80</v>
      </c>
      <c r="K1109" s="111">
        <v>45233</v>
      </c>
      <c r="L1109" s="12" t="s">
        <v>59</v>
      </c>
      <c r="M1109" s="147">
        <v>0.95</v>
      </c>
      <c r="O1109" s="4" t="s">
        <v>4447</v>
      </c>
      <c r="P1109" s="4" t="s">
        <v>61</v>
      </c>
      <c r="Q1109" s="11">
        <v>83173471253</v>
      </c>
      <c r="R1109" s="4" t="s">
        <v>4448</v>
      </c>
      <c r="S1109" s="63">
        <v>21</v>
      </c>
      <c r="U1109" s="4" t="s">
        <v>114</v>
      </c>
      <c r="V1109" s="4" t="s">
        <v>115</v>
      </c>
      <c r="W1109" s="4" t="s">
        <v>1258</v>
      </c>
      <c r="X1109" s="4">
        <v>-8.7169699999999999</v>
      </c>
      <c r="Y1109" s="4">
        <v>-71.023381000000001</v>
      </c>
      <c r="Z1109">
        <v>2244998</v>
      </c>
      <c r="AA1109" s="125">
        <v>243469</v>
      </c>
      <c r="AB1109" s="22">
        <v>45183</v>
      </c>
      <c r="AC1109" s="22">
        <v>45183</v>
      </c>
      <c r="AD1109" s="168" t="s">
        <v>66</v>
      </c>
      <c r="AE1109" s="36">
        <v>45240</v>
      </c>
      <c r="AF1109" s="12"/>
      <c r="AG1109" s="12">
        <v>11</v>
      </c>
      <c r="AH1109" s="12" t="s">
        <v>224</v>
      </c>
      <c r="AI1109" t="s">
        <v>225</v>
      </c>
      <c r="AJ1109" s="81">
        <v>30363</v>
      </c>
    </row>
    <row r="1110" spans="1:39" ht="25.2" customHeight="1" x14ac:dyDescent="0.3">
      <c r="A1110" s="5">
        <v>736</v>
      </c>
      <c r="B1110" s="4" t="s">
        <v>4449</v>
      </c>
      <c r="C1110" s="171">
        <v>20085</v>
      </c>
      <c r="D1110" s="11" t="s">
        <v>4450</v>
      </c>
      <c r="E1110" s="99" t="str">
        <f ca="1">IFERROR(VLOOKUP(F1110,'Banco de Dados'!AE:AF,2,FALSE),"")</f>
        <v/>
      </c>
      <c r="F1110" s="4">
        <f ca="1">IFERROR(VLOOKUP(Q1110,'Banco de Dados'!A:B,2,FALSE),"")</f>
        <v>212301688</v>
      </c>
      <c r="G1110" s="4" t="s">
        <v>58</v>
      </c>
      <c r="H1110" s="12" t="s">
        <v>59</v>
      </c>
      <c r="I1110" s="4"/>
      <c r="J1110" s="11">
        <v>80</v>
      </c>
      <c r="K1110" s="111">
        <v>45237</v>
      </c>
      <c r="L1110" s="12" t="s">
        <v>59</v>
      </c>
      <c r="M1110" s="147">
        <v>0.95</v>
      </c>
      <c r="O1110" s="4" t="s">
        <v>4451</v>
      </c>
      <c r="P1110" s="4" t="s">
        <v>61</v>
      </c>
      <c r="Q1110" s="11">
        <v>7219646216</v>
      </c>
      <c r="R1110" s="4" t="s">
        <v>4452</v>
      </c>
      <c r="S1110" s="63">
        <v>21</v>
      </c>
      <c r="U1110" s="4" t="s">
        <v>114</v>
      </c>
      <c r="V1110" s="4" t="s">
        <v>115</v>
      </c>
      <c r="W1110" s="4" t="s">
        <v>342</v>
      </c>
      <c r="X1110" s="4">
        <v>-8.7242800000000003</v>
      </c>
      <c r="Y1110" s="4">
        <v>-71.013482999999994</v>
      </c>
      <c r="Z1110">
        <v>2244999</v>
      </c>
      <c r="AA1110" s="125">
        <v>243469</v>
      </c>
      <c r="AB1110" s="22">
        <v>45183</v>
      </c>
      <c r="AC1110" s="22">
        <v>45183</v>
      </c>
      <c r="AD1110" s="168" t="s">
        <v>66</v>
      </c>
      <c r="AE1110" s="36">
        <v>45240</v>
      </c>
      <c r="AF1110" s="12"/>
      <c r="AG1110" s="12">
        <v>11</v>
      </c>
      <c r="AH1110" s="12" t="s">
        <v>224</v>
      </c>
      <c r="AI1110" t="s">
        <v>225</v>
      </c>
      <c r="AJ1110" s="81">
        <v>33166</v>
      </c>
    </row>
    <row r="1111" spans="1:39" ht="25.2" customHeight="1" x14ac:dyDescent="0.3">
      <c r="A1111" s="5">
        <v>737</v>
      </c>
      <c r="B1111" s="4" t="s">
        <v>4453</v>
      </c>
      <c r="C1111" s="171">
        <v>20087</v>
      </c>
      <c r="D1111" s="11" t="s">
        <v>4454</v>
      </c>
      <c r="E1111" s="99" t="str">
        <f ca="1">IFERROR(VLOOKUP(F1111,'Banco de Dados'!AE:AF,2,FALSE),"")</f>
        <v/>
      </c>
      <c r="F1111" s="4">
        <f ca="1">IFERROR(VLOOKUP(Q1111,'Banco de Dados'!A:B,2,FALSE),"")</f>
        <v>212301775</v>
      </c>
      <c r="G1111" s="4" t="s">
        <v>58</v>
      </c>
      <c r="H1111" s="12" t="s">
        <v>59</v>
      </c>
      <c r="I1111" s="4"/>
      <c r="J1111" s="11">
        <v>80</v>
      </c>
      <c r="K1111" s="111">
        <v>45174</v>
      </c>
      <c r="L1111" s="12" t="s">
        <v>59</v>
      </c>
      <c r="M1111" s="12" t="s">
        <v>59</v>
      </c>
      <c r="O1111" s="4" t="s">
        <v>4455</v>
      </c>
      <c r="P1111" s="4" t="s">
        <v>61</v>
      </c>
      <c r="Q1111" s="11">
        <v>71292940271</v>
      </c>
      <c r="R1111" s="4" t="s">
        <v>4456</v>
      </c>
      <c r="S1111" s="63">
        <v>21</v>
      </c>
      <c r="U1111" s="4" t="s">
        <v>114</v>
      </c>
      <c r="V1111" s="4" t="s">
        <v>115</v>
      </c>
      <c r="W1111" s="4" t="s">
        <v>342</v>
      </c>
      <c r="X1111" s="4">
        <v>-8.7291539999999994</v>
      </c>
      <c r="Y1111" s="4">
        <v>-71.017448000000002</v>
      </c>
      <c r="AA1111">
        <v>246999</v>
      </c>
      <c r="AB1111" s="22">
        <v>45183</v>
      </c>
      <c r="AC1111" s="22">
        <v>45183</v>
      </c>
      <c r="AD1111" s="168" t="s">
        <v>66</v>
      </c>
      <c r="AE1111" s="36">
        <v>45252</v>
      </c>
      <c r="AF1111" s="12"/>
      <c r="AG1111" s="12">
        <v>11</v>
      </c>
      <c r="AH1111" s="12" t="s">
        <v>128</v>
      </c>
      <c r="AJ1111" s="81">
        <v>32398</v>
      </c>
    </row>
    <row r="1112" spans="1:39" ht="25.2" customHeight="1" x14ac:dyDescent="0.3">
      <c r="A1112" s="5">
        <v>738</v>
      </c>
      <c r="B1112" s="4" t="s">
        <v>4457</v>
      </c>
      <c r="C1112" s="171">
        <v>20089</v>
      </c>
      <c r="D1112" s="11" t="s">
        <v>4458</v>
      </c>
      <c r="E1112" s="99" t="str">
        <f ca="1">IFERROR(VLOOKUP(F1112,'Banco de Dados'!AE:AF,2,FALSE),"")</f>
        <v/>
      </c>
      <c r="F1112" s="4">
        <f ca="1">IFERROR(VLOOKUP(Q1112,'Banco de Dados'!A:B,2,FALSE),"")</f>
        <v>212301685</v>
      </c>
      <c r="G1112" s="4" t="s">
        <v>58</v>
      </c>
      <c r="H1112" s="12" t="s">
        <v>59</v>
      </c>
      <c r="I1112" s="4"/>
      <c r="J1112" s="11">
        <v>80</v>
      </c>
      <c r="K1112" s="111">
        <v>45233</v>
      </c>
      <c r="L1112" s="12" t="s">
        <v>59</v>
      </c>
      <c r="M1112" s="147">
        <v>0.95</v>
      </c>
      <c r="O1112" s="4" t="s">
        <v>4459</v>
      </c>
      <c r="P1112" s="4" t="s">
        <v>61</v>
      </c>
      <c r="Q1112" s="11">
        <v>69512175215</v>
      </c>
      <c r="R1112" s="4" t="s">
        <v>4460</v>
      </c>
      <c r="S1112" s="63">
        <v>21</v>
      </c>
      <c r="U1112" s="4" t="s">
        <v>114</v>
      </c>
      <c r="V1112" s="4" t="s">
        <v>115</v>
      </c>
      <c r="W1112" s="4" t="s">
        <v>342</v>
      </c>
      <c r="X1112" s="4">
        <v>-8.7273890000000005</v>
      </c>
      <c r="Y1112" s="4">
        <v>-71.016081</v>
      </c>
      <c r="Z1112">
        <v>2245000</v>
      </c>
      <c r="AA1112" s="125">
        <v>243469</v>
      </c>
      <c r="AB1112" s="22">
        <v>45183</v>
      </c>
      <c r="AC1112" s="22">
        <v>45183</v>
      </c>
      <c r="AD1112" s="168" t="s">
        <v>66</v>
      </c>
      <c r="AE1112" s="36">
        <v>45240</v>
      </c>
      <c r="AF1112" s="12"/>
      <c r="AG1112" s="12">
        <v>11</v>
      </c>
      <c r="AH1112" s="12" t="s">
        <v>224</v>
      </c>
      <c r="AI1112" t="s">
        <v>225</v>
      </c>
      <c r="AJ1112" s="81">
        <v>26054</v>
      </c>
    </row>
    <row r="1113" spans="1:39" ht="25.2" customHeight="1" x14ac:dyDescent="0.3">
      <c r="A1113" s="5">
        <v>739</v>
      </c>
      <c r="B1113" s="4" t="s">
        <v>4461</v>
      </c>
      <c r="C1113" s="171">
        <v>20091</v>
      </c>
      <c r="D1113" s="11" t="s">
        <v>4462</v>
      </c>
      <c r="E1113" s="99" t="str">
        <f ca="1">IFERROR(VLOOKUP(F1113,'Banco de Dados'!AE:AF,2,FALSE),"")</f>
        <v/>
      </c>
      <c r="F1113" s="4">
        <f ca="1">IFERROR(VLOOKUP(Q1113,'Banco de Dados'!A:B,2,FALSE),"")</f>
        <v>212301689</v>
      </c>
      <c r="G1113" s="4" t="s">
        <v>58</v>
      </c>
      <c r="H1113" s="12" t="s">
        <v>59</v>
      </c>
      <c r="I1113" s="4"/>
      <c r="J1113" s="11">
        <v>80</v>
      </c>
      <c r="K1113" s="111">
        <v>45236</v>
      </c>
      <c r="L1113" s="12" t="s">
        <v>59</v>
      </c>
      <c r="M1113" s="147">
        <v>0.95</v>
      </c>
      <c r="O1113" s="4" t="s">
        <v>4463</v>
      </c>
      <c r="P1113" s="4" t="s">
        <v>61</v>
      </c>
      <c r="Q1113" s="11">
        <v>5105051203</v>
      </c>
      <c r="R1113" s="4" t="s">
        <v>4464</v>
      </c>
      <c r="S1113" s="63">
        <v>21</v>
      </c>
      <c r="U1113" s="4" t="s">
        <v>114</v>
      </c>
      <c r="V1113" s="4" t="s">
        <v>115</v>
      </c>
      <c r="W1113" s="4" t="s">
        <v>342</v>
      </c>
      <c r="X1113" s="4">
        <v>-8.7201459999999997</v>
      </c>
      <c r="Y1113" s="4">
        <v>-71.015851999999995</v>
      </c>
      <c r="Z1113">
        <v>2245002</v>
      </c>
      <c r="AA1113" s="125">
        <v>243469</v>
      </c>
      <c r="AB1113" s="22">
        <v>45183</v>
      </c>
      <c r="AC1113" s="22">
        <v>45183</v>
      </c>
      <c r="AD1113" s="168" t="s">
        <v>66</v>
      </c>
      <c r="AE1113" s="36">
        <v>45240</v>
      </c>
      <c r="AF1113" s="12"/>
      <c r="AG1113" s="12">
        <v>11</v>
      </c>
      <c r="AH1113" s="12" t="s">
        <v>224</v>
      </c>
      <c r="AI1113" t="s">
        <v>225</v>
      </c>
      <c r="AJ1113" s="81">
        <v>36048</v>
      </c>
    </row>
    <row r="1114" spans="1:39" ht="25.2" customHeight="1" x14ac:dyDescent="0.3">
      <c r="A1114" s="5">
        <v>74</v>
      </c>
      <c r="B1114" s="4" t="s">
        <v>4465</v>
      </c>
      <c r="C1114" s="169">
        <v>17212</v>
      </c>
      <c r="D1114" s="11" t="s">
        <v>106</v>
      </c>
      <c r="E1114" s="99">
        <f>IFERROR(VLOOKUP(F1114,'Banco de Dados'!AE:AF,2,FALSE),"")</f>
        <v>714587</v>
      </c>
      <c r="F1114" s="4">
        <f>IFERROR(VLOOKUP(Q1114,'Banco de Dados'!A:B,2,FALSE),"")</f>
        <v>212301079</v>
      </c>
      <c r="G1114" s="4" t="s">
        <v>58</v>
      </c>
      <c r="H1114" s="12" t="s">
        <v>59</v>
      </c>
      <c r="I1114" s="4"/>
      <c r="J1114" s="11">
        <v>80</v>
      </c>
      <c r="K1114" s="111">
        <v>45188</v>
      </c>
      <c r="L1114" s="12" t="s">
        <v>59</v>
      </c>
      <c r="M1114" s="12" t="s">
        <v>59</v>
      </c>
      <c r="N1114" s="4" t="s">
        <v>4466</v>
      </c>
      <c r="O1114" s="4" t="s">
        <v>4467</v>
      </c>
      <c r="P1114" s="4" t="s">
        <v>61</v>
      </c>
      <c r="Q1114" s="11">
        <v>1733752277</v>
      </c>
      <c r="R1114" s="4" t="s">
        <v>4468</v>
      </c>
      <c r="S1114" s="4">
        <v>16</v>
      </c>
      <c r="T1114" s="4"/>
      <c r="U1114" s="4" t="s">
        <v>63</v>
      </c>
      <c r="V1114" s="4" t="s">
        <v>64</v>
      </c>
      <c r="W1114" s="4" t="s">
        <v>65</v>
      </c>
      <c r="X1114" s="4">
        <v>-8.2050280000000004</v>
      </c>
      <c r="Y1114" s="4">
        <v>-72.538484999999994</v>
      </c>
      <c r="Z1114">
        <v>2216208</v>
      </c>
      <c r="AA1114" s="123">
        <v>239823</v>
      </c>
      <c r="AB1114" s="22">
        <v>45154</v>
      </c>
      <c r="AC1114" s="22">
        <v>45154</v>
      </c>
      <c r="AD1114" s="168" t="s">
        <v>66</v>
      </c>
      <c r="AE1114" s="36">
        <v>45194</v>
      </c>
      <c r="AF1114" s="36">
        <v>45208</v>
      </c>
      <c r="AG1114" s="12">
        <v>9</v>
      </c>
      <c r="AH1114" s="12" t="s">
        <v>67</v>
      </c>
      <c r="AI1114" t="s">
        <v>68</v>
      </c>
      <c r="AJ1114" s="81">
        <v>33769</v>
      </c>
    </row>
    <row r="1115" spans="1:39" ht="25.2" customHeight="1" x14ac:dyDescent="0.3">
      <c r="A1115" s="5">
        <v>740</v>
      </c>
      <c r="B1115" s="4" t="s">
        <v>4469</v>
      </c>
      <c r="C1115" s="171">
        <v>20093</v>
      </c>
      <c r="D1115" s="11" t="s">
        <v>4470</v>
      </c>
      <c r="E1115" s="99" t="str">
        <f ca="1">IFERROR(VLOOKUP(F1115,'Banco de Dados'!AE:AF,2,FALSE),"")</f>
        <v/>
      </c>
      <c r="F1115" s="4">
        <f ca="1">IFERROR(VLOOKUP(Q1115,'Banco de Dados'!A:B,2,FALSE),"")</f>
        <v>212301691</v>
      </c>
      <c r="G1115" s="4" t="s">
        <v>58</v>
      </c>
      <c r="H1115" s="12" t="s">
        <v>59</v>
      </c>
      <c r="I1115" s="4"/>
      <c r="J1115" s="11">
        <v>80</v>
      </c>
      <c r="K1115" s="111">
        <v>45233</v>
      </c>
      <c r="L1115" s="12" t="s">
        <v>59</v>
      </c>
      <c r="M1115" s="147">
        <v>0.95</v>
      </c>
      <c r="O1115" s="4" t="s">
        <v>4471</v>
      </c>
      <c r="P1115" s="4" t="s">
        <v>61</v>
      </c>
      <c r="Q1115" s="11">
        <v>777735270</v>
      </c>
      <c r="R1115" s="4" t="s">
        <v>4472</v>
      </c>
      <c r="S1115" s="63">
        <v>21</v>
      </c>
      <c r="U1115" s="4" t="s">
        <v>114</v>
      </c>
      <c r="V1115" s="4" t="s">
        <v>115</v>
      </c>
      <c r="W1115" s="4" t="s">
        <v>1258</v>
      </c>
      <c r="X1115" s="4">
        <v>-8.7167600000000007</v>
      </c>
      <c r="Y1115" s="4">
        <v>-71.028300999999999</v>
      </c>
      <c r="Z1115">
        <v>2245004</v>
      </c>
      <c r="AA1115" s="125">
        <v>243469</v>
      </c>
      <c r="AB1115" s="22">
        <v>45183</v>
      </c>
      <c r="AC1115" s="22">
        <v>45183</v>
      </c>
      <c r="AD1115" s="168" t="s">
        <v>66</v>
      </c>
      <c r="AE1115" s="36">
        <v>45240</v>
      </c>
      <c r="AF1115" s="12"/>
      <c r="AG1115" s="12">
        <v>11</v>
      </c>
      <c r="AH1115" s="12" t="s">
        <v>224</v>
      </c>
      <c r="AI1115" t="s">
        <v>225</v>
      </c>
      <c r="AJ1115" s="81">
        <v>28832</v>
      </c>
    </row>
    <row r="1116" spans="1:39" ht="25.2" customHeight="1" x14ac:dyDescent="0.3">
      <c r="A1116" s="5">
        <v>741</v>
      </c>
      <c r="B1116" s="4" t="s">
        <v>4473</v>
      </c>
      <c r="C1116" s="171">
        <v>20095</v>
      </c>
      <c r="D1116" s="11" t="s">
        <v>4474</v>
      </c>
      <c r="E1116" s="99" t="str">
        <f ca="1">IFERROR(VLOOKUP(F1116,'Banco de Dados'!AE:AF,2,FALSE),"")</f>
        <v/>
      </c>
      <c r="F1116" s="4">
        <f ca="1">IFERROR(VLOOKUP(Q1116,'Banco de Dados'!A:B,2,FALSE),"")</f>
        <v>212301692</v>
      </c>
      <c r="G1116" s="4" t="s">
        <v>58</v>
      </c>
      <c r="H1116" s="12" t="s">
        <v>59</v>
      </c>
      <c r="I1116" s="4"/>
      <c r="J1116" s="11">
        <v>80</v>
      </c>
      <c r="K1116" s="111">
        <v>45226</v>
      </c>
      <c r="L1116" s="12" t="s">
        <v>59</v>
      </c>
      <c r="M1116" s="147">
        <v>0.95</v>
      </c>
      <c r="O1116" s="4" t="s">
        <v>4475</v>
      </c>
      <c r="P1116" s="4" t="s">
        <v>61</v>
      </c>
      <c r="Q1116" s="11">
        <v>52187926249</v>
      </c>
      <c r="R1116" s="4" t="s">
        <v>4476</v>
      </c>
      <c r="S1116" s="63">
        <v>21</v>
      </c>
      <c r="U1116" s="4" t="s">
        <v>114</v>
      </c>
      <c r="V1116" s="4" t="s">
        <v>115</v>
      </c>
      <c r="W1116" s="4" t="s">
        <v>342</v>
      </c>
      <c r="X1116" s="4">
        <v>-8.7228309999999993</v>
      </c>
      <c r="Y1116" s="4">
        <v>-71.028760000000005</v>
      </c>
      <c r="Z1116">
        <v>2245006</v>
      </c>
      <c r="AA1116" s="125">
        <v>243469</v>
      </c>
      <c r="AB1116" s="22">
        <v>45183</v>
      </c>
      <c r="AC1116" s="22">
        <v>45183</v>
      </c>
      <c r="AD1116" s="168" t="s">
        <v>66</v>
      </c>
      <c r="AE1116" s="36">
        <v>45240</v>
      </c>
      <c r="AF1116" s="12"/>
      <c r="AG1116" s="12">
        <v>11</v>
      </c>
      <c r="AH1116" s="12" t="s">
        <v>224</v>
      </c>
      <c r="AI1116" t="s">
        <v>225</v>
      </c>
      <c r="AJ1116" s="81">
        <v>29349</v>
      </c>
    </row>
    <row r="1117" spans="1:39" ht="25.2" customHeight="1" x14ac:dyDescent="0.3">
      <c r="A1117" s="5">
        <v>742</v>
      </c>
      <c r="B1117" s="4" t="s">
        <v>4477</v>
      </c>
      <c r="C1117" s="171">
        <v>20097</v>
      </c>
      <c r="D1117" s="11" t="s">
        <v>4478</v>
      </c>
      <c r="E1117" s="99" t="str">
        <f ca="1">IFERROR(VLOOKUP(F1117,'Banco de Dados'!AE:AF,2,FALSE),"")</f>
        <v/>
      </c>
      <c r="F1117" s="4">
        <f ca="1">IFERROR(VLOOKUP(Q1117,'Banco de Dados'!A:B,2,FALSE),"")</f>
        <v>212301693</v>
      </c>
      <c r="G1117" s="4" t="s">
        <v>58</v>
      </c>
      <c r="H1117" s="12" t="s">
        <v>59</v>
      </c>
      <c r="I1117" s="4"/>
      <c r="J1117" s="11">
        <v>80</v>
      </c>
      <c r="K1117" s="111">
        <v>45233</v>
      </c>
      <c r="L1117" s="12" t="s">
        <v>59</v>
      </c>
      <c r="M1117" s="147">
        <v>0.95</v>
      </c>
      <c r="O1117" s="4" t="s">
        <v>4479</v>
      </c>
      <c r="P1117" s="4" t="s">
        <v>61</v>
      </c>
      <c r="Q1117" s="11">
        <v>3205774221</v>
      </c>
      <c r="R1117" s="4" t="s">
        <v>4480</v>
      </c>
      <c r="S1117" s="63">
        <v>21</v>
      </c>
      <c r="U1117" s="4" t="s">
        <v>114</v>
      </c>
      <c r="V1117" s="4" t="s">
        <v>115</v>
      </c>
      <c r="W1117" s="4" t="s">
        <v>1258</v>
      </c>
      <c r="X1117" s="4">
        <v>-8.7224050000000002</v>
      </c>
      <c r="Y1117" s="4">
        <v>-71.030251000000007</v>
      </c>
      <c r="Z1117">
        <v>2245008</v>
      </c>
      <c r="AA1117" s="125">
        <v>243469</v>
      </c>
      <c r="AB1117" s="22">
        <v>45183</v>
      </c>
      <c r="AC1117" s="22">
        <v>45183</v>
      </c>
      <c r="AD1117" s="168" t="s">
        <v>66</v>
      </c>
      <c r="AE1117" s="36">
        <v>45240</v>
      </c>
      <c r="AF1117" s="12"/>
      <c r="AG1117" s="12">
        <v>11</v>
      </c>
      <c r="AH1117" s="12" t="s">
        <v>224</v>
      </c>
      <c r="AI1117" t="s">
        <v>225</v>
      </c>
      <c r="AJ1117" s="81">
        <v>32572</v>
      </c>
    </row>
    <row r="1118" spans="1:39" ht="25.2" customHeight="1" x14ac:dyDescent="0.3">
      <c r="A1118" s="5">
        <v>743</v>
      </c>
      <c r="B1118" s="4" t="s">
        <v>4481</v>
      </c>
      <c r="C1118" s="171">
        <v>20099</v>
      </c>
      <c r="D1118" s="11" t="s">
        <v>4482</v>
      </c>
      <c r="E1118" s="99" t="str">
        <f ca="1">IFERROR(VLOOKUP(F1118,'Banco de Dados'!AE:AF,2,FALSE),"")</f>
        <v/>
      </c>
      <c r="F1118" s="4">
        <f ca="1">IFERROR(VLOOKUP(Q1118,'Banco de Dados'!A:B,2,FALSE),"")</f>
        <v>212301696</v>
      </c>
      <c r="G1118" s="4" t="s">
        <v>58</v>
      </c>
      <c r="H1118" s="12" t="s">
        <v>59</v>
      </c>
      <c r="I1118" s="4"/>
      <c r="J1118" s="11">
        <v>80</v>
      </c>
      <c r="K1118" s="111">
        <v>45233</v>
      </c>
      <c r="L1118" s="12" t="s">
        <v>59</v>
      </c>
      <c r="M1118" s="147">
        <v>0.95</v>
      </c>
      <c r="O1118" s="4" t="s">
        <v>4483</v>
      </c>
      <c r="P1118" s="4" t="s">
        <v>61</v>
      </c>
      <c r="Q1118" s="11">
        <v>2113845261</v>
      </c>
      <c r="R1118" s="4" t="s">
        <v>4484</v>
      </c>
      <c r="S1118" s="63">
        <v>21</v>
      </c>
      <c r="U1118" s="4" t="s">
        <v>114</v>
      </c>
      <c r="V1118" s="4" t="s">
        <v>115</v>
      </c>
      <c r="W1118" s="4" t="s">
        <v>342</v>
      </c>
      <c r="X1118" s="4">
        <v>-8.7284469999999992</v>
      </c>
      <c r="Y1118" s="4">
        <v>-71.030636000000001</v>
      </c>
      <c r="Z1118">
        <v>2245009</v>
      </c>
      <c r="AA1118" s="125">
        <v>243469</v>
      </c>
      <c r="AB1118" s="22">
        <v>45183</v>
      </c>
      <c r="AC1118" s="22">
        <v>45183</v>
      </c>
      <c r="AD1118" s="168" t="s">
        <v>66</v>
      </c>
      <c r="AE1118" s="36">
        <v>45240</v>
      </c>
      <c r="AF1118" s="12"/>
      <c r="AG1118" s="12">
        <v>11</v>
      </c>
      <c r="AH1118" s="12" t="s">
        <v>224</v>
      </c>
      <c r="AI1118" t="s">
        <v>225</v>
      </c>
      <c r="AJ1118" s="81">
        <v>32925</v>
      </c>
    </row>
    <row r="1119" spans="1:39" ht="25.2" customHeight="1" x14ac:dyDescent="0.3">
      <c r="A1119" s="5">
        <v>744</v>
      </c>
      <c r="B1119" s="4" t="s">
        <v>4485</v>
      </c>
      <c r="C1119" s="171">
        <v>20101</v>
      </c>
      <c r="D1119" s="11" t="s">
        <v>4486</v>
      </c>
      <c r="E1119" s="99" t="str">
        <f>IFERROR(VLOOKUP(F1119,'Banco de Dados'!AE:AF,2,FALSE),"")</f>
        <v/>
      </c>
      <c r="F1119" s="4"/>
      <c r="G1119" s="4" t="s">
        <v>58</v>
      </c>
      <c r="H1119" s="12" t="s">
        <v>59</v>
      </c>
      <c r="I1119" s="4"/>
      <c r="J1119" s="11">
        <v>80</v>
      </c>
      <c r="K1119" s="111"/>
      <c r="M1119" s="12"/>
      <c r="O1119" s="4" t="s">
        <v>4487</v>
      </c>
      <c r="P1119" s="4" t="s">
        <v>61</v>
      </c>
      <c r="Q1119" s="11">
        <v>1046620266</v>
      </c>
      <c r="R1119" s="4" t="s">
        <v>4488</v>
      </c>
      <c r="S1119" s="63">
        <v>21</v>
      </c>
      <c r="U1119" s="4" t="s">
        <v>114</v>
      </c>
      <c r="V1119" s="4" t="s">
        <v>115</v>
      </c>
      <c r="W1119" s="4" t="s">
        <v>1258</v>
      </c>
      <c r="X1119" s="4">
        <v>-8.7316109999999991</v>
      </c>
      <c r="Y1119" s="4">
        <v>-71.032206000000002</v>
      </c>
      <c r="Z1119" t="s">
        <v>7</v>
      </c>
      <c r="AB1119" s="111">
        <v>45183</v>
      </c>
      <c r="AC1119" s="22">
        <v>45183</v>
      </c>
      <c r="AD1119" s="168"/>
      <c r="AE1119" s="36"/>
      <c r="AF1119" s="12"/>
      <c r="AJ1119" s="170">
        <v>28857</v>
      </c>
    </row>
    <row r="1120" spans="1:39" ht="25.2" customHeight="1" x14ac:dyDescent="0.3">
      <c r="A1120" s="5">
        <v>745</v>
      </c>
      <c r="B1120" s="4" t="s">
        <v>4489</v>
      </c>
      <c r="C1120" s="171">
        <v>20103</v>
      </c>
      <c r="D1120" s="11" t="s">
        <v>4490</v>
      </c>
      <c r="E1120" s="99" t="str">
        <f ca="1">IFERROR(VLOOKUP(F1120,'Banco de Dados'!AE:AF,2,FALSE),"")</f>
        <v/>
      </c>
      <c r="F1120" s="4">
        <f ca="1">IFERROR(VLOOKUP(Q1120,'Banco de Dados'!A:B,2,FALSE),"")</f>
        <v>212301872</v>
      </c>
      <c r="G1120" s="4" t="s">
        <v>58</v>
      </c>
      <c r="H1120" s="12" t="s">
        <v>59</v>
      </c>
      <c r="I1120" s="4"/>
      <c r="J1120" s="11">
        <v>80</v>
      </c>
      <c r="K1120" s="111">
        <v>45174</v>
      </c>
      <c r="L1120" s="12" t="s">
        <v>365</v>
      </c>
      <c r="M1120" s="12" t="s">
        <v>59</v>
      </c>
      <c r="N1120" t="s">
        <v>4491</v>
      </c>
      <c r="O1120" s="4" t="s">
        <v>4492</v>
      </c>
      <c r="P1120" s="4" t="s">
        <v>61</v>
      </c>
      <c r="Q1120" s="11">
        <v>565819208</v>
      </c>
      <c r="R1120" s="4" t="s">
        <v>4493</v>
      </c>
      <c r="S1120" s="63">
        <v>21</v>
      </c>
      <c r="U1120" s="4" t="s">
        <v>114</v>
      </c>
      <c r="V1120" s="4" t="s">
        <v>115</v>
      </c>
      <c r="W1120" s="4" t="s">
        <v>342</v>
      </c>
      <c r="X1120" s="4">
        <v>-8.7325540000000004</v>
      </c>
      <c r="Y1120" s="4">
        <v>-71.031244000000001</v>
      </c>
      <c r="AA1120">
        <v>247255</v>
      </c>
      <c r="AB1120" s="22">
        <v>45183</v>
      </c>
      <c r="AC1120" s="22">
        <v>45183</v>
      </c>
      <c r="AD1120" s="168" t="s">
        <v>66</v>
      </c>
      <c r="AE1120" s="36">
        <v>45252</v>
      </c>
      <c r="AF1120" s="12"/>
      <c r="AG1120" s="12">
        <v>11</v>
      </c>
      <c r="AH1120" s="12" t="s">
        <v>128</v>
      </c>
      <c r="AJ1120" s="81">
        <v>27414</v>
      </c>
    </row>
    <row r="1121" spans="1:36" ht="25.2" customHeight="1" x14ac:dyDescent="0.3">
      <c r="A1121" s="5">
        <v>746</v>
      </c>
      <c r="B1121" s="4" t="s">
        <v>4494</v>
      </c>
      <c r="C1121" s="171">
        <v>20105</v>
      </c>
      <c r="D1121" s="11" t="s">
        <v>4495</v>
      </c>
      <c r="E1121" s="99" t="str">
        <f ca="1">IFERROR(VLOOKUP(F1121,'Banco de Dados'!AE:AF,2,FALSE),"")</f>
        <v/>
      </c>
      <c r="F1121" s="4">
        <f ca="1">IFERROR(VLOOKUP(Q1121,'Banco de Dados'!A:B,2,FALSE),"")</f>
        <v>212302009</v>
      </c>
      <c r="G1121" s="4" t="s">
        <v>58</v>
      </c>
      <c r="H1121" s="12" t="s">
        <v>59</v>
      </c>
      <c r="I1121" s="4"/>
      <c r="J1121" s="11">
        <v>45</v>
      </c>
      <c r="K1121" s="111">
        <v>45278</v>
      </c>
      <c r="L1121" s="12" t="s">
        <v>365</v>
      </c>
      <c r="M1121" s="12" t="s">
        <v>59</v>
      </c>
      <c r="N1121" s="4" t="s">
        <v>4496</v>
      </c>
      <c r="O1121" s="4" t="s">
        <v>4497</v>
      </c>
      <c r="P1121" s="4" t="s">
        <v>61</v>
      </c>
      <c r="Q1121" s="11">
        <v>3439140261</v>
      </c>
      <c r="R1121" s="4" t="s">
        <v>4498</v>
      </c>
      <c r="S1121" s="63">
        <v>21</v>
      </c>
      <c r="U1121" s="4" t="s">
        <v>114</v>
      </c>
      <c r="V1121" s="4" t="s">
        <v>115</v>
      </c>
      <c r="W1121" s="4" t="s">
        <v>342</v>
      </c>
      <c r="X1121" s="4">
        <v>-8.7329419999999995</v>
      </c>
      <c r="Y1121" s="4">
        <v>-71.031277000000003</v>
      </c>
      <c r="Z1121" t="s">
        <v>7</v>
      </c>
      <c r="AA1121" s="4">
        <v>247255</v>
      </c>
      <c r="AB1121" s="111">
        <v>45183</v>
      </c>
      <c r="AC1121" s="22">
        <v>45183</v>
      </c>
      <c r="AD1121" s="168" t="s">
        <v>66</v>
      </c>
      <c r="AE1121" s="36">
        <v>45280</v>
      </c>
      <c r="AF1121" s="12"/>
      <c r="AG1121" s="4">
        <v>12</v>
      </c>
      <c r="AH1121" s="12" t="s">
        <v>122</v>
      </c>
      <c r="AJ1121" s="170">
        <v>23808</v>
      </c>
    </row>
    <row r="1122" spans="1:36" ht="25.2" customHeight="1" x14ac:dyDescent="0.3">
      <c r="A1122" s="5">
        <v>747</v>
      </c>
      <c r="B1122" s="4" t="s">
        <v>4499</v>
      </c>
      <c r="C1122" s="171">
        <v>20107</v>
      </c>
      <c r="D1122" s="11" t="s">
        <v>4500</v>
      </c>
      <c r="E1122" s="99">
        <f ca="1">IFERROR(VLOOKUP(F1122,'Banco de Dados'!AE:AF,2,FALSE),"")</f>
        <v>716998</v>
      </c>
      <c r="F1122" s="4">
        <f ca="1">IFERROR(VLOOKUP(Q1122,'Banco de Dados'!A:B,2,FALSE),"")</f>
        <v>212301655</v>
      </c>
      <c r="G1122" s="4" t="s">
        <v>58</v>
      </c>
      <c r="H1122" s="12" t="s">
        <v>59</v>
      </c>
      <c r="I1122" s="4"/>
      <c r="J1122" s="11">
        <v>80</v>
      </c>
      <c r="K1122" s="111">
        <v>45226</v>
      </c>
      <c r="L1122" s="12" t="s">
        <v>59</v>
      </c>
      <c r="M1122" s="12" t="s">
        <v>59</v>
      </c>
      <c r="O1122" s="4" t="s">
        <v>4501</v>
      </c>
      <c r="P1122" s="4" t="s">
        <v>61</v>
      </c>
      <c r="Q1122" s="11">
        <v>69499438220</v>
      </c>
      <c r="R1122" s="4" t="s">
        <v>4502</v>
      </c>
      <c r="S1122" s="63">
        <v>21</v>
      </c>
      <c r="U1122" s="4" t="s">
        <v>114</v>
      </c>
      <c r="V1122" s="4" t="s">
        <v>115</v>
      </c>
      <c r="W1122" s="4" t="s">
        <v>342</v>
      </c>
      <c r="X1122" s="4">
        <v>-8.7340979999999995</v>
      </c>
      <c r="Y1122" s="4">
        <v>-71.032150000000001</v>
      </c>
      <c r="Z1122">
        <v>2236553</v>
      </c>
      <c r="AA1122" s="123">
        <v>243466</v>
      </c>
      <c r="AB1122" s="22">
        <v>45183</v>
      </c>
      <c r="AC1122" s="22">
        <v>45183</v>
      </c>
      <c r="AD1122" s="168" t="s">
        <v>66</v>
      </c>
      <c r="AE1122" s="36">
        <v>45229</v>
      </c>
      <c r="AF1122" s="12"/>
      <c r="AG1122" s="12">
        <v>10</v>
      </c>
      <c r="AH1122" s="12" t="s">
        <v>224</v>
      </c>
      <c r="AI1122" t="s">
        <v>225</v>
      </c>
      <c r="AJ1122" s="81">
        <v>24782</v>
      </c>
    </row>
    <row r="1123" spans="1:36" ht="25.2" customHeight="1" x14ac:dyDescent="0.3">
      <c r="A1123" s="5">
        <v>748</v>
      </c>
      <c r="B1123" s="4" t="s">
        <v>4503</v>
      </c>
      <c r="C1123" s="171">
        <v>20109</v>
      </c>
      <c r="D1123" s="11" t="s">
        <v>4504</v>
      </c>
      <c r="E1123" s="99" t="str">
        <f>IFERROR(VLOOKUP(F1123,'Banco de Dados'!AE:AF,2,FALSE),"")</f>
        <v/>
      </c>
      <c r="F1123" s="4"/>
      <c r="G1123" s="4" t="s">
        <v>58</v>
      </c>
      <c r="H1123" s="12" t="s">
        <v>59</v>
      </c>
      <c r="I1123" s="4"/>
      <c r="J1123" s="11">
        <v>80</v>
      </c>
      <c r="K1123" s="111">
        <v>45235</v>
      </c>
      <c r="L1123" s="12" t="s">
        <v>365</v>
      </c>
      <c r="M1123" s="12"/>
      <c r="N1123" s="4" t="s">
        <v>491</v>
      </c>
      <c r="O1123" s="4" t="s">
        <v>4505</v>
      </c>
      <c r="P1123" s="4" t="s">
        <v>61</v>
      </c>
      <c r="Q1123" s="11">
        <v>70386747229</v>
      </c>
      <c r="R1123" s="4" t="s">
        <v>4506</v>
      </c>
      <c r="S1123" s="63">
        <v>21</v>
      </c>
      <c r="U1123" s="4" t="s">
        <v>114</v>
      </c>
      <c r="V1123" s="4" t="s">
        <v>115</v>
      </c>
      <c r="W1123" s="4" t="s">
        <v>1258</v>
      </c>
      <c r="X1123" s="4">
        <v>-8.7270660000000007</v>
      </c>
      <c r="Y1123" s="4">
        <v>-71.031784000000002</v>
      </c>
      <c r="Z1123" t="s">
        <v>7</v>
      </c>
      <c r="AB1123" s="111">
        <v>45183</v>
      </c>
      <c r="AC1123" s="22">
        <v>45183</v>
      </c>
      <c r="AD1123" s="168"/>
      <c r="AE1123" s="36">
        <v>45399</v>
      </c>
      <c r="AF1123" s="12"/>
      <c r="AJ1123" s="170">
        <v>34302</v>
      </c>
    </row>
    <row r="1124" spans="1:36" ht="25.2" customHeight="1" x14ac:dyDescent="0.3">
      <c r="A1124" s="5">
        <v>749</v>
      </c>
      <c r="B1124" s="4" t="s">
        <v>4507</v>
      </c>
      <c r="C1124" s="171">
        <v>20111</v>
      </c>
      <c r="D1124" s="11" t="s">
        <v>4508</v>
      </c>
      <c r="E1124" s="99">
        <f ca="1">IFERROR(VLOOKUP(F1124,'Banco de Dados'!AE:AF,2,FALSE),"")</f>
        <v>717000</v>
      </c>
      <c r="F1124" s="4">
        <f ca="1">IFERROR(VLOOKUP(Q1124,'Banco de Dados'!A:B,2,FALSE),"")</f>
        <v>212301656</v>
      </c>
      <c r="G1124" s="4" t="s">
        <v>58</v>
      </c>
      <c r="H1124" s="12" t="s">
        <v>59</v>
      </c>
      <c r="I1124" s="4"/>
      <c r="J1124" s="11">
        <v>80</v>
      </c>
      <c r="K1124" s="111">
        <v>45175</v>
      </c>
      <c r="L1124" s="12" t="s">
        <v>59</v>
      </c>
      <c r="M1124" s="12" t="s">
        <v>59</v>
      </c>
      <c r="O1124" s="4" t="s">
        <v>4509</v>
      </c>
      <c r="P1124" s="4" t="s">
        <v>61</v>
      </c>
      <c r="Q1124" s="11">
        <v>9408951298</v>
      </c>
      <c r="R1124" s="4" t="s">
        <v>4510</v>
      </c>
      <c r="S1124" s="63">
        <v>21</v>
      </c>
      <c r="U1124" s="4" t="s">
        <v>114</v>
      </c>
      <c r="V1124" s="4" t="s">
        <v>115</v>
      </c>
      <c r="W1124" s="4" t="s">
        <v>1258</v>
      </c>
      <c r="X1124" s="4">
        <v>-8.7270839999999996</v>
      </c>
      <c r="Y1124" s="4">
        <v>-71.039923000000002</v>
      </c>
      <c r="Z1124">
        <v>2236555</v>
      </c>
      <c r="AA1124" s="123">
        <v>243466</v>
      </c>
      <c r="AB1124" s="22">
        <v>45183</v>
      </c>
      <c r="AC1124" s="22">
        <v>45183</v>
      </c>
      <c r="AD1124" s="168" t="s">
        <v>66</v>
      </c>
      <c r="AE1124" s="36">
        <v>45229</v>
      </c>
      <c r="AF1124" s="12"/>
      <c r="AG1124" s="12">
        <v>10</v>
      </c>
      <c r="AH1124" s="12" t="s">
        <v>224</v>
      </c>
      <c r="AI1124" t="s">
        <v>225</v>
      </c>
      <c r="AJ1124" s="81">
        <v>38129</v>
      </c>
    </row>
    <row r="1125" spans="1:36" ht="25.2" customHeight="1" x14ac:dyDescent="0.3">
      <c r="A1125" s="5">
        <v>75</v>
      </c>
      <c r="B1125" s="4" t="s">
        <v>4511</v>
      </c>
      <c r="C1125" s="169">
        <v>17256</v>
      </c>
      <c r="D1125" s="11" t="s">
        <v>106</v>
      </c>
      <c r="E1125" s="99">
        <f>IFERROR(VLOOKUP(F1125,'Banco de Dados'!AE:AF,2,FALSE),"")</f>
        <v>714291</v>
      </c>
      <c r="F1125" s="4">
        <f>IFERROR(VLOOKUP(Q1125,'Banco de Dados'!A:B,2,FALSE),"")</f>
        <v>212300997</v>
      </c>
      <c r="G1125" s="4" t="s">
        <v>58</v>
      </c>
      <c r="H1125" s="12" t="s">
        <v>59</v>
      </c>
      <c r="I1125" s="4"/>
      <c r="J1125" s="11">
        <v>80</v>
      </c>
      <c r="K1125" s="111">
        <v>45190</v>
      </c>
      <c r="L1125" s="12" t="s">
        <v>59</v>
      </c>
      <c r="M1125" s="12" t="s">
        <v>59</v>
      </c>
      <c r="N1125" s="4"/>
      <c r="O1125" s="4" t="s">
        <v>4512</v>
      </c>
      <c r="P1125" s="4" t="s">
        <v>61</v>
      </c>
      <c r="Q1125" s="11">
        <v>1057207209</v>
      </c>
      <c r="R1125" s="4" t="s">
        <v>4513</v>
      </c>
      <c r="S1125" s="4">
        <v>16</v>
      </c>
      <c r="T1125" s="4"/>
      <c r="U1125" s="4" t="s">
        <v>63</v>
      </c>
      <c r="V1125" s="4" t="s">
        <v>64</v>
      </c>
      <c r="W1125" s="4" t="s">
        <v>65</v>
      </c>
      <c r="X1125" s="4">
        <v>-8.2154729999999994</v>
      </c>
      <c r="Y1125" s="4">
        <v>-72.524765000000002</v>
      </c>
      <c r="Z1125">
        <v>2216210</v>
      </c>
      <c r="AA1125" s="123">
        <v>239823</v>
      </c>
      <c r="AB1125" s="22">
        <v>45154</v>
      </c>
      <c r="AC1125" s="22">
        <v>45154</v>
      </c>
      <c r="AD1125" s="168" t="s">
        <v>66</v>
      </c>
      <c r="AE1125" s="36">
        <v>45194</v>
      </c>
      <c r="AF1125" s="36">
        <v>45195</v>
      </c>
      <c r="AG1125" s="12">
        <v>9</v>
      </c>
      <c r="AH1125" s="12" t="s">
        <v>67</v>
      </c>
      <c r="AI1125" t="s">
        <v>68</v>
      </c>
      <c r="AJ1125" s="81">
        <v>37786</v>
      </c>
    </row>
    <row r="1126" spans="1:36" ht="25.2" customHeight="1" x14ac:dyDescent="0.3">
      <c r="A1126" s="5">
        <v>750</v>
      </c>
      <c r="B1126" s="4" t="s">
        <v>4514</v>
      </c>
      <c r="C1126" s="171">
        <v>20113</v>
      </c>
      <c r="D1126" s="11" t="s">
        <v>4515</v>
      </c>
      <c r="E1126" s="99">
        <f ca="1">IFERROR(VLOOKUP(F1126,'Banco de Dados'!AE:AF,2,FALSE),"")</f>
        <v>717004</v>
      </c>
      <c r="F1126" s="4">
        <f ca="1">IFERROR(VLOOKUP(Q1126,'Banco de Dados'!A:B,2,FALSE),"")</f>
        <v>212301572</v>
      </c>
      <c r="G1126" s="4" t="s">
        <v>58</v>
      </c>
      <c r="H1126" s="12" t="s">
        <v>59</v>
      </c>
      <c r="I1126" s="4"/>
      <c r="J1126" s="11">
        <v>80</v>
      </c>
      <c r="K1126" s="111">
        <v>45175</v>
      </c>
      <c r="L1126" s="12" t="s">
        <v>59</v>
      </c>
      <c r="M1126" s="12" t="s">
        <v>59</v>
      </c>
      <c r="O1126" s="4" t="s">
        <v>4516</v>
      </c>
      <c r="P1126" s="4" t="s">
        <v>61</v>
      </c>
      <c r="Q1126" s="11">
        <v>74023071234</v>
      </c>
      <c r="R1126" s="4" t="s">
        <v>4517</v>
      </c>
      <c r="S1126" s="63">
        <v>21</v>
      </c>
      <c r="U1126" s="4" t="s">
        <v>114</v>
      </c>
      <c r="V1126" s="4" t="s">
        <v>115</v>
      </c>
      <c r="W1126" s="4" t="s">
        <v>1258</v>
      </c>
      <c r="X1126" s="4">
        <v>-8.7276330000000009</v>
      </c>
      <c r="Y1126" s="4">
        <v>-71.042597999999998</v>
      </c>
      <c r="Z1126">
        <v>2236557</v>
      </c>
      <c r="AA1126" s="123">
        <v>243466</v>
      </c>
      <c r="AB1126" s="22">
        <v>45183</v>
      </c>
      <c r="AC1126" s="22">
        <v>45183</v>
      </c>
      <c r="AD1126" s="168" t="s">
        <v>66</v>
      </c>
      <c r="AE1126" s="36">
        <v>45229</v>
      </c>
      <c r="AF1126" s="12"/>
      <c r="AG1126" s="12">
        <v>10</v>
      </c>
      <c r="AH1126" s="12" t="s">
        <v>224</v>
      </c>
      <c r="AI1126" t="s">
        <v>225</v>
      </c>
      <c r="AJ1126" s="81">
        <v>24085</v>
      </c>
    </row>
    <row r="1127" spans="1:36" ht="25.2" customHeight="1" x14ac:dyDescent="0.3">
      <c r="A1127" s="5">
        <v>751</v>
      </c>
      <c r="B1127" s="4" t="s">
        <v>4518</v>
      </c>
      <c r="C1127" s="171">
        <v>20115</v>
      </c>
      <c r="D1127" s="11" t="s">
        <v>4519</v>
      </c>
      <c r="E1127" s="99" t="str">
        <f ca="1">IFERROR(VLOOKUP(F1127,'Banco de Dados'!AE:AF,2,FALSE),"")</f>
        <v/>
      </c>
      <c r="F1127" s="4">
        <f ca="1">IFERROR(VLOOKUP(Q1127,'Banco de Dados'!A:B,2,FALSE),"")</f>
        <v>212301697</v>
      </c>
      <c r="G1127" s="4" t="s">
        <v>58</v>
      </c>
      <c r="H1127" s="12" t="s">
        <v>59</v>
      </c>
      <c r="I1127" s="4"/>
      <c r="J1127" s="11">
        <v>80</v>
      </c>
      <c r="K1127" s="111">
        <v>45230</v>
      </c>
      <c r="L1127" s="12" t="s">
        <v>59</v>
      </c>
      <c r="M1127" s="147">
        <v>0.95</v>
      </c>
      <c r="O1127" s="4" t="s">
        <v>4520</v>
      </c>
      <c r="P1127" s="4" t="s">
        <v>61</v>
      </c>
      <c r="Q1127" s="11">
        <v>70326987274</v>
      </c>
      <c r="R1127" s="4" t="s">
        <v>4521</v>
      </c>
      <c r="S1127" s="63">
        <v>21</v>
      </c>
      <c r="U1127" s="4" t="s">
        <v>114</v>
      </c>
      <c r="V1127" s="4" t="s">
        <v>115</v>
      </c>
      <c r="W1127" s="4" t="s">
        <v>1258</v>
      </c>
      <c r="X1127" s="4">
        <v>-8.7272470000000002</v>
      </c>
      <c r="Y1127" s="4">
        <v>-71.042969999999997</v>
      </c>
      <c r="Z1127">
        <v>2245011</v>
      </c>
      <c r="AA1127" s="125">
        <v>243469</v>
      </c>
      <c r="AB1127" s="22">
        <v>45183</v>
      </c>
      <c r="AC1127" s="22">
        <v>45183</v>
      </c>
      <c r="AD1127" s="168" t="s">
        <v>66</v>
      </c>
      <c r="AE1127" s="36">
        <v>45240</v>
      </c>
      <c r="AF1127" s="12"/>
      <c r="AG1127" s="12">
        <v>11</v>
      </c>
      <c r="AH1127" s="12" t="s">
        <v>224</v>
      </c>
      <c r="AI1127" t="s">
        <v>225</v>
      </c>
      <c r="AJ1127" s="81">
        <v>36323</v>
      </c>
    </row>
    <row r="1128" spans="1:36" ht="25.2" customHeight="1" x14ac:dyDescent="0.3">
      <c r="A1128" s="5">
        <v>752</v>
      </c>
      <c r="B1128" s="4" t="s">
        <v>4522</v>
      </c>
      <c r="C1128" s="171">
        <v>20117</v>
      </c>
      <c r="D1128" s="11" t="s">
        <v>4523</v>
      </c>
      <c r="E1128" s="99" t="str">
        <f ca="1">IFERROR(VLOOKUP(F1128,'Banco de Dados'!AE:AF,2,FALSE),"")</f>
        <v/>
      </c>
      <c r="F1128" s="4">
        <f ca="1">IFERROR(VLOOKUP(Q1128,'Banco de Dados'!A:B,2,FALSE),"")</f>
        <v>212301698</v>
      </c>
      <c r="G1128" s="4" t="s">
        <v>58</v>
      </c>
      <c r="H1128" s="12" t="s">
        <v>59</v>
      </c>
      <c r="I1128" s="4"/>
      <c r="J1128" s="11">
        <v>80</v>
      </c>
      <c r="K1128" s="111">
        <v>45229</v>
      </c>
      <c r="L1128" s="12" t="s">
        <v>59</v>
      </c>
      <c r="M1128" s="147">
        <v>0.95</v>
      </c>
      <c r="O1128" s="4" t="s">
        <v>4524</v>
      </c>
      <c r="P1128" s="4" t="s">
        <v>61</v>
      </c>
      <c r="Q1128" s="11">
        <v>87439417291</v>
      </c>
      <c r="R1128" s="4" t="s">
        <v>4525</v>
      </c>
      <c r="S1128" s="63">
        <v>21</v>
      </c>
      <c r="U1128" s="4" t="s">
        <v>114</v>
      </c>
      <c r="V1128" s="4" t="s">
        <v>115</v>
      </c>
      <c r="W1128" s="4" t="s">
        <v>342</v>
      </c>
      <c r="X1128" s="4">
        <v>-8.7326990000000002</v>
      </c>
      <c r="Y1128" s="4">
        <v>-71.042587999999995</v>
      </c>
      <c r="Z1128">
        <v>2245012</v>
      </c>
      <c r="AA1128" s="125">
        <v>243469</v>
      </c>
      <c r="AB1128" s="22">
        <v>45183</v>
      </c>
      <c r="AC1128" s="22">
        <v>45183</v>
      </c>
      <c r="AD1128" s="168" t="s">
        <v>66</v>
      </c>
      <c r="AE1128" s="36">
        <v>45240</v>
      </c>
      <c r="AF1128" s="12"/>
      <c r="AG1128" s="12">
        <v>11</v>
      </c>
      <c r="AH1128" s="12" t="s">
        <v>224</v>
      </c>
      <c r="AI1128" t="s">
        <v>225</v>
      </c>
      <c r="AJ1128" s="81">
        <v>30640</v>
      </c>
    </row>
    <row r="1129" spans="1:36" ht="25.2" customHeight="1" x14ac:dyDescent="0.3">
      <c r="A1129" s="5">
        <v>753</v>
      </c>
      <c r="B1129" s="4" t="s">
        <v>4526</v>
      </c>
      <c r="C1129" s="171">
        <v>20119</v>
      </c>
      <c r="D1129" s="11" t="s">
        <v>4527</v>
      </c>
      <c r="E1129" s="99" t="str">
        <f ca="1">IFERROR(VLOOKUP(F1129,'Banco de Dados'!AE:AF,2,FALSE),"")</f>
        <v/>
      </c>
      <c r="F1129" s="4">
        <f ca="1">IFERROR(VLOOKUP(Q1129,'Banco de Dados'!A:B,2,FALSE),"")</f>
        <v>212301874</v>
      </c>
      <c r="G1129" s="4" t="s">
        <v>58</v>
      </c>
      <c r="H1129" s="12" t="s">
        <v>59</v>
      </c>
      <c r="I1129" s="4"/>
      <c r="J1129" s="11">
        <v>80</v>
      </c>
      <c r="K1129" s="111">
        <v>45254</v>
      </c>
      <c r="L1129" s="12" t="s">
        <v>59</v>
      </c>
      <c r="M1129" s="12" t="s">
        <v>59</v>
      </c>
      <c r="O1129" s="4" t="s">
        <v>4528</v>
      </c>
      <c r="P1129" s="4" t="s">
        <v>61</v>
      </c>
      <c r="Q1129" s="11">
        <v>84552280244</v>
      </c>
      <c r="R1129" s="4" t="s">
        <v>4529</v>
      </c>
      <c r="S1129" s="63">
        <v>21</v>
      </c>
      <c r="U1129" s="4" t="s">
        <v>114</v>
      </c>
      <c r="V1129" s="4" t="s">
        <v>115</v>
      </c>
      <c r="W1129" s="4" t="s">
        <v>342</v>
      </c>
      <c r="X1129" s="4">
        <v>-8.7358429999999991</v>
      </c>
      <c r="Y1129" s="4">
        <v>-71.043854999999994</v>
      </c>
      <c r="Z1129" t="s">
        <v>7</v>
      </c>
      <c r="AA1129">
        <v>247255</v>
      </c>
      <c r="AB1129" s="22">
        <v>45183</v>
      </c>
      <c r="AC1129" s="22">
        <v>45183</v>
      </c>
      <c r="AD1129" s="168" t="s">
        <v>66</v>
      </c>
      <c r="AE1129" s="36">
        <v>45265</v>
      </c>
      <c r="AF1129" s="12"/>
      <c r="AG1129" s="12">
        <v>12</v>
      </c>
      <c r="AH1129" s="12" t="s">
        <v>128</v>
      </c>
      <c r="AJ1129" s="81">
        <v>26346</v>
      </c>
    </row>
    <row r="1130" spans="1:36" ht="25.2" customHeight="1" x14ac:dyDescent="0.3">
      <c r="A1130" s="5">
        <v>754</v>
      </c>
      <c r="B1130" s="4" t="s">
        <v>4530</v>
      </c>
      <c r="C1130" s="171">
        <v>20121</v>
      </c>
      <c r="D1130" s="11" t="s">
        <v>4531</v>
      </c>
      <c r="E1130" s="99" t="str">
        <f ca="1">IFERROR(VLOOKUP(F1130,'Banco de Dados'!AE:AF,2,FALSE),"")</f>
        <v/>
      </c>
      <c r="F1130" s="4">
        <f ca="1">IFERROR(VLOOKUP(Q1130,'Banco de Dados'!A:B,2,FALSE),"")</f>
        <v>212301701</v>
      </c>
      <c r="G1130" s="4" t="s">
        <v>58</v>
      </c>
      <c r="H1130" s="12" t="s">
        <v>59</v>
      </c>
      <c r="I1130" s="4"/>
      <c r="J1130" s="11">
        <v>80</v>
      </c>
      <c r="K1130" s="111">
        <v>45234</v>
      </c>
      <c r="L1130" s="12" t="s">
        <v>59</v>
      </c>
      <c r="M1130" s="147">
        <v>0.95</v>
      </c>
      <c r="O1130" s="4" t="s">
        <v>4532</v>
      </c>
      <c r="P1130" s="4" t="s">
        <v>61</v>
      </c>
      <c r="Q1130" s="11">
        <v>3625026252</v>
      </c>
      <c r="R1130" s="4" t="s">
        <v>4533</v>
      </c>
      <c r="S1130" s="63">
        <v>21</v>
      </c>
      <c r="U1130" s="4" t="s">
        <v>114</v>
      </c>
      <c r="V1130" s="4" t="s">
        <v>115</v>
      </c>
      <c r="W1130" s="4" t="s">
        <v>1258</v>
      </c>
      <c r="X1130" s="4">
        <v>-8.733746</v>
      </c>
      <c r="Y1130" s="4">
        <v>-71.045596000000003</v>
      </c>
      <c r="Z1130">
        <v>2245014</v>
      </c>
      <c r="AA1130" s="125">
        <v>244109</v>
      </c>
      <c r="AB1130" s="22">
        <v>45183</v>
      </c>
      <c r="AC1130" s="22">
        <v>45183</v>
      </c>
      <c r="AD1130" s="168" t="s">
        <v>66</v>
      </c>
      <c r="AE1130" s="36">
        <v>45240</v>
      </c>
      <c r="AF1130" s="12"/>
      <c r="AG1130" s="12">
        <v>11</v>
      </c>
      <c r="AH1130" s="12" t="s">
        <v>224</v>
      </c>
      <c r="AI1130" t="s">
        <v>806</v>
      </c>
      <c r="AJ1130" s="81">
        <v>35028</v>
      </c>
    </row>
    <row r="1131" spans="1:36" ht="25.2" customHeight="1" x14ac:dyDescent="0.3">
      <c r="A1131" s="5">
        <v>755</v>
      </c>
      <c r="B1131" s="4" t="s">
        <v>4534</v>
      </c>
      <c r="C1131" s="171">
        <v>20123</v>
      </c>
      <c r="D1131" s="11" t="s">
        <v>4535</v>
      </c>
      <c r="E1131" s="99" t="str">
        <f ca="1">IFERROR(VLOOKUP(F1131,'Banco de Dados'!AE:AF,2,FALSE),"")</f>
        <v/>
      </c>
      <c r="F1131" s="4">
        <f ca="1">IFERROR(VLOOKUP(Q1131,'Banco de Dados'!A:B,2,FALSE),"")</f>
        <v>212301702</v>
      </c>
      <c r="G1131" s="4" t="s">
        <v>58</v>
      </c>
      <c r="H1131" s="12" t="s">
        <v>59</v>
      </c>
      <c r="I1131" s="4"/>
      <c r="J1131" s="11">
        <v>80</v>
      </c>
      <c r="K1131" s="111">
        <v>45233</v>
      </c>
      <c r="L1131" s="12" t="s">
        <v>59</v>
      </c>
      <c r="M1131" s="147">
        <v>0.95</v>
      </c>
      <c r="O1131" s="4" t="s">
        <v>4536</v>
      </c>
      <c r="P1131" s="4" t="s">
        <v>61</v>
      </c>
      <c r="Q1131" s="11">
        <v>313013209</v>
      </c>
      <c r="R1131" s="4" t="s">
        <v>4537</v>
      </c>
      <c r="S1131" s="63">
        <v>21</v>
      </c>
      <c r="U1131" s="4" t="s">
        <v>114</v>
      </c>
      <c r="V1131" s="4" t="s">
        <v>115</v>
      </c>
      <c r="W1131" s="4" t="s">
        <v>1258</v>
      </c>
      <c r="X1131" s="4">
        <v>-8.7348960000000009</v>
      </c>
      <c r="Y1131" s="4">
        <v>-71.050169999999994</v>
      </c>
      <c r="Z1131">
        <v>2245016</v>
      </c>
      <c r="AA1131" s="125">
        <v>244109</v>
      </c>
      <c r="AB1131" s="22">
        <v>45183</v>
      </c>
      <c r="AC1131" s="22">
        <v>45183</v>
      </c>
      <c r="AD1131" s="168" t="s">
        <v>66</v>
      </c>
      <c r="AE1131" s="36">
        <v>45240</v>
      </c>
      <c r="AF1131" s="12"/>
      <c r="AG1131" s="12">
        <v>11</v>
      </c>
      <c r="AH1131" s="12" t="s">
        <v>224</v>
      </c>
      <c r="AI1131" t="s">
        <v>806</v>
      </c>
      <c r="AJ1131" s="81">
        <v>26480</v>
      </c>
    </row>
    <row r="1132" spans="1:36" ht="25.2" customHeight="1" x14ac:dyDescent="0.3">
      <c r="A1132" s="5">
        <v>756</v>
      </c>
      <c r="B1132" s="4" t="s">
        <v>4538</v>
      </c>
      <c r="C1132" s="171">
        <v>20125</v>
      </c>
      <c r="D1132" s="11" t="s">
        <v>4539</v>
      </c>
      <c r="E1132" s="99" t="str">
        <f ca="1">IFERROR(VLOOKUP(F1132,'Banco de Dados'!AE:AF,2,FALSE),"")</f>
        <v/>
      </c>
      <c r="F1132" s="4">
        <f ca="1">IFERROR(VLOOKUP(Q1132,'Banco de Dados'!A:B,2,FALSE),"")</f>
        <v>212301876</v>
      </c>
      <c r="G1132" s="4" t="s">
        <v>58</v>
      </c>
      <c r="H1132" s="12" t="s">
        <v>59</v>
      </c>
      <c r="I1132" s="4"/>
      <c r="J1132" s="11">
        <v>80</v>
      </c>
      <c r="K1132" s="111">
        <v>45234</v>
      </c>
      <c r="L1132" s="12" t="s">
        <v>59</v>
      </c>
      <c r="M1132" s="12" t="s">
        <v>59</v>
      </c>
      <c r="O1132" s="4" t="s">
        <v>4540</v>
      </c>
      <c r="P1132" s="4" t="s">
        <v>61</v>
      </c>
      <c r="Q1132" s="11">
        <v>7098862258</v>
      </c>
      <c r="R1132" s="4" t="s">
        <v>4541</v>
      </c>
      <c r="S1132" s="63">
        <v>21</v>
      </c>
      <c r="U1132" s="4" t="s">
        <v>114</v>
      </c>
      <c r="V1132" s="4" t="s">
        <v>115</v>
      </c>
      <c r="W1132" s="4" t="s">
        <v>1258</v>
      </c>
      <c r="X1132" s="4">
        <v>-8.7356940000000005</v>
      </c>
      <c r="Y1132" s="4">
        <v>-71.052104999999997</v>
      </c>
      <c r="Z1132" t="s">
        <v>7</v>
      </c>
      <c r="AA1132">
        <v>247255</v>
      </c>
      <c r="AB1132" s="22">
        <v>45183</v>
      </c>
      <c r="AC1132" s="22">
        <v>45183</v>
      </c>
      <c r="AD1132" s="168" t="s">
        <v>66</v>
      </c>
      <c r="AE1132" s="36">
        <v>45265</v>
      </c>
      <c r="AF1132" s="12"/>
      <c r="AG1132" s="12">
        <v>12</v>
      </c>
      <c r="AH1132" s="12" t="s">
        <v>128</v>
      </c>
      <c r="AJ1132" s="81">
        <v>35721</v>
      </c>
    </row>
    <row r="1133" spans="1:36" ht="25.2" customHeight="1" x14ac:dyDescent="0.3">
      <c r="A1133" s="5">
        <v>757</v>
      </c>
      <c r="B1133" s="4" t="s">
        <v>4542</v>
      </c>
      <c r="C1133" s="171">
        <v>20127</v>
      </c>
      <c r="D1133" s="11" t="s">
        <v>4543</v>
      </c>
      <c r="E1133" s="99" t="str">
        <f ca="1">IFERROR(VLOOKUP(F1133,'Banco de Dados'!AE:AF,2,FALSE),"")</f>
        <v/>
      </c>
      <c r="F1133" s="4">
        <f ca="1">IFERROR(VLOOKUP(Q1133,'Banco de Dados'!A:B,2,FALSE),"")</f>
        <v>212301704</v>
      </c>
      <c r="G1133" s="4" t="s">
        <v>58</v>
      </c>
      <c r="H1133" s="12" t="s">
        <v>59</v>
      </c>
      <c r="I1133" s="4"/>
      <c r="J1133" s="11">
        <v>80</v>
      </c>
      <c r="K1133" s="111">
        <v>45234</v>
      </c>
      <c r="L1133" s="12" t="s">
        <v>59</v>
      </c>
      <c r="M1133" s="147">
        <v>0.95</v>
      </c>
      <c r="O1133" s="4" t="s">
        <v>4544</v>
      </c>
      <c r="P1133" s="4" t="s">
        <v>61</v>
      </c>
      <c r="Q1133" s="11">
        <v>99159953268</v>
      </c>
      <c r="R1133" s="4" t="s">
        <v>4545</v>
      </c>
      <c r="S1133" s="63">
        <v>21</v>
      </c>
      <c r="U1133" s="4" t="s">
        <v>114</v>
      </c>
      <c r="V1133" s="4" t="s">
        <v>115</v>
      </c>
      <c r="W1133" s="4" t="s">
        <v>342</v>
      </c>
      <c r="X1133" s="4">
        <v>-8.7361000000000004</v>
      </c>
      <c r="Y1133" s="4">
        <v>-71.048580999999999</v>
      </c>
      <c r="Z1133">
        <v>2245018</v>
      </c>
      <c r="AA1133" s="125">
        <v>244109</v>
      </c>
      <c r="AB1133" s="22">
        <v>45183</v>
      </c>
      <c r="AC1133" s="22">
        <v>45183</v>
      </c>
      <c r="AD1133" s="168" t="s">
        <v>66</v>
      </c>
      <c r="AE1133" s="36">
        <v>45240</v>
      </c>
      <c r="AF1133" s="12"/>
      <c r="AG1133" s="12">
        <v>11</v>
      </c>
      <c r="AH1133" s="12" t="s">
        <v>224</v>
      </c>
      <c r="AI1133" t="s">
        <v>806</v>
      </c>
      <c r="AJ1133" s="81">
        <v>24449</v>
      </c>
    </row>
    <row r="1134" spans="1:36" ht="25.2" customHeight="1" x14ac:dyDescent="0.3">
      <c r="A1134" s="5">
        <v>758</v>
      </c>
      <c r="B1134" s="4" t="s">
        <v>4546</v>
      </c>
      <c r="C1134" s="171">
        <v>20129</v>
      </c>
      <c r="D1134" s="11" t="s">
        <v>4547</v>
      </c>
      <c r="E1134" s="99" t="str">
        <f ca="1">IFERROR(VLOOKUP(F1134,'Banco de Dados'!AE:AF,2,FALSE),"")</f>
        <v/>
      </c>
      <c r="F1134" s="4">
        <f ca="1">IFERROR(VLOOKUP(Q1134,'Banco de Dados'!A:B,2,FALSE),"")</f>
        <v>212301705</v>
      </c>
      <c r="G1134" s="4" t="s">
        <v>58</v>
      </c>
      <c r="H1134" s="12" t="s">
        <v>59</v>
      </c>
      <c r="I1134" s="4"/>
      <c r="J1134" s="11">
        <v>80</v>
      </c>
      <c r="K1134" s="111">
        <v>45230</v>
      </c>
      <c r="L1134" s="12" t="s">
        <v>59</v>
      </c>
      <c r="M1134" s="147">
        <v>0.95</v>
      </c>
      <c r="O1134" s="4" t="s">
        <v>4548</v>
      </c>
      <c r="P1134" s="4" t="s">
        <v>61</v>
      </c>
      <c r="Q1134" s="11">
        <v>4027503228</v>
      </c>
      <c r="R1134" s="4" t="s">
        <v>4549</v>
      </c>
      <c r="S1134" s="63">
        <v>21</v>
      </c>
      <c r="U1134" s="4" t="s">
        <v>114</v>
      </c>
      <c r="V1134" s="4" t="s">
        <v>115</v>
      </c>
      <c r="W1134" s="4" t="s">
        <v>342</v>
      </c>
      <c r="X1134" s="4">
        <v>-8.7375790000000002</v>
      </c>
      <c r="Y1134" s="4">
        <v>-71.043682000000004</v>
      </c>
      <c r="Z1134">
        <v>2245020</v>
      </c>
      <c r="AA1134" s="125">
        <v>244109</v>
      </c>
      <c r="AB1134" s="22">
        <v>45183</v>
      </c>
      <c r="AC1134" s="22">
        <v>45183</v>
      </c>
      <c r="AD1134" s="168" t="s">
        <v>66</v>
      </c>
      <c r="AE1134" s="36">
        <v>45240</v>
      </c>
      <c r="AF1134" s="12"/>
      <c r="AG1134" s="12">
        <v>11</v>
      </c>
      <c r="AH1134" s="12" t="s">
        <v>224</v>
      </c>
      <c r="AI1134" t="s">
        <v>806</v>
      </c>
      <c r="AJ1134" s="81">
        <v>34532</v>
      </c>
    </row>
    <row r="1135" spans="1:36" ht="25.2" customHeight="1" x14ac:dyDescent="0.3">
      <c r="A1135" s="5">
        <v>759</v>
      </c>
      <c r="B1135" s="4" t="s">
        <v>4550</v>
      </c>
      <c r="C1135" s="171">
        <v>20131</v>
      </c>
      <c r="D1135" s="11" t="s">
        <v>4551</v>
      </c>
      <c r="E1135" s="99">
        <f ca="1">IFERROR(VLOOKUP(F1135,'Banco de Dados'!AE:AF,2,FALSE),"")</f>
        <v>717015</v>
      </c>
      <c r="F1135" s="4">
        <f ca="1">IFERROR(VLOOKUP(Q1135,'Banco de Dados'!A:B,2,FALSE),"")</f>
        <v>212301571</v>
      </c>
      <c r="G1135" s="4" t="s">
        <v>58</v>
      </c>
      <c r="H1135" s="12" t="s">
        <v>59</v>
      </c>
      <c r="I1135" s="4"/>
      <c r="J1135" s="11">
        <v>80</v>
      </c>
      <c r="K1135" s="111">
        <v>45221</v>
      </c>
      <c r="L1135" s="12" t="s">
        <v>59</v>
      </c>
      <c r="M1135" s="12" t="s">
        <v>59</v>
      </c>
      <c r="O1135" s="4" t="s">
        <v>4552</v>
      </c>
      <c r="P1135" s="4" t="s">
        <v>61</v>
      </c>
      <c r="Q1135" s="11">
        <v>92278116215</v>
      </c>
      <c r="R1135" s="4" t="s">
        <v>4553</v>
      </c>
      <c r="S1135" s="4">
        <v>21</v>
      </c>
      <c r="U1135" s="4" t="s">
        <v>114</v>
      </c>
      <c r="V1135" s="4" t="s">
        <v>115</v>
      </c>
      <c r="W1135" s="4" t="s">
        <v>4554</v>
      </c>
      <c r="X1135" s="4">
        <v>-8.6849799999999995</v>
      </c>
      <c r="Y1135" s="4">
        <v>-71.003827000000001</v>
      </c>
      <c r="Z1135">
        <v>2236558</v>
      </c>
      <c r="AA1135" s="123">
        <v>243466</v>
      </c>
      <c r="AB1135" s="22">
        <v>45183</v>
      </c>
      <c r="AC1135" s="22">
        <v>45183</v>
      </c>
      <c r="AD1135" s="168" t="s">
        <v>66</v>
      </c>
      <c r="AE1135" s="36">
        <v>45225</v>
      </c>
      <c r="AF1135" s="12"/>
      <c r="AG1135" s="12">
        <v>10</v>
      </c>
      <c r="AH1135" s="12" t="s">
        <v>224</v>
      </c>
      <c r="AI1135" t="s">
        <v>225</v>
      </c>
      <c r="AJ1135" s="81">
        <v>30843</v>
      </c>
    </row>
    <row r="1136" spans="1:36" ht="25.2" customHeight="1" x14ac:dyDescent="0.3">
      <c r="A1136" s="5">
        <v>76</v>
      </c>
      <c r="B1136" s="4" t="s">
        <v>4555</v>
      </c>
      <c r="C1136" s="169">
        <v>17152</v>
      </c>
      <c r="D1136" s="11" t="s">
        <v>106</v>
      </c>
      <c r="E1136" s="99">
        <f>IFERROR(VLOOKUP(F1136,'Banco de Dados'!AE:AF,2,FALSE),"")</f>
        <v>713840</v>
      </c>
      <c r="F1136" s="4">
        <f>IFERROR(VLOOKUP(Q1136,'Banco de Dados'!A:B,2,FALSE),"")</f>
        <v>212300922</v>
      </c>
      <c r="G1136" s="4" t="s">
        <v>58</v>
      </c>
      <c r="H1136" s="12" t="s">
        <v>59</v>
      </c>
      <c r="I1136" s="4"/>
      <c r="J1136" s="11">
        <v>80</v>
      </c>
      <c r="K1136" s="111">
        <v>45169</v>
      </c>
      <c r="L1136" s="12" t="s">
        <v>59</v>
      </c>
      <c r="M1136" s="12" t="s">
        <v>59</v>
      </c>
      <c r="N1136" s="4"/>
      <c r="O1136" s="4" t="s">
        <v>4556</v>
      </c>
      <c r="P1136" s="4" t="s">
        <v>61</v>
      </c>
      <c r="Q1136" s="11">
        <v>88928640253</v>
      </c>
      <c r="R1136" s="4" t="s">
        <v>4557</v>
      </c>
      <c r="S1136" s="4">
        <v>16</v>
      </c>
      <c r="T1136" s="4"/>
      <c r="U1136" s="4" t="s">
        <v>63</v>
      </c>
      <c r="V1136" s="4" t="s">
        <v>64</v>
      </c>
      <c r="W1136" s="4" t="s">
        <v>65</v>
      </c>
      <c r="X1136" s="4">
        <v>-8.0493679999999994</v>
      </c>
      <c r="Y1136" s="4">
        <v>-72.678533000000002</v>
      </c>
      <c r="Z1136">
        <v>2216211</v>
      </c>
      <c r="AA1136" s="123">
        <v>239823</v>
      </c>
      <c r="AB1136" s="22">
        <v>45154</v>
      </c>
      <c r="AC1136" s="22">
        <v>45154</v>
      </c>
      <c r="AD1136" s="168" t="s">
        <v>66</v>
      </c>
      <c r="AE1136" s="36">
        <v>45175</v>
      </c>
      <c r="AF1136" s="22">
        <v>45183</v>
      </c>
      <c r="AG1136" s="12">
        <v>9</v>
      </c>
      <c r="AH1136" s="12" t="s">
        <v>67</v>
      </c>
      <c r="AI1136" t="s">
        <v>68</v>
      </c>
      <c r="AJ1136" s="81">
        <v>29132</v>
      </c>
    </row>
    <row r="1137" spans="1:36" ht="25.2" customHeight="1" x14ac:dyDescent="0.3">
      <c r="A1137" s="5">
        <v>760</v>
      </c>
      <c r="B1137" s="4" t="s">
        <v>4558</v>
      </c>
      <c r="C1137" s="171">
        <v>20133</v>
      </c>
      <c r="D1137" s="11" t="s">
        <v>4559</v>
      </c>
      <c r="E1137" s="99">
        <f ca="1">IFERROR(VLOOKUP(F1137,'Banco de Dados'!AE:AF,2,FALSE),"")</f>
        <v>717018</v>
      </c>
      <c r="F1137" s="4">
        <f ca="1">IFERROR(VLOOKUP(Q1137,'Banco de Dados'!A:B,2,FALSE),"")</f>
        <v>212301570</v>
      </c>
      <c r="G1137" s="4" t="s">
        <v>58</v>
      </c>
      <c r="H1137" s="12" t="s">
        <v>59</v>
      </c>
      <c r="I1137" s="4"/>
      <c r="J1137" s="11">
        <v>80</v>
      </c>
      <c r="K1137" s="111">
        <v>45212</v>
      </c>
      <c r="L1137" s="12" t="s">
        <v>59</v>
      </c>
      <c r="M1137" s="12" t="s">
        <v>59</v>
      </c>
      <c r="N1137" t="s">
        <v>3465</v>
      </c>
      <c r="O1137" s="4" t="s">
        <v>4560</v>
      </c>
      <c r="P1137" s="4" t="s">
        <v>61</v>
      </c>
      <c r="Q1137" s="11">
        <v>68847300215</v>
      </c>
      <c r="R1137" s="4" t="s">
        <v>4561</v>
      </c>
      <c r="S1137" s="4">
        <v>21</v>
      </c>
      <c r="U1137" s="4" t="s">
        <v>114</v>
      </c>
      <c r="V1137" s="4" t="s">
        <v>115</v>
      </c>
      <c r="W1137" s="4" t="s">
        <v>1552</v>
      </c>
      <c r="X1137" s="4">
        <v>-8.4238359999999997</v>
      </c>
      <c r="Y1137" s="4">
        <v>-70.803625999999994</v>
      </c>
      <c r="Z1137">
        <v>2236560</v>
      </c>
      <c r="AA1137" s="123">
        <v>243466</v>
      </c>
      <c r="AB1137" s="22">
        <v>45183</v>
      </c>
      <c r="AC1137" s="22">
        <v>45183</v>
      </c>
      <c r="AD1137" s="168" t="s">
        <v>66</v>
      </c>
      <c r="AE1137" s="36">
        <v>45217</v>
      </c>
      <c r="AF1137" s="12"/>
      <c r="AG1137" s="12">
        <v>10</v>
      </c>
      <c r="AH1137" s="12" t="s">
        <v>224</v>
      </c>
      <c r="AI1137" t="s">
        <v>225</v>
      </c>
      <c r="AJ1137" s="81">
        <v>28867</v>
      </c>
    </row>
    <row r="1138" spans="1:36" ht="25.2" customHeight="1" x14ac:dyDescent="0.3">
      <c r="A1138" s="5">
        <v>761</v>
      </c>
      <c r="B1138" s="4" t="s">
        <v>4562</v>
      </c>
      <c r="C1138" s="171">
        <v>20135</v>
      </c>
      <c r="D1138" s="11" t="s">
        <v>4563</v>
      </c>
      <c r="E1138" s="99">
        <f ca="1">IFERROR(VLOOKUP(F1138,'Banco de Dados'!AE:AF,2,FALSE),"")</f>
        <v>717021</v>
      </c>
      <c r="F1138" s="4">
        <f ca="1">IFERROR(VLOOKUP(Q1138,'Banco de Dados'!A:B,2,FALSE),"")</f>
        <v>212301569</v>
      </c>
      <c r="G1138" s="4" t="s">
        <v>58</v>
      </c>
      <c r="H1138" s="12" t="s">
        <v>59</v>
      </c>
      <c r="I1138" s="4"/>
      <c r="J1138" s="11">
        <v>80</v>
      </c>
      <c r="K1138" s="111">
        <v>45212</v>
      </c>
      <c r="L1138" s="12" t="s">
        <v>59</v>
      </c>
      <c r="M1138" s="12" t="s">
        <v>59</v>
      </c>
      <c r="O1138" s="4" t="s">
        <v>4564</v>
      </c>
      <c r="P1138" s="4" t="s">
        <v>61</v>
      </c>
      <c r="Q1138" s="11">
        <v>71143402227</v>
      </c>
      <c r="R1138" s="4" t="s">
        <v>4565</v>
      </c>
      <c r="S1138" s="4">
        <v>21</v>
      </c>
      <c r="U1138" s="4" t="s">
        <v>114</v>
      </c>
      <c r="V1138" s="4" t="s">
        <v>115</v>
      </c>
      <c r="W1138" s="4" t="s">
        <v>1552</v>
      </c>
      <c r="X1138" s="4">
        <v>-8.4256180000000001</v>
      </c>
      <c r="Y1138" s="4">
        <v>-70.801955000000007</v>
      </c>
      <c r="Z1138">
        <v>2236561</v>
      </c>
      <c r="AA1138" s="123">
        <v>243466</v>
      </c>
      <c r="AB1138" s="22">
        <v>45183</v>
      </c>
      <c r="AC1138" s="22">
        <v>45183</v>
      </c>
      <c r="AD1138" s="168" t="s">
        <v>66</v>
      </c>
      <c r="AE1138" s="36">
        <v>45217</v>
      </c>
      <c r="AF1138" s="12"/>
      <c r="AG1138" s="12">
        <v>10</v>
      </c>
      <c r="AH1138" s="12" t="s">
        <v>224</v>
      </c>
      <c r="AI1138" t="s">
        <v>225</v>
      </c>
      <c r="AJ1138" s="81">
        <v>26673</v>
      </c>
    </row>
    <row r="1139" spans="1:36" ht="25.2" customHeight="1" x14ac:dyDescent="0.3">
      <c r="A1139" s="5">
        <v>762</v>
      </c>
      <c r="B1139" s="4" t="s">
        <v>4566</v>
      </c>
      <c r="C1139" s="171">
        <v>20137</v>
      </c>
      <c r="D1139" s="11" t="s">
        <v>4567</v>
      </c>
      <c r="E1139" s="99" t="str">
        <f ca="1">IFERROR(VLOOKUP(F1139,'Banco de Dados'!AE:AF,2,FALSE),"")</f>
        <v/>
      </c>
      <c r="F1139" s="4">
        <f ca="1">IFERROR(VLOOKUP(Q1139,'Banco de Dados'!A:B,2,FALSE),"")</f>
        <v>212301878</v>
      </c>
      <c r="G1139" s="4" t="s">
        <v>58</v>
      </c>
      <c r="H1139" s="12" t="s">
        <v>59</v>
      </c>
      <c r="I1139" s="4"/>
      <c r="J1139" s="11">
        <v>80</v>
      </c>
      <c r="K1139" s="111">
        <v>45177</v>
      </c>
      <c r="L1139" s="12" t="s">
        <v>59</v>
      </c>
      <c r="M1139" s="12" t="s">
        <v>59</v>
      </c>
      <c r="N1139" t="s">
        <v>4568</v>
      </c>
      <c r="O1139" s="4" t="s">
        <v>4569</v>
      </c>
      <c r="P1139" s="4" t="s">
        <v>61</v>
      </c>
      <c r="Q1139" s="11">
        <v>70519437233</v>
      </c>
      <c r="R1139" s="4" t="s">
        <v>4570</v>
      </c>
      <c r="S1139" s="4">
        <v>21</v>
      </c>
      <c r="U1139" s="4" t="s">
        <v>114</v>
      </c>
      <c r="V1139" s="4" t="s">
        <v>115</v>
      </c>
      <c r="W1139" s="4" t="s">
        <v>4571</v>
      </c>
      <c r="X1139" s="4">
        <v>-8.3837659999999996</v>
      </c>
      <c r="Y1139" s="4">
        <v>-70.796932999999996</v>
      </c>
      <c r="AA1139">
        <v>247255</v>
      </c>
      <c r="AB1139" s="22">
        <v>45183</v>
      </c>
      <c r="AC1139" s="22">
        <v>45183</v>
      </c>
      <c r="AD1139" s="168" t="s">
        <v>66</v>
      </c>
      <c r="AE1139" s="36">
        <v>45252</v>
      </c>
      <c r="AF1139" s="12"/>
      <c r="AG1139" s="12">
        <v>11</v>
      </c>
      <c r="AH1139" s="12" t="s">
        <v>128</v>
      </c>
      <c r="AJ1139" s="81">
        <v>32749</v>
      </c>
    </row>
    <row r="1140" spans="1:36" ht="25.2" customHeight="1" x14ac:dyDescent="0.3">
      <c r="A1140" s="5">
        <v>763</v>
      </c>
      <c r="B1140" s="4" t="s">
        <v>4572</v>
      </c>
      <c r="C1140" s="171">
        <v>20139</v>
      </c>
      <c r="D1140" s="11" t="s">
        <v>4573</v>
      </c>
      <c r="E1140" s="99" t="str">
        <f ca="1">IFERROR(VLOOKUP(F1140,'Banco de Dados'!AE:AF,2,FALSE),"")</f>
        <v/>
      </c>
      <c r="F1140" s="4">
        <f ca="1">IFERROR(VLOOKUP(Q1140,'Banco de Dados'!A:B,2,FALSE),"")</f>
        <v>212301879</v>
      </c>
      <c r="G1140" s="4" t="s">
        <v>58</v>
      </c>
      <c r="H1140" s="12" t="s">
        <v>59</v>
      </c>
      <c r="I1140" s="4"/>
      <c r="J1140" s="11">
        <v>80</v>
      </c>
      <c r="K1140" s="111">
        <v>45259</v>
      </c>
      <c r="L1140" s="12" t="s">
        <v>59</v>
      </c>
      <c r="M1140" s="12" t="s">
        <v>59</v>
      </c>
      <c r="O1140" s="4" t="s">
        <v>4574</v>
      </c>
      <c r="P1140" s="4" t="s">
        <v>61</v>
      </c>
      <c r="Q1140" s="11">
        <v>92277446220</v>
      </c>
      <c r="R1140" s="4" t="s">
        <v>4575</v>
      </c>
      <c r="S1140" s="4">
        <v>21</v>
      </c>
      <c r="U1140" s="4" t="s">
        <v>114</v>
      </c>
      <c r="V1140" s="4" t="s">
        <v>115</v>
      </c>
      <c r="W1140" s="4" t="s">
        <v>415</v>
      </c>
      <c r="X1140" s="4">
        <v>-8.3911280000000001</v>
      </c>
      <c r="Y1140" s="4">
        <v>-70.773364999999998</v>
      </c>
      <c r="Z1140" t="s">
        <v>7</v>
      </c>
      <c r="AA1140">
        <v>247255</v>
      </c>
      <c r="AB1140" s="22">
        <v>45183</v>
      </c>
      <c r="AC1140" s="22">
        <v>45183</v>
      </c>
      <c r="AD1140" s="168" t="s">
        <v>66</v>
      </c>
      <c r="AE1140" s="36">
        <v>45271</v>
      </c>
      <c r="AF1140" s="12"/>
      <c r="AG1140" s="12">
        <v>12</v>
      </c>
      <c r="AH1140" s="12" t="s">
        <v>122</v>
      </c>
      <c r="AJ1140" s="81">
        <v>31955</v>
      </c>
    </row>
    <row r="1141" spans="1:36" ht="25.2" customHeight="1" x14ac:dyDescent="0.3">
      <c r="A1141" s="5">
        <v>764</v>
      </c>
      <c r="B1141" s="4" t="s">
        <v>4576</v>
      </c>
      <c r="C1141" s="171">
        <v>20141</v>
      </c>
      <c r="D1141" s="11" t="s">
        <v>4577</v>
      </c>
      <c r="E1141" s="99" t="str">
        <f ca="1">IFERROR(VLOOKUP(F1141,'Banco de Dados'!AE:AF,2,FALSE),"")</f>
        <v/>
      </c>
      <c r="F1141" s="4">
        <f ca="1">IFERROR(VLOOKUP(Q1141,'Banco de Dados'!A:B,2,FALSE),"")</f>
        <v>212301881</v>
      </c>
      <c r="G1141" s="4" t="s">
        <v>58</v>
      </c>
      <c r="H1141" s="12" t="s">
        <v>59</v>
      </c>
      <c r="I1141" s="4"/>
      <c r="J1141" s="11">
        <v>80</v>
      </c>
      <c r="K1141" s="111">
        <v>45259</v>
      </c>
      <c r="L1141" s="12" t="s">
        <v>59</v>
      </c>
      <c r="M1141" s="12" t="s">
        <v>59</v>
      </c>
      <c r="O1141" s="4" t="s">
        <v>4578</v>
      </c>
      <c r="P1141" s="4" t="s">
        <v>61</v>
      </c>
      <c r="Q1141" s="11">
        <v>5376131297</v>
      </c>
      <c r="R1141" s="4" t="s">
        <v>4579</v>
      </c>
      <c r="S1141" s="4">
        <v>21</v>
      </c>
      <c r="U1141" s="4" t="s">
        <v>114</v>
      </c>
      <c r="V1141" s="4" t="s">
        <v>115</v>
      </c>
      <c r="W1141" s="4" t="s">
        <v>415</v>
      </c>
      <c r="X1141" s="4">
        <v>-8.3978780000000004</v>
      </c>
      <c r="Y1141" s="4">
        <v>-70.765693999999996</v>
      </c>
      <c r="Z1141" t="s">
        <v>7</v>
      </c>
      <c r="AA1141">
        <v>247255</v>
      </c>
      <c r="AB1141" s="22">
        <v>45183</v>
      </c>
      <c r="AC1141" s="22">
        <v>45183</v>
      </c>
      <c r="AD1141" s="168" t="s">
        <v>66</v>
      </c>
      <c r="AE1141" s="36">
        <v>45271</v>
      </c>
      <c r="AF1141" s="12"/>
      <c r="AG1141" s="12">
        <v>12</v>
      </c>
      <c r="AH1141" s="12" t="s">
        <v>122</v>
      </c>
      <c r="AJ1141" s="81">
        <v>37170</v>
      </c>
    </row>
    <row r="1142" spans="1:36" ht="25.2" customHeight="1" x14ac:dyDescent="0.3">
      <c r="A1142" s="5">
        <v>765</v>
      </c>
      <c r="B1142" s="4" t="s">
        <v>4580</v>
      </c>
      <c r="C1142" s="171">
        <v>20143</v>
      </c>
      <c r="D1142" s="11" t="s">
        <v>4581</v>
      </c>
      <c r="E1142" s="99">
        <f ca="1">IFERROR(VLOOKUP(F1142,'Banco de Dados'!AE:AF,2,FALSE),"")</f>
        <v>717025</v>
      </c>
      <c r="F1142" s="4">
        <f ca="1">IFERROR(VLOOKUP(Q1142,'Banco de Dados'!A:B,2,FALSE),"")</f>
        <v>212301568</v>
      </c>
      <c r="G1142" s="4" t="s">
        <v>58</v>
      </c>
      <c r="H1142" s="12" t="s">
        <v>59</v>
      </c>
      <c r="I1142" s="4"/>
      <c r="J1142" s="11">
        <v>80</v>
      </c>
      <c r="K1142" s="111">
        <v>45216</v>
      </c>
      <c r="L1142" s="12" t="s">
        <v>59</v>
      </c>
      <c r="M1142" s="12" t="s">
        <v>59</v>
      </c>
      <c r="O1142" s="4" t="s">
        <v>4582</v>
      </c>
      <c r="P1142" s="4" t="s">
        <v>61</v>
      </c>
      <c r="Q1142" s="11">
        <v>69131406220</v>
      </c>
      <c r="R1142" s="4" t="s">
        <v>4583</v>
      </c>
      <c r="S1142" s="4">
        <v>21</v>
      </c>
      <c r="U1142" s="4" t="s">
        <v>114</v>
      </c>
      <c r="V1142" s="4" t="s">
        <v>115</v>
      </c>
      <c r="W1142" s="4" t="s">
        <v>1552</v>
      </c>
      <c r="X1142" s="4">
        <v>-8.4649669999999997</v>
      </c>
      <c r="Y1142" s="4">
        <v>-70.862166999999999</v>
      </c>
      <c r="Z1142">
        <v>2236563</v>
      </c>
      <c r="AA1142" s="123">
        <v>243466</v>
      </c>
      <c r="AB1142" s="22">
        <v>45183</v>
      </c>
      <c r="AC1142" s="22">
        <v>45183</v>
      </c>
      <c r="AD1142" s="168" t="s">
        <v>66</v>
      </c>
      <c r="AE1142" s="36">
        <v>45225</v>
      </c>
      <c r="AF1142" s="12"/>
      <c r="AG1142" s="12">
        <v>10</v>
      </c>
      <c r="AH1142" s="12" t="s">
        <v>224</v>
      </c>
      <c r="AI1142" t="s">
        <v>225</v>
      </c>
      <c r="AJ1142" s="81">
        <v>27923</v>
      </c>
    </row>
    <row r="1143" spans="1:36" ht="25.2" customHeight="1" x14ac:dyDescent="0.3">
      <c r="A1143" s="5">
        <v>766</v>
      </c>
      <c r="B1143" s="4" t="s">
        <v>4584</v>
      </c>
      <c r="C1143" s="171">
        <v>20145</v>
      </c>
      <c r="D1143" s="11" t="s">
        <v>4585</v>
      </c>
      <c r="E1143" s="99" t="str">
        <f>IFERROR(VLOOKUP(F1143,'Banco de Dados'!AE:AF,2,FALSE),"")</f>
        <v/>
      </c>
      <c r="F1143" s="4"/>
      <c r="G1143" s="4" t="s">
        <v>58</v>
      </c>
      <c r="H1143" s="12" t="s">
        <v>59</v>
      </c>
      <c r="I1143" s="4"/>
      <c r="J1143" s="11">
        <v>80</v>
      </c>
      <c r="K1143" s="111">
        <v>45236</v>
      </c>
      <c r="L1143" s="12" t="s">
        <v>365</v>
      </c>
      <c r="M1143" s="12"/>
      <c r="N1143" s="4" t="s">
        <v>491</v>
      </c>
      <c r="O1143" s="4" t="s">
        <v>4586</v>
      </c>
      <c r="P1143" s="4" t="s">
        <v>61</v>
      </c>
      <c r="Q1143" s="11">
        <v>72350555291</v>
      </c>
      <c r="R1143" s="4" t="s">
        <v>4587</v>
      </c>
      <c r="S1143" s="4">
        <v>21</v>
      </c>
      <c r="U1143" s="4" t="s">
        <v>114</v>
      </c>
      <c r="V1143" s="4" t="s">
        <v>115</v>
      </c>
      <c r="W1143" s="4" t="s">
        <v>383</v>
      </c>
      <c r="X1143" s="4">
        <v>-8.5471020000000006</v>
      </c>
      <c r="Y1143" s="4">
        <v>-70.894161999999994</v>
      </c>
      <c r="Z1143" t="s">
        <v>7</v>
      </c>
      <c r="AB1143" s="111">
        <v>45183</v>
      </c>
      <c r="AC1143" s="22">
        <v>45183</v>
      </c>
      <c r="AD1143" s="168"/>
      <c r="AE1143" s="36">
        <v>45321</v>
      </c>
      <c r="AF1143" s="12"/>
      <c r="AJ1143" s="170">
        <v>29587</v>
      </c>
    </row>
    <row r="1144" spans="1:36" ht="25.2" customHeight="1" x14ac:dyDescent="0.3">
      <c r="A1144" s="5">
        <v>767</v>
      </c>
      <c r="B1144" s="4" t="s">
        <v>4588</v>
      </c>
      <c r="C1144" s="171">
        <v>20147</v>
      </c>
      <c r="D1144" s="11" t="s">
        <v>4589</v>
      </c>
      <c r="E1144" s="99" t="str">
        <f>IFERROR(VLOOKUP(F1144,'Banco de Dados'!AE:AF,2,FALSE),"")</f>
        <v/>
      </c>
      <c r="F1144" s="4"/>
      <c r="G1144" s="4" t="s">
        <v>58</v>
      </c>
      <c r="H1144" s="12" t="s">
        <v>59</v>
      </c>
      <c r="I1144" s="4"/>
      <c r="J1144" s="11">
        <v>45</v>
      </c>
      <c r="K1144" s="111">
        <v>45335</v>
      </c>
      <c r="L1144" s="12" t="s">
        <v>365</v>
      </c>
      <c r="M1144" s="12"/>
      <c r="N1144" s="4" t="s">
        <v>491</v>
      </c>
      <c r="O1144" s="4" t="s">
        <v>4590</v>
      </c>
      <c r="P1144" s="4" t="s">
        <v>61</v>
      </c>
      <c r="Q1144" s="11">
        <v>21727821220</v>
      </c>
      <c r="R1144" s="4" t="s">
        <v>4591</v>
      </c>
      <c r="S1144" s="4">
        <v>21</v>
      </c>
      <c r="U1144" s="4" t="s">
        <v>114</v>
      </c>
      <c r="V1144" s="4" t="s">
        <v>115</v>
      </c>
      <c r="W1144" s="4" t="s">
        <v>383</v>
      </c>
      <c r="X1144" s="4">
        <v>-8.5434549999999998</v>
      </c>
      <c r="Y1144" s="4">
        <v>-70.893636999999998</v>
      </c>
      <c r="Z1144" t="s">
        <v>7</v>
      </c>
      <c r="AB1144" s="111">
        <v>45183</v>
      </c>
      <c r="AC1144" s="22">
        <v>45183</v>
      </c>
      <c r="AD1144" s="168"/>
      <c r="AE1144" s="36"/>
      <c r="AF1144" s="12"/>
      <c r="AJ1144" s="81">
        <v>25479</v>
      </c>
    </row>
    <row r="1145" spans="1:36" ht="25.2" customHeight="1" x14ac:dyDescent="0.3">
      <c r="A1145" s="5">
        <v>768</v>
      </c>
      <c r="B1145" s="4" t="s">
        <v>4592</v>
      </c>
      <c r="C1145" s="171">
        <v>20149</v>
      </c>
      <c r="D1145" s="11" t="s">
        <v>4593</v>
      </c>
      <c r="E1145" s="99" t="str">
        <f ca="1">IFERROR(VLOOKUP(F1145,'Banco de Dados'!AE:AF,2,FALSE),"")</f>
        <v/>
      </c>
      <c r="F1145" s="4">
        <f ca="1">IFERROR(VLOOKUP(Q1145,'Banco de Dados'!A:B,2,FALSE),"")</f>
        <v>212301883</v>
      </c>
      <c r="G1145" s="4" t="s">
        <v>58</v>
      </c>
      <c r="H1145" s="12" t="s">
        <v>59</v>
      </c>
      <c r="I1145" s="4"/>
      <c r="J1145" s="11">
        <v>80</v>
      </c>
      <c r="K1145" s="111">
        <v>45262</v>
      </c>
      <c r="L1145" s="12" t="s">
        <v>59</v>
      </c>
      <c r="M1145" s="12" t="s">
        <v>59</v>
      </c>
      <c r="O1145" s="4" t="s">
        <v>4594</v>
      </c>
      <c r="P1145" s="4" t="s">
        <v>61</v>
      </c>
      <c r="Q1145" s="11">
        <v>71158577257</v>
      </c>
      <c r="R1145" s="4" t="s">
        <v>4595</v>
      </c>
      <c r="S1145" s="4">
        <v>21</v>
      </c>
      <c r="U1145" s="4" t="s">
        <v>114</v>
      </c>
      <c r="V1145" s="4" t="s">
        <v>115</v>
      </c>
      <c r="W1145" s="4" t="s">
        <v>3781</v>
      </c>
      <c r="X1145" s="4">
        <v>-8.5247779999999995</v>
      </c>
      <c r="Y1145" s="4">
        <v>-70.875460000000004</v>
      </c>
      <c r="Z1145" t="s">
        <v>7</v>
      </c>
      <c r="AA1145">
        <v>247255</v>
      </c>
      <c r="AB1145" s="22">
        <v>45183</v>
      </c>
      <c r="AC1145" s="22">
        <v>45183</v>
      </c>
      <c r="AD1145" s="168" t="s">
        <v>66</v>
      </c>
      <c r="AE1145" s="36">
        <v>45271</v>
      </c>
      <c r="AF1145" s="12"/>
      <c r="AG1145" s="12">
        <v>12</v>
      </c>
      <c r="AH1145" s="12" t="s">
        <v>122</v>
      </c>
      <c r="AJ1145" s="81">
        <v>36584</v>
      </c>
    </row>
    <row r="1146" spans="1:36" ht="25.2" customHeight="1" x14ac:dyDescent="0.3">
      <c r="A1146" s="5">
        <v>769</v>
      </c>
      <c r="B1146" s="4" t="s">
        <v>4596</v>
      </c>
      <c r="C1146" s="171">
        <v>20151</v>
      </c>
      <c r="D1146" s="11" t="s">
        <v>4597</v>
      </c>
      <c r="E1146" s="99" t="str">
        <f>IFERROR(VLOOKUP(F1146,'Banco de Dados'!AE:AF,2,FALSE),"")</f>
        <v/>
      </c>
      <c r="F1146" s="4"/>
      <c r="G1146" s="4" t="s">
        <v>58</v>
      </c>
      <c r="H1146" s="12" t="s">
        <v>59</v>
      </c>
      <c r="I1146" s="4"/>
      <c r="J1146" s="11">
        <v>80</v>
      </c>
      <c r="K1146" s="111">
        <v>45237</v>
      </c>
      <c r="L1146" s="12" t="s">
        <v>365</v>
      </c>
      <c r="M1146" s="12"/>
      <c r="N1146" s="4" t="s">
        <v>491</v>
      </c>
      <c r="O1146" s="4" t="s">
        <v>4598</v>
      </c>
      <c r="P1146" s="4" t="s">
        <v>61</v>
      </c>
      <c r="Q1146" s="11">
        <v>8786414240</v>
      </c>
      <c r="R1146" s="4" t="s">
        <v>4599</v>
      </c>
      <c r="S1146" s="4">
        <v>21</v>
      </c>
      <c r="U1146" s="4" t="s">
        <v>114</v>
      </c>
      <c r="V1146" s="4" t="s">
        <v>115</v>
      </c>
      <c r="W1146" s="4" t="s">
        <v>351</v>
      </c>
      <c r="X1146" s="4">
        <v>-8.5722839999999998</v>
      </c>
      <c r="Y1146" s="4">
        <v>-70.924424999999999</v>
      </c>
      <c r="Z1146" t="s">
        <v>7</v>
      </c>
      <c r="AB1146" s="111">
        <v>45183</v>
      </c>
      <c r="AC1146" s="22">
        <v>45183</v>
      </c>
      <c r="AD1146" s="168"/>
      <c r="AE1146" s="36">
        <v>45321</v>
      </c>
      <c r="AF1146" s="12"/>
      <c r="AJ1146" s="81">
        <v>38339</v>
      </c>
    </row>
    <row r="1147" spans="1:36" ht="25.2" customHeight="1" x14ac:dyDescent="0.3">
      <c r="A1147" s="5">
        <v>77</v>
      </c>
      <c r="B1147" s="4" t="s">
        <v>4600</v>
      </c>
      <c r="C1147" s="169">
        <v>17234</v>
      </c>
      <c r="D1147" s="11" t="s">
        <v>106</v>
      </c>
      <c r="E1147" s="99">
        <f>IFERROR(VLOOKUP(F1147,'Banco de Dados'!AE:AF,2,FALSE),"")</f>
        <v>714676</v>
      </c>
      <c r="F1147" s="4">
        <f>IFERROR(VLOOKUP(Q1147,'Banco de Dados'!A:B,2,FALSE),"")</f>
        <v>212301102</v>
      </c>
      <c r="G1147" s="4" t="s">
        <v>58</v>
      </c>
      <c r="H1147" s="12" t="s">
        <v>59</v>
      </c>
      <c r="I1147" s="4"/>
      <c r="J1147" s="11">
        <v>80</v>
      </c>
      <c r="K1147" s="111">
        <v>45192</v>
      </c>
      <c r="L1147" s="12" t="s">
        <v>59</v>
      </c>
      <c r="M1147" s="12" t="s">
        <v>59</v>
      </c>
      <c r="N1147" s="4"/>
      <c r="O1147" s="4" t="s">
        <v>4601</v>
      </c>
      <c r="P1147" s="4" t="s">
        <v>61</v>
      </c>
      <c r="Q1147" s="11">
        <v>54682983253</v>
      </c>
      <c r="R1147" s="4" t="s">
        <v>4602</v>
      </c>
      <c r="S1147" s="4">
        <v>16</v>
      </c>
      <c r="T1147" s="4"/>
      <c r="U1147" s="4" t="s">
        <v>63</v>
      </c>
      <c r="V1147" s="4" t="s">
        <v>64</v>
      </c>
      <c r="W1147" s="4" t="s">
        <v>65</v>
      </c>
      <c r="X1147" s="4">
        <v>-8.2470219999999994</v>
      </c>
      <c r="Y1147" s="4">
        <v>-72.515292000000002</v>
      </c>
      <c r="Z1147">
        <v>2216212</v>
      </c>
      <c r="AA1147" s="123">
        <v>239823</v>
      </c>
      <c r="AB1147" s="22">
        <v>45154</v>
      </c>
      <c r="AC1147" s="22">
        <v>45154</v>
      </c>
      <c r="AD1147" s="168" t="s">
        <v>66</v>
      </c>
      <c r="AE1147" s="36">
        <v>45202</v>
      </c>
      <c r="AF1147" s="36">
        <v>45208</v>
      </c>
      <c r="AG1147" s="12">
        <v>10</v>
      </c>
      <c r="AH1147" s="12" t="s">
        <v>67</v>
      </c>
      <c r="AI1147" t="s">
        <v>68</v>
      </c>
      <c r="AJ1147" s="81">
        <v>33358</v>
      </c>
    </row>
    <row r="1148" spans="1:36" ht="25.2" customHeight="1" x14ac:dyDescent="0.3">
      <c r="A1148" s="5">
        <v>770</v>
      </c>
      <c r="B1148" s="4" t="s">
        <v>4603</v>
      </c>
      <c r="C1148" s="171">
        <v>19005</v>
      </c>
      <c r="D1148" s="11" t="s">
        <v>4604</v>
      </c>
      <c r="E1148" s="99" t="str">
        <f>IFERROR(VLOOKUP(F1148,'Banco de Dados'!AE:AF,2,FALSE),"")</f>
        <v/>
      </c>
      <c r="F1148" s="4"/>
      <c r="G1148" s="4" t="s">
        <v>410</v>
      </c>
      <c r="H1148" s="12" t="s">
        <v>59</v>
      </c>
      <c r="I1148" s="4" t="s">
        <v>4605</v>
      </c>
      <c r="J1148" s="11">
        <v>80</v>
      </c>
      <c r="K1148" s="111">
        <v>44962</v>
      </c>
      <c r="M1148" s="12"/>
      <c r="O1148" s="4" t="s">
        <v>4606</v>
      </c>
      <c r="P1148" s="4" t="s">
        <v>61</v>
      </c>
      <c r="Q1148" s="11">
        <v>2321772280</v>
      </c>
      <c r="R1148" s="4" t="s">
        <v>4607</v>
      </c>
      <c r="S1148" s="4">
        <v>14</v>
      </c>
      <c r="U1148" s="4" t="s">
        <v>413</v>
      </c>
      <c r="V1148" s="4" t="s">
        <v>1906</v>
      </c>
      <c r="W1148" s="4" t="s">
        <v>3165</v>
      </c>
      <c r="X1148" s="4">
        <v>-7.4198149999999998</v>
      </c>
      <c r="Y1148" s="4">
        <v>-73.220776999999998</v>
      </c>
      <c r="Z1148" t="s">
        <v>7</v>
      </c>
      <c r="AB1148" s="22">
        <v>45183</v>
      </c>
      <c r="AC1148" s="22">
        <v>45184</v>
      </c>
      <c r="AD1148" s="168"/>
      <c r="AE1148" s="36">
        <v>45329</v>
      </c>
      <c r="AF1148" s="12"/>
      <c r="AJ1148" s="81" t="e">
        <v>#N/A</v>
      </c>
    </row>
    <row r="1149" spans="1:36" ht="25.2" customHeight="1" x14ac:dyDescent="0.3">
      <c r="A1149" s="5">
        <v>771</v>
      </c>
      <c r="B1149" s="4" t="s">
        <v>4608</v>
      </c>
      <c r="C1149" s="171">
        <v>19009</v>
      </c>
      <c r="D1149" s="11" t="s">
        <v>4609</v>
      </c>
      <c r="E1149" s="99">
        <f>IFERROR(VLOOKUP(F1149,'Banco de Dados'!AE:AF,2,FALSE),"")</f>
        <v>715368</v>
      </c>
      <c r="F1149" s="4">
        <f>IFERROR(VLOOKUP(Q1149,'Banco de Dados'!A:B,2,FALSE),"")</f>
        <v>212301202</v>
      </c>
      <c r="G1149" s="4" t="s">
        <v>410</v>
      </c>
      <c r="H1149" s="12" t="s">
        <v>59</v>
      </c>
      <c r="I1149" s="4" t="s">
        <v>4605</v>
      </c>
      <c r="J1149" s="11">
        <v>80</v>
      </c>
      <c r="K1149" s="111">
        <v>45191</v>
      </c>
      <c r="L1149" s="12" t="s">
        <v>59</v>
      </c>
      <c r="M1149" s="12" t="s">
        <v>59</v>
      </c>
      <c r="O1149" s="4" t="s">
        <v>4610</v>
      </c>
      <c r="P1149" s="4" t="s">
        <v>61</v>
      </c>
      <c r="Q1149" s="11">
        <v>5314273233</v>
      </c>
      <c r="R1149" s="4" t="s">
        <v>4611</v>
      </c>
      <c r="S1149" s="4">
        <v>14</v>
      </c>
      <c r="U1149" s="4" t="s">
        <v>413</v>
      </c>
      <c r="V1149" s="4" t="s">
        <v>1906</v>
      </c>
      <c r="W1149" s="4" t="s">
        <v>3165</v>
      </c>
      <c r="X1149" s="4">
        <v>-7.4149060000000002</v>
      </c>
      <c r="Y1149" s="4">
        <v>-73.214682999999994</v>
      </c>
      <c r="Z1149">
        <v>2216398</v>
      </c>
      <c r="AA1149" s="123">
        <v>239821</v>
      </c>
      <c r="AB1149" s="22">
        <v>45183</v>
      </c>
      <c r="AC1149" s="22">
        <v>45184</v>
      </c>
      <c r="AD1149" s="168" t="s">
        <v>66</v>
      </c>
      <c r="AE1149" s="36">
        <v>45202</v>
      </c>
      <c r="AF1149" s="36">
        <v>45208</v>
      </c>
      <c r="AG1149" s="12">
        <v>10</v>
      </c>
      <c r="AH1149" s="12" t="s">
        <v>67</v>
      </c>
      <c r="AI1149" t="s">
        <v>68</v>
      </c>
      <c r="AJ1149" s="81">
        <v>36603</v>
      </c>
    </row>
    <row r="1150" spans="1:36" ht="25.2" customHeight="1" x14ac:dyDescent="0.3">
      <c r="A1150" s="5">
        <v>772</v>
      </c>
      <c r="B1150" s="4" t="s">
        <v>4612</v>
      </c>
      <c r="C1150" s="171">
        <v>26700</v>
      </c>
      <c r="D1150" s="11">
        <v>3999072202</v>
      </c>
      <c r="E1150" s="99">
        <f ca="1">IFERROR(VLOOKUP(F1150,'Banco de Dados'!AE:AF,2,FALSE),"")</f>
        <v>717027</v>
      </c>
      <c r="F1150" s="4">
        <f ca="1">IFERROR(VLOOKUP(Q1150,'Banco de Dados'!A:B,2,FALSE),"")</f>
        <v>212301567</v>
      </c>
      <c r="G1150" s="4" t="s">
        <v>58</v>
      </c>
      <c r="H1150" s="12" t="s">
        <v>59</v>
      </c>
      <c r="I1150" s="4"/>
      <c r="J1150" s="11">
        <v>80</v>
      </c>
      <c r="K1150" s="111">
        <v>45225</v>
      </c>
      <c r="L1150" s="12" t="s">
        <v>59</v>
      </c>
      <c r="M1150" s="12" t="s">
        <v>59</v>
      </c>
      <c r="O1150" s="4" t="s">
        <v>4613</v>
      </c>
      <c r="P1150" s="4" t="s">
        <v>61</v>
      </c>
      <c r="Q1150" s="11">
        <v>3999072202</v>
      </c>
      <c r="R1150" s="4" t="s">
        <v>4614</v>
      </c>
      <c r="S1150" s="4">
        <v>22</v>
      </c>
      <c r="U1150" s="4" t="s">
        <v>114</v>
      </c>
      <c r="V1150" s="4" t="s">
        <v>115</v>
      </c>
      <c r="W1150" s="4" t="s">
        <v>399</v>
      </c>
      <c r="X1150" s="4" t="s">
        <v>4615</v>
      </c>
      <c r="Y1150" s="4" t="s">
        <v>4616</v>
      </c>
      <c r="Z1150">
        <v>2236567</v>
      </c>
      <c r="AA1150" s="123">
        <v>243466</v>
      </c>
      <c r="AB1150" s="22">
        <v>45190</v>
      </c>
      <c r="AC1150" s="22">
        <v>45194</v>
      </c>
      <c r="AD1150" s="168" t="s">
        <v>66</v>
      </c>
      <c r="AE1150" s="36">
        <v>45229</v>
      </c>
      <c r="AF1150" s="12"/>
      <c r="AG1150" s="12">
        <v>10</v>
      </c>
      <c r="AH1150" s="12" t="s">
        <v>224</v>
      </c>
      <c r="AI1150" t="s">
        <v>225</v>
      </c>
      <c r="AJ1150" s="81">
        <v>34957</v>
      </c>
    </row>
    <row r="1151" spans="1:36" ht="25.2" customHeight="1" x14ac:dyDescent="0.3">
      <c r="A1151" s="5">
        <v>773</v>
      </c>
      <c r="B1151" s="4" t="s">
        <v>4617</v>
      </c>
      <c r="C1151" s="171">
        <v>20345</v>
      </c>
      <c r="D1151" s="11">
        <v>1506280218</v>
      </c>
      <c r="E1151" s="99">
        <f>IFERROR(VLOOKUP(F1151,'Banco de Dados'!AE:AF,2,FALSE),"")</f>
        <v>715371</v>
      </c>
      <c r="F1151" s="4">
        <f>IFERROR(VLOOKUP(Q1151,'Banco de Dados'!A:B,2,FALSE),"")</f>
        <v>212301203</v>
      </c>
      <c r="G1151" s="4" t="s">
        <v>58</v>
      </c>
      <c r="H1151" s="12" t="s">
        <v>59</v>
      </c>
      <c r="I1151" s="4"/>
      <c r="J1151" s="11">
        <v>80</v>
      </c>
      <c r="K1151" s="111">
        <v>45182</v>
      </c>
      <c r="L1151" s="12" t="s">
        <v>59</v>
      </c>
      <c r="M1151" s="12" t="s">
        <v>59</v>
      </c>
      <c r="O1151" s="4" t="s">
        <v>4618</v>
      </c>
      <c r="P1151" s="4" t="s">
        <v>61</v>
      </c>
      <c r="Q1151" s="11">
        <v>1506280218</v>
      </c>
      <c r="R1151" s="4" t="s">
        <v>4619</v>
      </c>
      <c r="S1151" s="4">
        <v>16</v>
      </c>
      <c r="U1151" s="4" t="s">
        <v>63</v>
      </c>
      <c r="V1151" s="4" t="s">
        <v>4620</v>
      </c>
      <c r="W1151" s="4" t="s">
        <v>2812</v>
      </c>
      <c r="X1151" s="4">
        <v>-8.1715450000000001</v>
      </c>
      <c r="Y1151" s="4" t="s">
        <v>4621</v>
      </c>
      <c r="Z1151">
        <v>2216399</v>
      </c>
      <c r="AA1151" s="123">
        <v>239823</v>
      </c>
      <c r="AB1151" s="22">
        <v>45190</v>
      </c>
      <c r="AC1151" s="22">
        <v>45194</v>
      </c>
      <c r="AD1151" s="168" t="s">
        <v>66</v>
      </c>
      <c r="AE1151" s="36">
        <v>45202</v>
      </c>
      <c r="AF1151" s="36">
        <v>45208</v>
      </c>
      <c r="AG1151" s="12">
        <v>10</v>
      </c>
      <c r="AH1151" s="12" t="s">
        <v>67</v>
      </c>
      <c r="AI1151" t="s">
        <v>68</v>
      </c>
      <c r="AJ1151" s="81">
        <v>23442</v>
      </c>
    </row>
    <row r="1152" spans="1:36" ht="25.2" customHeight="1" x14ac:dyDescent="0.3">
      <c r="A1152" s="5">
        <v>774</v>
      </c>
      <c r="B1152" s="4" t="s">
        <v>4622</v>
      </c>
      <c r="C1152" s="171">
        <v>26696</v>
      </c>
      <c r="D1152" s="11">
        <v>3016314258</v>
      </c>
      <c r="E1152" s="99" t="str">
        <f ca="1">IFERROR(VLOOKUP(F1152,'Banco de Dados'!AE:AF,2,FALSE),"")</f>
        <v/>
      </c>
      <c r="F1152" s="4">
        <f ca="1">IFERROR(VLOOKUP(Q1152,'Banco de Dados'!A:B,2,FALSE),"")</f>
        <v>212301932</v>
      </c>
      <c r="G1152" s="4" t="s">
        <v>58</v>
      </c>
      <c r="H1152" s="12" t="s">
        <v>59</v>
      </c>
      <c r="I1152" s="4"/>
      <c r="J1152" s="11">
        <v>80</v>
      </c>
      <c r="K1152" s="111"/>
      <c r="L1152" s="12" t="s">
        <v>365</v>
      </c>
      <c r="M1152" s="12"/>
      <c r="N1152" s="4" t="s">
        <v>491</v>
      </c>
      <c r="O1152" s="4" t="s">
        <v>4623</v>
      </c>
      <c r="P1152" s="4" t="s">
        <v>61</v>
      </c>
      <c r="Q1152" s="11">
        <v>3016314258</v>
      </c>
      <c r="R1152" s="4" t="s">
        <v>4624</v>
      </c>
      <c r="S1152" s="4">
        <v>22</v>
      </c>
      <c r="U1152" s="4" t="s">
        <v>114</v>
      </c>
      <c r="V1152" s="4" t="s">
        <v>115</v>
      </c>
      <c r="W1152" s="4" t="s">
        <v>356</v>
      </c>
      <c r="X1152" s="4" t="s">
        <v>4625</v>
      </c>
      <c r="Y1152" s="4" t="s">
        <v>4626</v>
      </c>
      <c r="Z1152" t="s">
        <v>7</v>
      </c>
      <c r="AA1152">
        <v>247255</v>
      </c>
      <c r="AB1152" s="22">
        <v>45190</v>
      </c>
      <c r="AC1152" s="22">
        <v>45194</v>
      </c>
      <c r="AD1152" s="168"/>
      <c r="AE1152" s="36"/>
      <c r="AF1152" s="12"/>
      <c r="AJ1152" s="81">
        <v>35251</v>
      </c>
    </row>
    <row r="1153" spans="1:36" ht="25.2" customHeight="1" x14ac:dyDescent="0.3">
      <c r="A1153" s="5">
        <v>775</v>
      </c>
      <c r="B1153" s="4" t="s">
        <v>4627</v>
      </c>
      <c r="C1153" s="171">
        <v>23784</v>
      </c>
      <c r="D1153" s="11">
        <v>8012972220</v>
      </c>
      <c r="E1153" s="99" t="str">
        <f ca="1">IFERROR(VLOOKUP(F1153,'Banco de Dados'!AE:AF,2,FALSE),"")</f>
        <v/>
      </c>
      <c r="F1153" s="4">
        <f ca="1">IFERROR(VLOOKUP(Q1153,'Banco de Dados'!A:B,2,FALSE),"")</f>
        <v>212301706</v>
      </c>
      <c r="G1153" s="4" t="s">
        <v>58</v>
      </c>
      <c r="H1153" s="12" t="s">
        <v>59</v>
      </c>
      <c r="I1153" s="4"/>
      <c r="J1153" s="11">
        <v>80</v>
      </c>
      <c r="K1153" s="111">
        <v>45224</v>
      </c>
      <c r="L1153" s="12" t="s">
        <v>59</v>
      </c>
      <c r="M1153" s="147">
        <v>0.95</v>
      </c>
      <c r="O1153" s="4" t="s">
        <v>4628</v>
      </c>
      <c r="P1153" s="4" t="s">
        <v>61</v>
      </c>
      <c r="Q1153" s="11">
        <v>8012972220</v>
      </c>
      <c r="R1153" s="4" t="s">
        <v>4629</v>
      </c>
      <c r="S1153" s="4">
        <v>22</v>
      </c>
      <c r="U1153" s="4" t="s">
        <v>114</v>
      </c>
      <c r="V1153" s="4" t="s">
        <v>115</v>
      </c>
      <c r="W1153" s="4" t="s">
        <v>399</v>
      </c>
      <c r="X1153" s="4" t="s">
        <v>4630</v>
      </c>
      <c r="Y1153" s="4" t="s">
        <v>4631</v>
      </c>
      <c r="Z1153">
        <v>2245021</v>
      </c>
      <c r="AA1153" s="125">
        <v>244109</v>
      </c>
      <c r="AB1153" s="22">
        <v>45190</v>
      </c>
      <c r="AC1153" s="22">
        <v>45194</v>
      </c>
      <c r="AD1153" s="168" t="s">
        <v>66</v>
      </c>
      <c r="AE1153" s="36">
        <v>45240</v>
      </c>
      <c r="AF1153" s="12"/>
      <c r="AG1153" s="12">
        <v>11</v>
      </c>
      <c r="AH1153" s="12" t="s">
        <v>224</v>
      </c>
      <c r="AI1153" t="s">
        <v>806</v>
      </c>
      <c r="AJ1153" s="81">
        <v>37862</v>
      </c>
    </row>
    <row r="1154" spans="1:36" ht="25.2" customHeight="1" x14ac:dyDescent="0.3">
      <c r="A1154" s="5">
        <v>776</v>
      </c>
      <c r="B1154" s="4" t="s">
        <v>4632</v>
      </c>
      <c r="C1154" s="171">
        <v>20682</v>
      </c>
      <c r="D1154" s="11">
        <v>48731226</v>
      </c>
      <c r="E1154" s="99" t="str">
        <f>IFERROR(VLOOKUP(F1154,'Banco de Dados'!AE:AF,2,FALSE),"")</f>
        <v/>
      </c>
      <c r="F1154" s="4"/>
      <c r="G1154" s="4" t="s">
        <v>58</v>
      </c>
      <c r="H1154" s="12" t="s">
        <v>59</v>
      </c>
      <c r="I1154" s="4"/>
      <c r="J1154" s="11">
        <v>80</v>
      </c>
      <c r="K1154" s="111">
        <v>45201</v>
      </c>
      <c r="L1154" s="12" t="s">
        <v>365</v>
      </c>
      <c r="M1154" s="12"/>
      <c r="N1154" s="4" t="s">
        <v>491</v>
      </c>
      <c r="O1154" s="4" t="s">
        <v>4633</v>
      </c>
      <c r="P1154" s="4" t="s">
        <v>292</v>
      </c>
      <c r="Q1154" s="11">
        <v>48731226</v>
      </c>
      <c r="R1154" s="4" t="s">
        <v>4634</v>
      </c>
      <c r="S1154" s="4">
        <v>16</v>
      </c>
      <c r="U1154" s="4" t="s">
        <v>63</v>
      </c>
      <c r="V1154" s="4" t="s">
        <v>4620</v>
      </c>
      <c r="W1154" s="4" t="s">
        <v>2994</v>
      </c>
      <c r="X1154" s="4" t="s">
        <v>4635</v>
      </c>
      <c r="Y1154" s="4" t="s">
        <v>4636</v>
      </c>
      <c r="Z1154" t="s">
        <v>7</v>
      </c>
      <c r="AB1154" s="22">
        <v>45190</v>
      </c>
      <c r="AC1154" s="22">
        <v>45194</v>
      </c>
      <c r="AD1154" s="168" t="s">
        <v>66</v>
      </c>
      <c r="AE1154" s="36"/>
      <c r="AF1154" s="12"/>
      <c r="AJ1154" s="81">
        <v>31779</v>
      </c>
    </row>
    <row r="1155" spans="1:36" ht="25.2" customHeight="1" x14ac:dyDescent="0.3">
      <c r="A1155" s="5">
        <v>777</v>
      </c>
      <c r="B1155" s="4" t="s">
        <v>4637</v>
      </c>
      <c r="C1155" s="171">
        <v>32502</v>
      </c>
      <c r="D1155" s="11">
        <v>84840366268</v>
      </c>
      <c r="E1155" s="99">
        <f ca="1">IFERROR(VLOOKUP(F1155,'Banco de Dados'!AE:AF,2,FALSE),"")</f>
        <v>717033</v>
      </c>
      <c r="F1155" s="4">
        <f ca="1">IFERROR(VLOOKUP(Q1155,'Banco de Dados'!A:B,2,FALSE),"")</f>
        <v>212301657</v>
      </c>
      <c r="G1155" s="4" t="s">
        <v>58</v>
      </c>
      <c r="H1155" s="12" t="s">
        <v>59</v>
      </c>
      <c r="I1155" s="4"/>
      <c r="J1155" s="11">
        <v>80</v>
      </c>
      <c r="K1155" s="111">
        <v>45198</v>
      </c>
      <c r="L1155" s="12" t="s">
        <v>59</v>
      </c>
      <c r="M1155" s="12" t="s">
        <v>59</v>
      </c>
      <c r="N1155" t="s">
        <v>3562</v>
      </c>
      <c r="O1155" s="4" t="s">
        <v>4638</v>
      </c>
      <c r="P1155" s="4" t="s">
        <v>292</v>
      </c>
      <c r="Q1155" s="11">
        <v>84840366268</v>
      </c>
      <c r="R1155" s="4" t="s">
        <v>4639</v>
      </c>
      <c r="S1155" s="4">
        <v>16</v>
      </c>
      <c r="U1155" s="4" t="s">
        <v>63</v>
      </c>
      <c r="V1155" s="4" t="s">
        <v>4620</v>
      </c>
      <c r="W1155" s="4" t="s">
        <v>2967</v>
      </c>
      <c r="X1155" s="4">
        <v>-8.2155430000000003</v>
      </c>
      <c r="Y1155" s="4">
        <v>-72.528527999999994</v>
      </c>
      <c r="Z1155">
        <v>2236570</v>
      </c>
      <c r="AA1155" s="123">
        <v>243465</v>
      </c>
      <c r="AB1155" s="22">
        <v>45190</v>
      </c>
      <c r="AC1155" s="22">
        <v>45194</v>
      </c>
      <c r="AD1155" s="168" t="s">
        <v>66</v>
      </c>
      <c r="AE1155" s="36">
        <v>45202</v>
      </c>
      <c r="AF1155" s="12"/>
      <c r="AG1155" s="12">
        <v>10</v>
      </c>
      <c r="AH1155" s="12" t="s">
        <v>224</v>
      </c>
      <c r="AI1155" t="s">
        <v>225</v>
      </c>
      <c r="AJ1155" s="81">
        <v>30378</v>
      </c>
    </row>
    <row r="1156" spans="1:36" ht="25.2" customHeight="1" x14ac:dyDescent="0.3">
      <c r="A1156" s="5">
        <v>778</v>
      </c>
      <c r="B1156" s="4" t="s">
        <v>4640</v>
      </c>
      <c r="C1156" s="171">
        <v>26694</v>
      </c>
      <c r="D1156" s="11">
        <v>5513977214</v>
      </c>
      <c r="E1156" s="99">
        <f ca="1">IFERROR(VLOOKUP(F1156,'Banco de Dados'!AE:AF,2,FALSE),"")</f>
        <v>717034</v>
      </c>
      <c r="F1156" s="4">
        <f ca="1">IFERROR(VLOOKUP(Q1156,'Banco de Dados'!A:B,2,FALSE),"")</f>
        <v>212301566</v>
      </c>
      <c r="G1156" s="4" t="s">
        <v>58</v>
      </c>
      <c r="H1156" s="12" t="s">
        <v>59</v>
      </c>
      <c r="I1156" s="4"/>
      <c r="J1156" s="11">
        <v>80</v>
      </c>
      <c r="K1156" s="111">
        <v>45225</v>
      </c>
      <c r="L1156" s="12" t="s">
        <v>59</v>
      </c>
      <c r="M1156" s="12" t="s">
        <v>59</v>
      </c>
      <c r="O1156" s="4" t="s">
        <v>4641</v>
      </c>
      <c r="P1156" s="4" t="s">
        <v>61</v>
      </c>
      <c r="Q1156" s="11">
        <v>5513977214</v>
      </c>
      <c r="R1156" s="4" t="s">
        <v>4642</v>
      </c>
      <c r="S1156" s="4">
        <v>22</v>
      </c>
      <c r="U1156" s="4" t="s">
        <v>114</v>
      </c>
      <c r="V1156" s="4" t="s">
        <v>115</v>
      </c>
      <c r="W1156" s="4" t="s">
        <v>399</v>
      </c>
      <c r="X1156" s="4" t="s">
        <v>4643</v>
      </c>
      <c r="Y1156" s="4" t="s">
        <v>4644</v>
      </c>
      <c r="Z1156">
        <v>2236572</v>
      </c>
      <c r="AA1156" s="123">
        <v>243466</v>
      </c>
      <c r="AB1156" s="22">
        <v>45190</v>
      </c>
      <c r="AC1156" s="22">
        <v>45194</v>
      </c>
      <c r="AD1156" s="168" t="s">
        <v>66</v>
      </c>
      <c r="AE1156" s="36">
        <v>45229</v>
      </c>
      <c r="AF1156" s="12"/>
      <c r="AG1156" s="12">
        <v>10</v>
      </c>
      <c r="AH1156" s="12" t="s">
        <v>224</v>
      </c>
      <c r="AI1156" t="s">
        <v>225</v>
      </c>
      <c r="AJ1156" s="81">
        <v>31067</v>
      </c>
    </row>
    <row r="1157" spans="1:36" ht="25.2" customHeight="1" x14ac:dyDescent="0.3">
      <c r="A1157" s="5">
        <v>779</v>
      </c>
      <c r="B1157" s="4" t="s">
        <v>4645</v>
      </c>
      <c r="C1157" s="171">
        <v>21048</v>
      </c>
      <c r="D1157" s="11">
        <v>71367111269</v>
      </c>
      <c r="E1157" s="99">
        <f ca="1">IFERROR(VLOOKUP(F1157,'Banco de Dados'!AE:AF,2,FALSE),"")</f>
        <v>717100</v>
      </c>
      <c r="F1157" s="4">
        <f ca="1">IFERROR(VLOOKUP(Q1157,'Banco de Dados'!A:B,2,FALSE),"")</f>
        <v>212301658</v>
      </c>
      <c r="G1157" s="4" t="s">
        <v>58</v>
      </c>
      <c r="H1157" s="12" t="s">
        <v>59</v>
      </c>
      <c r="I1157" s="4"/>
      <c r="J1157" s="11">
        <v>80</v>
      </c>
      <c r="K1157" s="111">
        <v>45194</v>
      </c>
      <c r="L1157" s="12" t="s">
        <v>59</v>
      </c>
      <c r="M1157" s="12" t="s">
        <v>59</v>
      </c>
      <c r="O1157" s="4" t="s">
        <v>4646</v>
      </c>
      <c r="P1157" s="4" t="s">
        <v>61</v>
      </c>
      <c r="Q1157" s="11">
        <v>71367111269</v>
      </c>
      <c r="R1157" s="4" t="s">
        <v>4647</v>
      </c>
      <c r="S1157" s="4">
        <v>16</v>
      </c>
      <c r="U1157" s="4" t="s">
        <v>63</v>
      </c>
      <c r="V1157" s="4" t="s">
        <v>4620</v>
      </c>
      <c r="W1157" s="4" t="s">
        <v>2962</v>
      </c>
      <c r="X1157" s="4" t="s">
        <v>4648</v>
      </c>
      <c r="Y1157" s="4" t="s">
        <v>4649</v>
      </c>
      <c r="Z1157">
        <v>2236573</v>
      </c>
      <c r="AA1157" s="123">
        <v>243465</v>
      </c>
      <c r="AB1157" s="22">
        <v>45190</v>
      </c>
      <c r="AC1157" s="22">
        <v>45194</v>
      </c>
      <c r="AD1157" s="168" t="s">
        <v>66</v>
      </c>
      <c r="AE1157" s="36">
        <v>45208</v>
      </c>
      <c r="AF1157" s="12"/>
      <c r="AG1157" s="12">
        <v>10</v>
      </c>
      <c r="AH1157" s="12" t="s">
        <v>224</v>
      </c>
      <c r="AI1157" t="s">
        <v>225</v>
      </c>
      <c r="AJ1157" s="81">
        <v>36266</v>
      </c>
    </row>
    <row r="1158" spans="1:36" ht="25.2" customHeight="1" x14ac:dyDescent="0.3">
      <c r="A1158" s="5">
        <v>78</v>
      </c>
      <c r="B1158" s="4" t="s">
        <v>4650</v>
      </c>
      <c r="C1158" s="169">
        <v>17268</v>
      </c>
      <c r="D1158" s="11" t="s">
        <v>106</v>
      </c>
      <c r="E1158" s="99">
        <f>IFERROR(VLOOKUP(F1158,'Banco de Dados'!AE:AF,2,FALSE),"")</f>
        <v>714295</v>
      </c>
      <c r="F1158" s="4">
        <f>IFERROR(VLOOKUP(Q1158,'Banco de Dados'!A:B,2,FALSE),"")</f>
        <v>212300999</v>
      </c>
      <c r="G1158" s="4" t="s">
        <v>58</v>
      </c>
      <c r="H1158" s="12" t="s">
        <v>59</v>
      </c>
      <c r="I1158" s="4"/>
      <c r="J1158" s="11">
        <v>80</v>
      </c>
      <c r="K1158" s="111">
        <v>45190</v>
      </c>
      <c r="L1158" s="12" t="s">
        <v>59</v>
      </c>
      <c r="M1158" s="12" t="s">
        <v>59</v>
      </c>
      <c r="N1158" s="4"/>
      <c r="O1158" s="4" t="s">
        <v>4651</v>
      </c>
      <c r="P1158" s="4" t="s">
        <v>61</v>
      </c>
      <c r="Q1158" s="11">
        <v>5008436279</v>
      </c>
      <c r="R1158" s="4" t="s">
        <v>4652</v>
      </c>
      <c r="S1158" s="4">
        <v>16</v>
      </c>
      <c r="T1158" s="4"/>
      <c r="U1158" s="4" t="s">
        <v>63</v>
      </c>
      <c r="V1158" s="4" t="s">
        <v>64</v>
      </c>
      <c r="W1158" s="4" t="s">
        <v>65</v>
      </c>
      <c r="X1158" s="4">
        <v>-8.2153770000000002</v>
      </c>
      <c r="Y1158" s="4">
        <v>-72.528452000000001</v>
      </c>
      <c r="Z1158">
        <v>2216213</v>
      </c>
      <c r="AA1158" s="123">
        <v>239823</v>
      </c>
      <c r="AB1158" s="22">
        <v>45154</v>
      </c>
      <c r="AC1158" s="22">
        <v>45154</v>
      </c>
      <c r="AD1158" s="168" t="s">
        <v>66</v>
      </c>
      <c r="AE1158" s="36">
        <v>45194</v>
      </c>
      <c r="AF1158" s="36">
        <v>45195</v>
      </c>
      <c r="AG1158" s="12">
        <v>9</v>
      </c>
      <c r="AH1158" s="12" t="s">
        <v>67</v>
      </c>
      <c r="AI1158" t="s">
        <v>68</v>
      </c>
      <c r="AJ1158" s="81">
        <v>35997</v>
      </c>
    </row>
    <row r="1159" spans="1:36" ht="25.2" customHeight="1" x14ac:dyDescent="0.3">
      <c r="A1159" s="5">
        <v>780</v>
      </c>
      <c r="B1159" s="4" t="s">
        <v>4653</v>
      </c>
      <c r="C1159" s="171">
        <v>26702</v>
      </c>
      <c r="D1159" s="11">
        <v>64222268291</v>
      </c>
      <c r="E1159" s="99">
        <f ca="1">IFERROR(VLOOKUP(F1159,'Banco de Dados'!AE:AF,2,FALSE),"")</f>
        <v>717101</v>
      </c>
      <c r="F1159" s="4">
        <f ca="1">IFERROR(VLOOKUP(Q1159,'Banco de Dados'!A:B,2,FALSE),"")</f>
        <v>212301565</v>
      </c>
      <c r="G1159" s="4" t="s">
        <v>58</v>
      </c>
      <c r="H1159" s="12" t="s">
        <v>59</v>
      </c>
      <c r="I1159" s="4"/>
      <c r="J1159" s="11">
        <v>80</v>
      </c>
      <c r="K1159" s="111">
        <v>45225</v>
      </c>
      <c r="L1159" s="12" t="s">
        <v>59</v>
      </c>
      <c r="M1159" s="12" t="s">
        <v>59</v>
      </c>
      <c r="O1159" s="4" t="s">
        <v>4654</v>
      </c>
      <c r="P1159" s="4" t="s">
        <v>61</v>
      </c>
      <c r="Q1159" s="11">
        <v>64222268291</v>
      </c>
      <c r="R1159" s="4" t="s">
        <v>4655</v>
      </c>
      <c r="S1159" s="4">
        <v>22</v>
      </c>
      <c r="U1159" s="4" t="s">
        <v>114</v>
      </c>
      <c r="V1159" s="4" t="s">
        <v>115</v>
      </c>
      <c r="W1159" s="4" t="s">
        <v>399</v>
      </c>
      <c r="X1159" s="4" t="s">
        <v>4656</v>
      </c>
      <c r="Y1159" s="4" t="s">
        <v>4657</v>
      </c>
      <c r="Z1159">
        <v>2236576</v>
      </c>
      <c r="AA1159" s="123">
        <v>243466</v>
      </c>
      <c r="AB1159" s="22">
        <v>45190</v>
      </c>
      <c r="AC1159" s="22">
        <v>45194</v>
      </c>
      <c r="AD1159" s="168" t="s">
        <v>66</v>
      </c>
      <c r="AE1159" s="36">
        <v>45229</v>
      </c>
      <c r="AF1159" s="12"/>
      <c r="AG1159" s="12">
        <v>10</v>
      </c>
      <c r="AH1159" s="12" t="s">
        <v>224</v>
      </c>
      <c r="AI1159" t="s">
        <v>225</v>
      </c>
      <c r="AJ1159" s="81">
        <v>24597</v>
      </c>
    </row>
    <row r="1160" spans="1:36" ht="25.2" customHeight="1" x14ac:dyDescent="0.3">
      <c r="A1160" s="5">
        <v>781</v>
      </c>
      <c r="B1160" s="4" t="s">
        <v>4658</v>
      </c>
      <c r="C1160" s="171">
        <v>26692</v>
      </c>
      <c r="D1160" s="11">
        <v>66308534234</v>
      </c>
      <c r="E1160" s="99" t="str">
        <f ca="1">IFERROR(VLOOKUP(F1160,'Banco de Dados'!AE:AF,2,FALSE),"")</f>
        <v/>
      </c>
      <c r="F1160" s="4">
        <f ca="1">IFERROR(VLOOKUP(Q1160,'Banco de Dados'!A:B,2,FALSE),"")</f>
        <v>212301710</v>
      </c>
      <c r="G1160" s="4" t="s">
        <v>58</v>
      </c>
      <c r="H1160" s="12" t="s">
        <v>59</v>
      </c>
      <c r="I1160" s="4"/>
      <c r="J1160" s="11">
        <v>80</v>
      </c>
      <c r="K1160" s="111">
        <v>45235</v>
      </c>
      <c r="L1160" s="12" t="s">
        <v>59</v>
      </c>
      <c r="M1160" s="147">
        <v>0.95</v>
      </c>
      <c r="O1160" s="4" t="s">
        <v>4659</v>
      </c>
      <c r="P1160" s="4" t="s">
        <v>61</v>
      </c>
      <c r="Q1160" s="11">
        <v>66308534234</v>
      </c>
      <c r="R1160" s="4" t="s">
        <v>4660</v>
      </c>
      <c r="S1160" s="4">
        <v>22</v>
      </c>
      <c r="U1160" s="4" t="s">
        <v>114</v>
      </c>
      <c r="V1160" s="4" t="s">
        <v>115</v>
      </c>
      <c r="W1160" s="4" t="s">
        <v>356</v>
      </c>
      <c r="X1160" s="4" t="s">
        <v>4661</v>
      </c>
      <c r="Y1160" s="4" t="s">
        <v>4662</v>
      </c>
      <c r="Z1160">
        <v>2245023</v>
      </c>
      <c r="AA1160" s="125">
        <v>244109</v>
      </c>
      <c r="AB1160" s="22">
        <v>45190</v>
      </c>
      <c r="AC1160" s="22">
        <v>45194</v>
      </c>
      <c r="AD1160" s="168" t="s">
        <v>66</v>
      </c>
      <c r="AE1160" s="36">
        <v>45240</v>
      </c>
      <c r="AF1160" s="12"/>
      <c r="AG1160" s="12">
        <v>11</v>
      </c>
      <c r="AH1160" s="12" t="s">
        <v>224</v>
      </c>
      <c r="AI1160" t="s">
        <v>806</v>
      </c>
      <c r="AJ1160" s="81">
        <v>24624</v>
      </c>
    </row>
    <row r="1161" spans="1:36" ht="25.2" customHeight="1" x14ac:dyDescent="0.3">
      <c r="A1161" s="5">
        <v>782</v>
      </c>
      <c r="B1161" s="4" t="s">
        <v>4663</v>
      </c>
      <c r="C1161" s="171">
        <v>26698</v>
      </c>
      <c r="D1161" s="11">
        <v>69497680287</v>
      </c>
      <c r="E1161" s="99">
        <f ca="1">IFERROR(VLOOKUP(F1161,'Banco de Dados'!AE:AF,2,FALSE),"")</f>
        <v>717102</v>
      </c>
      <c r="F1161" s="4">
        <f ca="1">IFERROR(VLOOKUP(Q1161,'Banco de Dados'!A:B,2,FALSE),"")</f>
        <v>212301564</v>
      </c>
      <c r="G1161" s="4" t="s">
        <v>58</v>
      </c>
      <c r="H1161" s="12" t="s">
        <v>59</v>
      </c>
      <c r="I1161" s="4"/>
      <c r="J1161" s="11">
        <v>80</v>
      </c>
      <c r="K1161" s="111">
        <v>45225</v>
      </c>
      <c r="L1161" s="12" t="s">
        <v>59</v>
      </c>
      <c r="M1161" s="12" t="s">
        <v>59</v>
      </c>
      <c r="O1161" s="4" t="s">
        <v>4664</v>
      </c>
      <c r="P1161" s="4" t="s">
        <v>61</v>
      </c>
      <c r="Q1161" s="11">
        <v>69497680287</v>
      </c>
      <c r="R1161" s="4" t="s">
        <v>4665</v>
      </c>
      <c r="S1161" s="4">
        <v>22</v>
      </c>
      <c r="U1161" s="4" t="s">
        <v>114</v>
      </c>
      <c r="V1161" s="4" t="s">
        <v>115</v>
      </c>
      <c r="W1161" s="4" t="s">
        <v>399</v>
      </c>
      <c r="X1161" s="4" t="s">
        <v>4666</v>
      </c>
      <c r="Y1161" s="4" t="s">
        <v>4667</v>
      </c>
      <c r="Z1161">
        <v>2236578</v>
      </c>
      <c r="AA1161" s="123">
        <v>243466</v>
      </c>
      <c r="AB1161" s="22">
        <v>45190</v>
      </c>
      <c r="AC1161" s="22">
        <v>45194</v>
      </c>
      <c r="AD1161" s="168" t="s">
        <v>66</v>
      </c>
      <c r="AE1161" s="36">
        <v>45229</v>
      </c>
      <c r="AF1161" s="12"/>
      <c r="AG1161" s="12">
        <v>10</v>
      </c>
      <c r="AH1161" s="12" t="s">
        <v>224</v>
      </c>
      <c r="AI1161" t="s">
        <v>225</v>
      </c>
      <c r="AJ1161" s="81">
        <v>24531</v>
      </c>
    </row>
    <row r="1162" spans="1:36" ht="25.2" customHeight="1" x14ac:dyDescent="0.3">
      <c r="A1162" s="5">
        <v>783</v>
      </c>
      <c r="B1162" s="4" t="s">
        <v>4668</v>
      </c>
      <c r="C1162" s="171">
        <v>23980</v>
      </c>
      <c r="D1162" s="11">
        <v>92272720200</v>
      </c>
      <c r="E1162" s="99" t="str">
        <f ca="1">IFERROR(VLOOKUP(F1162,'Banco de Dados'!AE:AF,2,FALSE),"")</f>
        <v/>
      </c>
      <c r="F1162" s="4">
        <f ca="1">IFERROR(VLOOKUP(Q1162,'Banco de Dados'!A:B,2,FALSE),"")</f>
        <v>212301711</v>
      </c>
      <c r="G1162" s="4" t="s">
        <v>58</v>
      </c>
      <c r="H1162" s="12" t="s">
        <v>59</v>
      </c>
      <c r="I1162" s="4"/>
      <c r="J1162" s="11">
        <v>80</v>
      </c>
      <c r="K1162" s="111">
        <v>45224</v>
      </c>
      <c r="L1162" s="12" t="s">
        <v>59</v>
      </c>
      <c r="M1162" s="147">
        <v>0.95</v>
      </c>
      <c r="O1162" s="4" t="s">
        <v>4669</v>
      </c>
      <c r="P1162" s="4" t="s">
        <v>61</v>
      </c>
      <c r="Q1162" s="11">
        <v>92272720200</v>
      </c>
      <c r="R1162" s="4" t="s">
        <v>4670</v>
      </c>
      <c r="S1162" s="4">
        <v>22</v>
      </c>
      <c r="U1162" s="4" t="s">
        <v>114</v>
      </c>
      <c r="V1162" s="4" t="s">
        <v>115</v>
      </c>
      <c r="W1162" s="4" t="s">
        <v>356</v>
      </c>
      <c r="X1162" s="4">
        <v>-8.7641829999999992</v>
      </c>
      <c r="Y1162" s="4">
        <v>-71.109072999999995</v>
      </c>
      <c r="Z1162">
        <v>2245024</v>
      </c>
      <c r="AA1162" s="125">
        <v>244109</v>
      </c>
      <c r="AB1162" s="22">
        <v>45190</v>
      </c>
      <c r="AC1162" s="22">
        <v>45194</v>
      </c>
      <c r="AD1162" s="168" t="s">
        <v>66</v>
      </c>
      <c r="AE1162" s="36">
        <v>45240</v>
      </c>
      <c r="AF1162" s="12"/>
      <c r="AG1162" s="12">
        <v>11</v>
      </c>
      <c r="AH1162" s="12" t="s">
        <v>224</v>
      </c>
      <c r="AI1162" t="s">
        <v>806</v>
      </c>
      <c r="AJ1162" s="81">
        <v>32276</v>
      </c>
    </row>
    <row r="1163" spans="1:36" ht="25.2" customHeight="1" x14ac:dyDescent="0.3">
      <c r="A1163" s="5">
        <v>784</v>
      </c>
      <c r="B1163" s="4" t="s">
        <v>4671</v>
      </c>
      <c r="C1163" s="171">
        <v>23978</v>
      </c>
      <c r="D1163" s="11">
        <v>95927018220</v>
      </c>
      <c r="E1163" s="99" t="str">
        <f ca="1">IFERROR(VLOOKUP(F1163,'Banco de Dados'!AE:AF,2,FALSE),"")</f>
        <v/>
      </c>
      <c r="F1163" s="4">
        <f ca="1">IFERROR(VLOOKUP(Q1163,'Banco de Dados'!A:B,2,FALSE),"")</f>
        <v>212301713</v>
      </c>
      <c r="G1163" s="4" t="s">
        <v>58</v>
      </c>
      <c r="H1163" s="12" t="s">
        <v>59</v>
      </c>
      <c r="I1163" s="4"/>
      <c r="J1163" s="11">
        <v>80</v>
      </c>
      <c r="K1163" s="111">
        <v>45224</v>
      </c>
      <c r="L1163" s="12" t="s">
        <v>59</v>
      </c>
      <c r="M1163" s="147">
        <v>0.95</v>
      </c>
      <c r="O1163" s="4" t="s">
        <v>4672</v>
      </c>
      <c r="P1163" s="4" t="s">
        <v>61</v>
      </c>
      <c r="Q1163" s="11">
        <v>95927018220</v>
      </c>
      <c r="R1163" s="4" t="s">
        <v>4673</v>
      </c>
      <c r="S1163" s="4">
        <v>22</v>
      </c>
      <c r="U1163" s="4" t="s">
        <v>114</v>
      </c>
      <c r="V1163" s="4" t="s">
        <v>115</v>
      </c>
      <c r="W1163" s="4" t="s">
        <v>356</v>
      </c>
      <c r="X1163" s="4">
        <v>-8.7664010000000001</v>
      </c>
      <c r="Y1163" s="4" t="s">
        <v>4674</v>
      </c>
      <c r="Z1163">
        <v>2245025</v>
      </c>
      <c r="AA1163" s="125">
        <v>244109</v>
      </c>
      <c r="AB1163" s="22">
        <v>45190</v>
      </c>
      <c r="AC1163" s="22">
        <v>45194</v>
      </c>
      <c r="AD1163" s="168" t="s">
        <v>66</v>
      </c>
      <c r="AE1163" s="36">
        <v>45240</v>
      </c>
      <c r="AF1163" s="12"/>
      <c r="AG1163" s="12">
        <v>11</v>
      </c>
      <c r="AH1163" s="12" t="s">
        <v>224</v>
      </c>
      <c r="AI1163" t="s">
        <v>806</v>
      </c>
      <c r="AJ1163" s="81">
        <v>27503</v>
      </c>
    </row>
    <row r="1164" spans="1:36" ht="25.2" customHeight="1" x14ac:dyDescent="0.3">
      <c r="A1164" s="5">
        <v>785</v>
      </c>
      <c r="B1164" s="4" t="s">
        <v>4675</v>
      </c>
      <c r="C1164" s="171">
        <v>20353</v>
      </c>
      <c r="D1164" s="11">
        <v>32733267</v>
      </c>
      <c r="E1164" s="99">
        <f ca="1">IFERROR(VLOOKUP(F1164,'Banco de Dados'!AE:AF,2,FALSE),"")</f>
        <v>717103</v>
      </c>
      <c r="F1164" s="4">
        <f ca="1">IFERROR(VLOOKUP(Q1164,'Banco de Dados'!A:B,2,FALSE),"")</f>
        <v>212301659</v>
      </c>
      <c r="G1164" s="4" t="s">
        <v>58</v>
      </c>
      <c r="H1164" s="12" t="s">
        <v>59</v>
      </c>
      <c r="I1164" s="4"/>
      <c r="J1164" s="11">
        <v>80</v>
      </c>
      <c r="K1164" s="111">
        <v>45182</v>
      </c>
      <c r="L1164" s="12" t="s">
        <v>59</v>
      </c>
      <c r="M1164" s="12" t="s">
        <v>59</v>
      </c>
      <c r="N1164" t="s">
        <v>3562</v>
      </c>
      <c r="O1164" s="4" t="s">
        <v>4676</v>
      </c>
      <c r="P1164" s="4" t="s">
        <v>61</v>
      </c>
      <c r="Q1164" s="11">
        <v>32733267</v>
      </c>
      <c r="R1164" s="4" t="s">
        <v>4677</v>
      </c>
      <c r="S1164" s="4">
        <v>16</v>
      </c>
      <c r="U1164" s="4" t="s">
        <v>63</v>
      </c>
      <c r="V1164" s="4" t="s">
        <v>4620</v>
      </c>
      <c r="W1164" s="4" t="s">
        <v>2967</v>
      </c>
      <c r="X1164" s="4" t="s">
        <v>4678</v>
      </c>
      <c r="Y1164" s="4" t="s">
        <v>4679</v>
      </c>
      <c r="Z1164">
        <v>2236580</v>
      </c>
      <c r="AA1164" s="123">
        <v>243465</v>
      </c>
      <c r="AB1164" s="22">
        <v>45190</v>
      </c>
      <c r="AC1164" s="22">
        <v>45194</v>
      </c>
      <c r="AD1164" s="168" t="s">
        <v>66</v>
      </c>
      <c r="AE1164" s="36">
        <v>45202</v>
      </c>
      <c r="AF1164" s="12"/>
      <c r="AG1164" s="12">
        <v>10</v>
      </c>
      <c r="AH1164" s="12" t="s">
        <v>224</v>
      </c>
      <c r="AI1164" t="s">
        <v>225</v>
      </c>
      <c r="AJ1164" s="81">
        <v>38409</v>
      </c>
    </row>
    <row r="1165" spans="1:36" ht="25.2" customHeight="1" x14ac:dyDescent="0.3">
      <c r="A1165" s="5">
        <v>786</v>
      </c>
      <c r="B1165" s="4" t="s">
        <v>4680</v>
      </c>
      <c r="C1165" s="171">
        <v>23718</v>
      </c>
      <c r="D1165" s="11">
        <v>96124016249</v>
      </c>
      <c r="E1165" s="99" t="str">
        <f ca="1">IFERROR(VLOOKUP(F1165,'Banco de Dados'!AE:AF,2,FALSE),"")</f>
        <v/>
      </c>
      <c r="F1165" s="4">
        <f ca="1">IFERROR(VLOOKUP(Q1165,'Banco de Dados'!A:B,2,FALSE),"")</f>
        <v>212301714</v>
      </c>
      <c r="G1165" s="4" t="s">
        <v>58</v>
      </c>
      <c r="H1165" s="12" t="s">
        <v>59</v>
      </c>
      <c r="I1165" s="4"/>
      <c r="J1165" s="11">
        <v>80</v>
      </c>
      <c r="K1165" s="111">
        <v>45224</v>
      </c>
      <c r="L1165" s="12" t="s">
        <v>59</v>
      </c>
      <c r="M1165" s="147">
        <v>0.95</v>
      </c>
      <c r="O1165" s="4" t="s">
        <v>4681</v>
      </c>
      <c r="P1165" s="4" t="s">
        <v>61</v>
      </c>
      <c r="Q1165" s="11">
        <v>96124016249</v>
      </c>
      <c r="R1165" s="4" t="s">
        <v>4682</v>
      </c>
      <c r="S1165" s="4">
        <v>22</v>
      </c>
      <c r="U1165" s="4" t="s">
        <v>114</v>
      </c>
      <c r="V1165" s="4" t="s">
        <v>115</v>
      </c>
      <c r="W1165" s="4" t="s">
        <v>356</v>
      </c>
      <c r="X1165" s="4" t="s">
        <v>4683</v>
      </c>
      <c r="Y1165" s="4" t="s">
        <v>4684</v>
      </c>
      <c r="Z1165">
        <v>2245027</v>
      </c>
      <c r="AA1165" s="125">
        <v>244109</v>
      </c>
      <c r="AB1165" s="22">
        <v>45190</v>
      </c>
      <c r="AC1165" s="22">
        <v>45194</v>
      </c>
      <c r="AD1165" s="168" t="s">
        <v>66</v>
      </c>
      <c r="AE1165" s="36">
        <v>45240</v>
      </c>
      <c r="AF1165" s="12"/>
      <c r="AG1165" s="12">
        <v>11</v>
      </c>
      <c r="AH1165" s="12" t="s">
        <v>224</v>
      </c>
      <c r="AI1165" t="s">
        <v>806</v>
      </c>
      <c r="AJ1165" s="81">
        <v>32258</v>
      </c>
    </row>
    <row r="1166" spans="1:36" ht="25.2" customHeight="1" x14ac:dyDescent="0.3">
      <c r="A1166" s="5">
        <v>787</v>
      </c>
      <c r="B1166" s="4" t="s">
        <v>4685</v>
      </c>
      <c r="C1166" s="171">
        <v>23714</v>
      </c>
      <c r="D1166" s="11">
        <v>98491024204</v>
      </c>
      <c r="E1166" s="99" t="str">
        <f>IFERROR(VLOOKUP(F1166,'Banco de Dados'!AE:AF,2,FALSE),"")</f>
        <v/>
      </c>
      <c r="F1166" s="4"/>
      <c r="G1166" s="4" t="s">
        <v>58</v>
      </c>
      <c r="H1166" s="12" t="s">
        <v>59</v>
      </c>
      <c r="I1166" s="4"/>
      <c r="J1166" s="11">
        <v>80</v>
      </c>
      <c r="K1166" s="111">
        <v>45323</v>
      </c>
      <c r="M1166" s="12"/>
      <c r="O1166" s="4" t="s">
        <v>4686</v>
      </c>
      <c r="P1166" s="4" t="s">
        <v>61</v>
      </c>
      <c r="Q1166" s="11">
        <v>98491024204</v>
      </c>
      <c r="R1166" s="4" t="s">
        <v>4687</v>
      </c>
      <c r="S1166" s="4">
        <v>22</v>
      </c>
      <c r="U1166" s="4" t="s">
        <v>114</v>
      </c>
      <c r="V1166" s="4" t="s">
        <v>115</v>
      </c>
      <c r="W1166" s="4" t="s">
        <v>506</v>
      </c>
      <c r="X1166" s="4" t="s">
        <v>4688</v>
      </c>
      <c r="Y1166" s="4" t="s">
        <v>4689</v>
      </c>
      <c r="Z1166" t="s">
        <v>7</v>
      </c>
      <c r="AB1166" s="111">
        <v>45190</v>
      </c>
      <c r="AC1166" s="22">
        <v>45194</v>
      </c>
      <c r="AD1166" s="168"/>
      <c r="AE1166" s="36">
        <v>45329</v>
      </c>
      <c r="AF1166" s="12"/>
      <c r="AJ1166" s="81">
        <v>29285</v>
      </c>
    </row>
    <row r="1167" spans="1:36" ht="25.2" customHeight="1" x14ac:dyDescent="0.3">
      <c r="A1167" s="5">
        <v>788</v>
      </c>
      <c r="B1167" s="4" t="s">
        <v>4690</v>
      </c>
      <c r="C1167" s="171">
        <v>20347</v>
      </c>
      <c r="D1167" s="11">
        <v>95860363249</v>
      </c>
      <c r="E1167" s="99">
        <f ca="1">IFERROR(VLOOKUP(F1167,'Banco de Dados'!AE:AF,2,FALSE),"")</f>
        <v>717104</v>
      </c>
      <c r="F1167" s="4">
        <f ca="1">IFERROR(VLOOKUP(Q1167,'Banco de Dados'!A:B,2,FALSE),"")</f>
        <v>212301660</v>
      </c>
      <c r="G1167" s="4" t="s">
        <v>58</v>
      </c>
      <c r="H1167" s="12" t="s">
        <v>59</v>
      </c>
      <c r="I1167" s="4"/>
      <c r="J1167" s="11">
        <v>80</v>
      </c>
      <c r="K1167" s="111">
        <v>45182</v>
      </c>
      <c r="L1167" s="12" t="s">
        <v>59</v>
      </c>
      <c r="M1167" s="12" t="s">
        <v>59</v>
      </c>
      <c r="O1167" s="4" t="s">
        <v>4691</v>
      </c>
      <c r="P1167" s="4" t="s">
        <v>61</v>
      </c>
      <c r="Q1167" s="11">
        <v>95860363249</v>
      </c>
      <c r="R1167" s="4" t="s">
        <v>4692</v>
      </c>
      <c r="S1167" s="4">
        <v>16</v>
      </c>
      <c r="U1167" s="4" t="s">
        <v>63</v>
      </c>
      <c r="V1167" s="4" t="s">
        <v>4620</v>
      </c>
      <c r="W1167" s="4" t="s">
        <v>2812</v>
      </c>
      <c r="X1167" s="4" t="s">
        <v>4693</v>
      </c>
      <c r="Y1167" s="4" t="s">
        <v>4694</v>
      </c>
      <c r="Z1167">
        <v>2236583</v>
      </c>
      <c r="AA1167" s="123">
        <v>243465</v>
      </c>
      <c r="AB1167" s="22">
        <v>45190</v>
      </c>
      <c r="AC1167" s="22">
        <v>45194</v>
      </c>
      <c r="AD1167" s="168" t="s">
        <v>66</v>
      </c>
      <c r="AE1167" s="36">
        <v>45208</v>
      </c>
      <c r="AF1167" s="12"/>
      <c r="AG1167" s="12">
        <v>10</v>
      </c>
      <c r="AH1167" s="12" t="s">
        <v>224</v>
      </c>
      <c r="AI1167" t="s">
        <v>225</v>
      </c>
      <c r="AJ1167" s="81">
        <v>24408</v>
      </c>
    </row>
    <row r="1168" spans="1:36" ht="25.2" customHeight="1" x14ac:dyDescent="0.3">
      <c r="A1168" s="5">
        <v>789</v>
      </c>
      <c r="B1168" s="4" t="s">
        <v>4695</v>
      </c>
      <c r="C1168" s="171">
        <v>20351</v>
      </c>
      <c r="D1168" s="11">
        <v>64573915249</v>
      </c>
      <c r="E1168" s="99">
        <f>IFERROR(VLOOKUP(F1168,'Banco de Dados'!AE:AF,2,FALSE),"")</f>
        <v>715372</v>
      </c>
      <c r="F1168" s="4">
        <f>IFERROR(VLOOKUP(Q1168,'Banco de Dados'!A:B,2,FALSE),"")</f>
        <v>212301204</v>
      </c>
      <c r="G1168" s="4" t="s">
        <v>58</v>
      </c>
      <c r="H1168" s="12" t="s">
        <v>59</v>
      </c>
      <c r="I1168" s="4"/>
      <c r="J1168" s="11">
        <v>80</v>
      </c>
      <c r="K1168" s="111">
        <v>45195</v>
      </c>
      <c r="L1168" s="12" t="s">
        <v>59</v>
      </c>
      <c r="M1168" s="12" t="s">
        <v>59</v>
      </c>
      <c r="O1168" s="4" t="s">
        <v>4696</v>
      </c>
      <c r="P1168" s="4" t="s">
        <v>61</v>
      </c>
      <c r="Q1168" s="11">
        <v>64573915249</v>
      </c>
      <c r="R1168" s="4" t="s">
        <v>4697</v>
      </c>
      <c r="S1168" s="4">
        <v>16</v>
      </c>
      <c r="U1168" s="4" t="s">
        <v>63</v>
      </c>
      <c r="V1168" s="4" t="s">
        <v>4620</v>
      </c>
      <c r="W1168" s="4" t="s">
        <v>2967</v>
      </c>
      <c r="X1168" s="4" t="s">
        <v>4698</v>
      </c>
      <c r="Y1168" s="4" t="s">
        <v>4699</v>
      </c>
      <c r="Z1168">
        <v>2216400</v>
      </c>
      <c r="AA1168" s="123">
        <v>239823</v>
      </c>
      <c r="AB1168" s="22">
        <v>45190</v>
      </c>
      <c r="AC1168" s="22">
        <v>45194</v>
      </c>
      <c r="AD1168" s="168" t="s">
        <v>66</v>
      </c>
      <c r="AE1168" s="36">
        <v>45202</v>
      </c>
      <c r="AF1168" s="36">
        <v>45208</v>
      </c>
      <c r="AG1168" s="12">
        <v>10</v>
      </c>
      <c r="AH1168" s="12" t="s">
        <v>67</v>
      </c>
      <c r="AI1168" t="s">
        <v>68</v>
      </c>
      <c r="AJ1168" s="81">
        <v>28981</v>
      </c>
    </row>
    <row r="1169" spans="1:36" ht="25.2" customHeight="1" x14ac:dyDescent="0.3">
      <c r="A1169" s="5">
        <v>79</v>
      </c>
      <c r="B1169" s="4" t="s">
        <v>4700</v>
      </c>
      <c r="C1169" s="169">
        <v>17240</v>
      </c>
      <c r="D1169" s="11" t="s">
        <v>106</v>
      </c>
      <c r="E1169" s="99">
        <f>IFERROR(VLOOKUP(F1169,'Banco de Dados'!AE:AF,2,FALSE),"")</f>
        <v>714681</v>
      </c>
      <c r="F1169" s="4">
        <f>IFERROR(VLOOKUP(Q1169,'Banco de Dados'!A:B,2,FALSE),"")</f>
        <v>212301103</v>
      </c>
      <c r="G1169" s="4" t="s">
        <v>58</v>
      </c>
      <c r="H1169" s="12" t="s">
        <v>59</v>
      </c>
      <c r="I1169" s="4"/>
      <c r="J1169" s="11">
        <v>80</v>
      </c>
      <c r="K1169" s="111">
        <v>45198</v>
      </c>
      <c r="L1169" s="12" t="s">
        <v>59</v>
      </c>
      <c r="M1169" s="12" t="s">
        <v>59</v>
      </c>
      <c r="N1169" s="4"/>
      <c r="O1169" s="4" t="s">
        <v>4701</v>
      </c>
      <c r="P1169" s="4" t="s">
        <v>61</v>
      </c>
      <c r="Q1169" s="11">
        <v>1634998294</v>
      </c>
      <c r="R1169" s="4" t="s">
        <v>4702</v>
      </c>
      <c r="S1169" s="4">
        <v>16</v>
      </c>
      <c r="T1169" s="4"/>
      <c r="U1169" s="4" t="s">
        <v>63</v>
      </c>
      <c r="V1169" s="4" t="s">
        <v>64</v>
      </c>
      <c r="W1169" s="4" t="s">
        <v>65</v>
      </c>
      <c r="X1169" s="4">
        <v>-8.2151779999999999</v>
      </c>
      <c r="Y1169" s="4">
        <v>-72.518664999999999</v>
      </c>
      <c r="Z1169">
        <v>2216214</v>
      </c>
      <c r="AA1169" s="123">
        <v>239823</v>
      </c>
      <c r="AB1169" s="22">
        <v>45154</v>
      </c>
      <c r="AC1169" s="22">
        <v>45154</v>
      </c>
      <c r="AD1169" s="168" t="s">
        <v>66</v>
      </c>
      <c r="AE1169" s="36">
        <v>45202</v>
      </c>
      <c r="AF1169" s="36">
        <v>45208</v>
      </c>
      <c r="AG1169" s="12">
        <v>10</v>
      </c>
      <c r="AH1169" s="12" t="s">
        <v>67</v>
      </c>
      <c r="AI1169" t="s">
        <v>68</v>
      </c>
      <c r="AJ1169" s="81">
        <v>32852</v>
      </c>
    </row>
    <row r="1170" spans="1:36" ht="25.2" customHeight="1" x14ac:dyDescent="0.3">
      <c r="A1170" s="5">
        <v>790</v>
      </c>
      <c r="B1170" s="4" t="s">
        <v>4703</v>
      </c>
      <c r="C1170" s="171">
        <v>20349</v>
      </c>
      <c r="D1170" s="11">
        <v>33974640215</v>
      </c>
      <c r="E1170" s="99">
        <f>IFERROR(VLOOKUP(F1170,'Banco de Dados'!AE:AF,2,FALSE),"")</f>
        <v>715373</v>
      </c>
      <c r="F1170" s="4">
        <f>IFERROR(VLOOKUP(Q1170,'Banco de Dados'!A:B,2,FALSE),"")</f>
        <v>212301205</v>
      </c>
      <c r="G1170" s="4" t="s">
        <v>58</v>
      </c>
      <c r="H1170" s="12" t="s">
        <v>59</v>
      </c>
      <c r="I1170" s="4"/>
      <c r="J1170" s="11">
        <v>80</v>
      </c>
      <c r="K1170" s="111">
        <v>45195</v>
      </c>
      <c r="L1170" s="12" t="s">
        <v>59</v>
      </c>
      <c r="M1170" s="12" t="s">
        <v>59</v>
      </c>
      <c r="O1170" s="4" t="s">
        <v>4704</v>
      </c>
      <c r="P1170" s="4" t="s">
        <v>61</v>
      </c>
      <c r="Q1170" s="11">
        <v>33974640215</v>
      </c>
      <c r="R1170" s="4" t="s">
        <v>4705</v>
      </c>
      <c r="S1170" s="4">
        <v>16</v>
      </c>
      <c r="U1170" s="4" t="s">
        <v>63</v>
      </c>
      <c r="V1170" s="4" t="s">
        <v>4620</v>
      </c>
      <c r="W1170" s="4" t="s">
        <v>2967</v>
      </c>
      <c r="X1170" s="4" t="s">
        <v>4706</v>
      </c>
      <c r="Y1170" s="4" t="s">
        <v>4707</v>
      </c>
      <c r="Z1170">
        <v>2216416</v>
      </c>
      <c r="AA1170" s="123">
        <v>239823</v>
      </c>
      <c r="AB1170" s="22">
        <v>45190</v>
      </c>
      <c r="AC1170" s="22">
        <v>45194</v>
      </c>
      <c r="AD1170" s="168" t="s">
        <v>66</v>
      </c>
      <c r="AE1170" s="36">
        <v>45202</v>
      </c>
      <c r="AF1170" s="36">
        <v>45208</v>
      </c>
      <c r="AG1170" s="12">
        <v>10</v>
      </c>
      <c r="AH1170" s="12" t="s">
        <v>67</v>
      </c>
      <c r="AI1170" t="s">
        <v>68</v>
      </c>
      <c r="AJ1170" s="81">
        <v>26252</v>
      </c>
    </row>
    <row r="1171" spans="1:36" ht="25.2" customHeight="1" x14ac:dyDescent="0.3">
      <c r="A1171" s="5">
        <v>791</v>
      </c>
      <c r="B1171" s="4" t="s">
        <v>4708</v>
      </c>
      <c r="C1171" s="171">
        <v>23716</v>
      </c>
      <c r="D1171" s="11">
        <v>1940950295</v>
      </c>
      <c r="E1171" s="99" t="str">
        <f ca="1">IFERROR(VLOOKUP(F1171,'Banco de Dados'!AE:AF,2,FALSE),"")</f>
        <v/>
      </c>
      <c r="F1171" s="4">
        <f ca="1">IFERROR(VLOOKUP(Q1171,'Banco de Dados'!A:B,2,FALSE),"")</f>
        <v>212301716</v>
      </c>
      <c r="G1171" s="4" t="s">
        <v>58</v>
      </c>
      <c r="H1171" s="12" t="s">
        <v>59</v>
      </c>
      <c r="I1171" s="4"/>
      <c r="J1171" s="11">
        <v>80</v>
      </c>
      <c r="K1171" s="111">
        <v>45224</v>
      </c>
      <c r="L1171" s="12" t="s">
        <v>59</v>
      </c>
      <c r="M1171" s="147">
        <v>0.95</v>
      </c>
      <c r="O1171" s="4" t="s">
        <v>4709</v>
      </c>
      <c r="P1171" s="4" t="s">
        <v>61</v>
      </c>
      <c r="Q1171" s="11">
        <v>1940950295</v>
      </c>
      <c r="R1171" s="4" t="s">
        <v>4710</v>
      </c>
      <c r="S1171" s="4">
        <v>22</v>
      </c>
      <c r="U1171" s="4" t="s">
        <v>114</v>
      </c>
      <c r="V1171" s="4" t="s">
        <v>115</v>
      </c>
      <c r="W1171" s="4" t="s">
        <v>356</v>
      </c>
      <c r="X1171" s="4" t="s">
        <v>4711</v>
      </c>
      <c r="Y1171" s="4" t="s">
        <v>4712</v>
      </c>
      <c r="Z1171">
        <v>2245028</v>
      </c>
      <c r="AA1171" s="125">
        <v>244109</v>
      </c>
      <c r="AB1171" s="22">
        <v>45190</v>
      </c>
      <c r="AC1171" s="22">
        <v>45194</v>
      </c>
      <c r="AD1171" s="168" t="s">
        <v>66</v>
      </c>
      <c r="AE1171" s="36">
        <v>45240</v>
      </c>
      <c r="AF1171" s="12"/>
      <c r="AG1171" s="12">
        <v>11</v>
      </c>
      <c r="AH1171" s="12" t="s">
        <v>224</v>
      </c>
      <c r="AI1171" t="s">
        <v>806</v>
      </c>
      <c r="AJ1171" s="81">
        <v>31296</v>
      </c>
    </row>
    <row r="1172" spans="1:36" ht="25.2" customHeight="1" x14ac:dyDescent="0.3">
      <c r="A1172" s="5">
        <v>792</v>
      </c>
      <c r="B1172" s="4" t="s">
        <v>4713</v>
      </c>
      <c r="C1172" s="171">
        <v>26704</v>
      </c>
      <c r="D1172" s="11">
        <v>5314592258</v>
      </c>
      <c r="E1172" s="99">
        <f>IFERROR(VLOOKUP(F1172,'Banco de Dados'!AE:AF,2,FALSE),"")</f>
        <v>717105</v>
      </c>
      <c r="F1172" s="4">
        <v>212301563</v>
      </c>
      <c r="G1172" s="4" t="s">
        <v>58</v>
      </c>
      <c r="H1172" s="12" t="s">
        <v>59</v>
      </c>
      <c r="I1172" s="4"/>
      <c r="J1172" s="11">
        <v>80</v>
      </c>
      <c r="K1172" s="111">
        <v>45225</v>
      </c>
      <c r="L1172" s="12" t="s">
        <v>59</v>
      </c>
      <c r="M1172" s="12" t="s">
        <v>59</v>
      </c>
      <c r="O1172" s="4" t="s">
        <v>4714</v>
      </c>
      <c r="P1172" s="4" t="s">
        <v>61</v>
      </c>
      <c r="Q1172" s="11">
        <v>5314592258</v>
      </c>
      <c r="R1172" s="4" t="s">
        <v>4715</v>
      </c>
      <c r="S1172" s="4">
        <v>22</v>
      </c>
      <c r="U1172" s="4" t="s">
        <v>114</v>
      </c>
      <c r="V1172" s="4" t="s">
        <v>115</v>
      </c>
      <c r="W1172" s="4" t="s">
        <v>356</v>
      </c>
      <c r="X1172" s="4" t="s">
        <v>4716</v>
      </c>
      <c r="Y1172" s="4" t="s">
        <v>4717</v>
      </c>
      <c r="Z1172">
        <v>2236584</v>
      </c>
      <c r="AA1172" s="123">
        <v>243466</v>
      </c>
      <c r="AB1172" s="22">
        <v>45190</v>
      </c>
      <c r="AC1172" s="22">
        <v>45194</v>
      </c>
      <c r="AD1172" s="168" t="s">
        <v>66</v>
      </c>
      <c r="AE1172" s="36">
        <v>45229</v>
      </c>
      <c r="AF1172" s="12"/>
      <c r="AG1172" s="12">
        <v>10</v>
      </c>
      <c r="AH1172" s="12" t="s">
        <v>224</v>
      </c>
      <c r="AI1172" t="s">
        <v>225</v>
      </c>
      <c r="AJ1172" s="81">
        <v>35985</v>
      </c>
    </row>
    <row r="1173" spans="1:36" ht="25.2" customHeight="1" x14ac:dyDescent="0.3">
      <c r="A1173" s="5">
        <v>793</v>
      </c>
      <c r="B1173" s="4" t="s">
        <v>4718</v>
      </c>
      <c r="C1173" s="171">
        <v>21050</v>
      </c>
      <c r="D1173" s="11">
        <v>71190013290</v>
      </c>
      <c r="E1173" s="99">
        <f ca="1">IFERROR(VLOOKUP(F1173,'Banco de Dados'!AE:AF,2,FALSE),"")</f>
        <v>717106</v>
      </c>
      <c r="F1173" s="4">
        <f ca="1">IFERROR(VLOOKUP(Q1173,'Banco de Dados'!A:B,2,FALSE),"")</f>
        <v>212301562</v>
      </c>
      <c r="G1173" s="4" t="s">
        <v>58</v>
      </c>
      <c r="H1173" s="12" t="s">
        <v>59</v>
      </c>
      <c r="I1173" s="4"/>
      <c r="J1173" s="11">
        <v>80</v>
      </c>
      <c r="K1173" s="111">
        <v>45194</v>
      </c>
      <c r="L1173" s="12" t="s">
        <v>59</v>
      </c>
      <c r="M1173" s="12" t="s">
        <v>59</v>
      </c>
      <c r="N1173" t="s">
        <v>3465</v>
      </c>
      <c r="O1173" s="4" t="s">
        <v>4719</v>
      </c>
      <c r="P1173" s="4" t="s">
        <v>61</v>
      </c>
      <c r="Q1173" s="11">
        <v>71190013290</v>
      </c>
      <c r="R1173" s="4" t="s">
        <v>4720</v>
      </c>
      <c r="S1173" s="4">
        <v>16</v>
      </c>
      <c r="U1173" s="4" t="s">
        <v>63</v>
      </c>
      <c r="V1173" s="4" t="s">
        <v>4620</v>
      </c>
      <c r="W1173" s="4" t="s">
        <v>4721</v>
      </c>
      <c r="X1173" s="4" t="s">
        <v>4722</v>
      </c>
      <c r="Y1173" s="4" t="s">
        <v>4723</v>
      </c>
      <c r="Z1173">
        <v>2236586</v>
      </c>
      <c r="AA1173" s="123">
        <v>243465</v>
      </c>
      <c r="AB1173" s="22">
        <v>45190</v>
      </c>
      <c r="AC1173" s="22">
        <v>45194</v>
      </c>
      <c r="AD1173" s="168" t="s">
        <v>66</v>
      </c>
      <c r="AE1173" s="36">
        <v>45208</v>
      </c>
      <c r="AF1173" s="12"/>
      <c r="AG1173" s="12">
        <v>10</v>
      </c>
      <c r="AH1173" s="12" t="s">
        <v>224</v>
      </c>
      <c r="AI1173" t="s">
        <v>225</v>
      </c>
      <c r="AJ1173" s="81">
        <v>18537</v>
      </c>
    </row>
    <row r="1174" spans="1:36" ht="25.2" customHeight="1" x14ac:dyDescent="0.3">
      <c r="A1174" s="5">
        <v>794</v>
      </c>
      <c r="B1174" s="4" t="s">
        <v>4724</v>
      </c>
      <c r="C1174" s="171">
        <v>18999</v>
      </c>
      <c r="D1174" s="11" t="s">
        <v>4725</v>
      </c>
      <c r="E1174" s="99" t="str">
        <f>IFERROR(VLOOKUP(F1174,'Banco de Dados'!AE:AF,2,FALSE),"")</f>
        <v/>
      </c>
      <c r="F1174" s="4"/>
      <c r="G1174" s="4" t="s">
        <v>410</v>
      </c>
      <c r="H1174" s="12" t="s">
        <v>59</v>
      </c>
      <c r="I1174" s="4" t="s">
        <v>4726</v>
      </c>
      <c r="J1174" s="11">
        <v>45</v>
      </c>
      <c r="K1174" s="111">
        <v>45315</v>
      </c>
      <c r="M1174" s="12"/>
      <c r="O1174" s="4" t="s">
        <v>4727</v>
      </c>
      <c r="P1174" s="4" t="s">
        <v>61</v>
      </c>
      <c r="Q1174" s="11">
        <v>63089726220</v>
      </c>
      <c r="R1174" s="4"/>
      <c r="S1174" s="4">
        <v>15</v>
      </c>
      <c r="U1174" s="4" t="s">
        <v>413</v>
      </c>
      <c r="V1174" s="4" t="s">
        <v>414</v>
      </c>
      <c r="W1174" s="4" t="s">
        <v>4728</v>
      </c>
      <c r="X1174" s="4">
        <v>-7.3763439999999996</v>
      </c>
      <c r="Y1174" s="4">
        <v>-73.223141999999996</v>
      </c>
      <c r="Z1174" t="s">
        <v>7</v>
      </c>
      <c r="AB1174" s="22">
        <v>45195</v>
      </c>
      <c r="AC1174" s="22">
        <v>45202</v>
      </c>
      <c r="AD1174" s="168"/>
      <c r="AE1174" s="36">
        <v>45341</v>
      </c>
      <c r="AF1174" s="12"/>
      <c r="AJ1174" s="81" t="e">
        <v>#N/A</v>
      </c>
    </row>
    <row r="1175" spans="1:36" ht="25.2" customHeight="1" x14ac:dyDescent="0.3">
      <c r="A1175" s="5">
        <v>795</v>
      </c>
      <c r="B1175" s="4" t="s">
        <v>4729</v>
      </c>
      <c r="C1175" s="171">
        <v>18951</v>
      </c>
      <c r="D1175" s="11" t="s">
        <v>4730</v>
      </c>
      <c r="E1175" s="99" t="str">
        <f>IFERROR(VLOOKUP(F1175,'Banco de Dados'!AE:AF,2,FALSE),"")</f>
        <v/>
      </c>
      <c r="F1175" s="4"/>
      <c r="G1175" s="4" t="s">
        <v>410</v>
      </c>
      <c r="H1175" s="12" t="s">
        <v>59</v>
      </c>
      <c r="I1175" s="4" t="s">
        <v>4731</v>
      </c>
      <c r="J1175" s="11">
        <v>45</v>
      </c>
      <c r="K1175" s="111">
        <v>45318</v>
      </c>
      <c r="M1175" s="12"/>
      <c r="O1175" s="4" t="s">
        <v>4732</v>
      </c>
      <c r="P1175" s="4" t="s">
        <v>61</v>
      </c>
      <c r="Q1175" s="11">
        <v>64515940244</v>
      </c>
      <c r="R1175" s="4"/>
      <c r="S1175" s="4">
        <v>15</v>
      </c>
      <c r="U1175" s="4" t="s">
        <v>413</v>
      </c>
      <c r="V1175" s="4" t="s">
        <v>414</v>
      </c>
      <c r="W1175" s="4" t="s">
        <v>4728</v>
      </c>
      <c r="X1175" s="4">
        <v>-7.3863029999999998</v>
      </c>
      <c r="Y1175" s="4">
        <v>-73.219697999999994</v>
      </c>
      <c r="Z1175" t="s">
        <v>7</v>
      </c>
      <c r="AB1175" s="22">
        <v>45195</v>
      </c>
      <c r="AC1175" s="22">
        <v>45202</v>
      </c>
      <c r="AD1175" s="168"/>
      <c r="AE1175" s="36">
        <v>45341</v>
      </c>
      <c r="AF1175" s="12"/>
      <c r="AJ1175" s="81" t="e">
        <v>#N/A</v>
      </c>
    </row>
    <row r="1176" spans="1:36" ht="25.2" customHeight="1" x14ac:dyDescent="0.3">
      <c r="A1176" s="5">
        <v>796</v>
      </c>
      <c r="B1176" s="4" t="s">
        <v>4733</v>
      </c>
      <c r="C1176" s="171">
        <v>18967</v>
      </c>
      <c r="D1176" s="11" t="s">
        <v>4734</v>
      </c>
      <c r="E1176" s="99" t="str">
        <f>IFERROR(VLOOKUP(F1176,'Banco de Dados'!AE:AF,2,FALSE),"")</f>
        <v/>
      </c>
      <c r="F1176" s="4"/>
      <c r="G1176" s="4" t="s">
        <v>410</v>
      </c>
      <c r="H1176" s="12" t="s">
        <v>59</v>
      </c>
      <c r="I1176" s="4" t="s">
        <v>4731</v>
      </c>
      <c r="J1176" s="11">
        <v>45</v>
      </c>
      <c r="K1176" s="111">
        <v>45314</v>
      </c>
      <c r="M1176" s="12"/>
      <c r="O1176" s="4" t="s">
        <v>4735</v>
      </c>
      <c r="P1176" s="4" t="s">
        <v>61</v>
      </c>
      <c r="Q1176" s="11">
        <v>447388207</v>
      </c>
      <c r="R1176" s="4"/>
      <c r="S1176" s="4">
        <v>15</v>
      </c>
      <c r="U1176" s="4" t="s">
        <v>413</v>
      </c>
      <c r="V1176" s="4" t="s">
        <v>414</v>
      </c>
      <c r="W1176" s="4" t="s">
        <v>4728</v>
      </c>
      <c r="X1176" s="4">
        <v>-7.3665839999999996</v>
      </c>
      <c r="Y1176" s="4">
        <v>-73.237155000000001</v>
      </c>
      <c r="Z1176" t="s">
        <v>7</v>
      </c>
      <c r="AB1176" s="22">
        <v>45195</v>
      </c>
      <c r="AC1176" s="22">
        <v>45202</v>
      </c>
      <c r="AD1176" s="168"/>
      <c r="AE1176" s="36">
        <v>45341</v>
      </c>
      <c r="AF1176" s="12"/>
      <c r="AJ1176" s="81" t="e">
        <v>#N/A</v>
      </c>
    </row>
    <row r="1177" spans="1:36" ht="25.2" customHeight="1" x14ac:dyDescent="0.3">
      <c r="A1177" s="5">
        <v>797</v>
      </c>
      <c r="B1177" s="4" t="s">
        <v>4736</v>
      </c>
      <c r="C1177" s="171">
        <v>16556</v>
      </c>
      <c r="D1177" s="11" t="s">
        <v>4737</v>
      </c>
      <c r="E1177" s="99" t="str">
        <f ca="1">IFERROR(VLOOKUP(F1177,'Banco de Dados'!AE:AF,2,FALSE),"")</f>
        <v/>
      </c>
      <c r="F1177" s="4">
        <f ca="1">IFERROR(VLOOKUP(Q1177,'Banco de Dados'!A:B,2,FALSE),"")</f>
        <v>212302002</v>
      </c>
      <c r="G1177" s="4" t="s">
        <v>410</v>
      </c>
      <c r="H1177" s="12" t="s">
        <v>59</v>
      </c>
      <c r="I1177" s="4" t="s">
        <v>4738</v>
      </c>
      <c r="J1177" s="12">
        <v>45</v>
      </c>
      <c r="K1177" s="111">
        <v>45247</v>
      </c>
      <c r="L1177" s="12" t="s">
        <v>59</v>
      </c>
      <c r="M1177" s="12" t="s">
        <v>59</v>
      </c>
      <c r="O1177" s="4" t="s">
        <v>4739</v>
      </c>
      <c r="P1177" s="4" t="s">
        <v>61</v>
      </c>
      <c r="Q1177" s="11">
        <v>68317875253</v>
      </c>
      <c r="R1177" s="4" t="s">
        <v>4740</v>
      </c>
      <c r="S1177" s="4">
        <v>17</v>
      </c>
      <c r="U1177" s="4" t="s">
        <v>2573</v>
      </c>
      <c r="V1177" s="4" t="s">
        <v>4741</v>
      </c>
      <c r="W1177" s="4" t="s">
        <v>2671</v>
      </c>
      <c r="X1177" s="4">
        <v>-8.471838</v>
      </c>
      <c r="Y1177" s="4">
        <v>-72.506881000000007</v>
      </c>
      <c r="AA1177">
        <v>247256</v>
      </c>
      <c r="AB1177" s="22">
        <v>45195</v>
      </c>
      <c r="AC1177" s="22">
        <v>45202</v>
      </c>
      <c r="AD1177" s="168" t="s">
        <v>66</v>
      </c>
      <c r="AE1177" s="36">
        <v>45252</v>
      </c>
      <c r="AF1177" s="12"/>
      <c r="AG1177" s="12">
        <v>11</v>
      </c>
      <c r="AH1177" s="12" t="s">
        <v>128</v>
      </c>
      <c r="AJ1177" s="81">
        <v>30263</v>
      </c>
    </row>
    <row r="1178" spans="1:36" ht="25.2" customHeight="1" x14ac:dyDescent="0.3">
      <c r="A1178" s="5">
        <v>798</v>
      </c>
      <c r="B1178" s="4" t="s">
        <v>4742</v>
      </c>
      <c r="C1178" s="171">
        <v>16480</v>
      </c>
      <c r="D1178" s="11" t="s">
        <v>4743</v>
      </c>
      <c r="E1178" s="99" t="str">
        <f ca="1">IFERROR(VLOOKUP(F1178,'Banco de Dados'!AE:AF,2,FALSE),"")</f>
        <v/>
      </c>
      <c r="F1178" s="4">
        <f ca="1">IFERROR(VLOOKUP(Q1178,'Banco de Dados'!A:B,2,FALSE),"")</f>
        <v>212302012</v>
      </c>
      <c r="G1178" s="4" t="s">
        <v>410</v>
      </c>
      <c r="H1178" s="12" t="s">
        <v>59</v>
      </c>
      <c r="I1178" s="4" t="s">
        <v>4738</v>
      </c>
      <c r="J1178" s="12">
        <v>45</v>
      </c>
      <c r="K1178" s="111">
        <v>45243</v>
      </c>
      <c r="L1178" s="12" t="s">
        <v>59</v>
      </c>
      <c r="M1178" s="12" t="s">
        <v>59</v>
      </c>
      <c r="O1178" s="4" t="s">
        <v>4744</v>
      </c>
      <c r="P1178" s="4" t="s">
        <v>61</v>
      </c>
      <c r="Q1178" s="11">
        <v>79501125220</v>
      </c>
      <c r="R1178" s="4" t="s">
        <v>4745</v>
      </c>
      <c r="S1178" s="4">
        <v>17</v>
      </c>
      <c r="U1178" s="4" t="s">
        <v>2573</v>
      </c>
      <c r="V1178" s="4" t="s">
        <v>4741</v>
      </c>
      <c r="W1178" s="4" t="s">
        <v>2671</v>
      </c>
      <c r="X1178" s="4">
        <v>-8.4532860000000003</v>
      </c>
      <c r="Y1178" s="4">
        <v>-72.538420000000002</v>
      </c>
      <c r="Z1178" t="s">
        <v>7</v>
      </c>
      <c r="AA1178">
        <v>247256</v>
      </c>
      <c r="AB1178" s="22">
        <v>45195</v>
      </c>
      <c r="AC1178" s="22">
        <v>45202</v>
      </c>
      <c r="AD1178" s="168" t="s">
        <v>66</v>
      </c>
      <c r="AE1178" s="36">
        <v>45271</v>
      </c>
      <c r="AF1178" s="12"/>
      <c r="AG1178" s="12">
        <v>12</v>
      </c>
      <c r="AH1178" s="12" t="s">
        <v>122</v>
      </c>
      <c r="AJ1178" s="81">
        <v>23024</v>
      </c>
    </row>
    <row r="1179" spans="1:36" ht="25.2" customHeight="1" x14ac:dyDescent="0.3">
      <c r="A1179" s="5">
        <v>799</v>
      </c>
      <c r="B1179" s="4" t="s">
        <v>4746</v>
      </c>
      <c r="C1179" s="171">
        <v>16475</v>
      </c>
      <c r="D1179" s="11" t="s">
        <v>4747</v>
      </c>
      <c r="E1179" s="99" t="str">
        <f ca="1">IFERROR(VLOOKUP(F1179,'Banco de Dados'!AE:AF,2,FALSE),"")</f>
        <v/>
      </c>
      <c r="F1179" s="4">
        <f ca="1">IFERROR(VLOOKUP(Q1179,'Banco de Dados'!A:B,2,FALSE),"")</f>
        <v>212302015</v>
      </c>
      <c r="G1179" s="4" t="s">
        <v>410</v>
      </c>
      <c r="H1179" s="12" t="s">
        <v>59</v>
      </c>
      <c r="I1179" s="4" t="s">
        <v>4738</v>
      </c>
      <c r="J1179" s="12">
        <v>45</v>
      </c>
      <c r="K1179" s="111">
        <v>45260</v>
      </c>
      <c r="L1179" s="12" t="s">
        <v>59</v>
      </c>
      <c r="M1179" s="12" t="s">
        <v>59</v>
      </c>
      <c r="O1179" s="4" t="s">
        <v>4748</v>
      </c>
      <c r="P1179" s="4" t="s">
        <v>61</v>
      </c>
      <c r="Q1179" s="11">
        <v>63788918268</v>
      </c>
      <c r="R1179" s="4" t="s">
        <v>4749</v>
      </c>
      <c r="S1179" s="4">
        <v>17</v>
      </c>
      <c r="U1179" s="4" t="s">
        <v>2573</v>
      </c>
      <c r="V1179" s="4" t="s">
        <v>4741</v>
      </c>
      <c r="W1179" s="4" t="s">
        <v>2671</v>
      </c>
      <c r="X1179" s="4">
        <v>-8.5021839999999997</v>
      </c>
      <c r="Y1179" s="4">
        <v>-72.451301000000001</v>
      </c>
      <c r="Z1179" t="s">
        <v>7</v>
      </c>
      <c r="AA1179">
        <v>247256</v>
      </c>
      <c r="AB1179" s="22">
        <v>45195</v>
      </c>
      <c r="AC1179" s="22">
        <v>45202</v>
      </c>
      <c r="AD1179" s="168" t="s">
        <v>66</v>
      </c>
      <c r="AE1179" s="36">
        <v>45271</v>
      </c>
      <c r="AF1179" s="12"/>
      <c r="AG1179" s="12">
        <v>12</v>
      </c>
      <c r="AH1179" s="12" t="s">
        <v>122</v>
      </c>
      <c r="AJ1179" s="81">
        <v>27753</v>
      </c>
    </row>
    <row r="1180" spans="1:36" ht="25.2" customHeight="1" x14ac:dyDescent="0.3">
      <c r="A1180" s="5">
        <v>80</v>
      </c>
      <c r="B1180" s="4" t="s">
        <v>4750</v>
      </c>
      <c r="C1180" s="169">
        <v>17284</v>
      </c>
      <c r="D1180" s="11" t="s">
        <v>106</v>
      </c>
      <c r="E1180" s="99">
        <f>IFERROR(VLOOKUP(F1180,'Banco de Dados'!AE:AF,2,FALSE),"")</f>
        <v>714300</v>
      </c>
      <c r="F1180" s="4">
        <f>IFERROR(VLOOKUP(Q1180,'Banco de Dados'!A:B,2,FALSE),"")</f>
        <v>212301000</v>
      </c>
      <c r="G1180" s="4" t="s">
        <v>58</v>
      </c>
      <c r="H1180" s="12" t="s">
        <v>59</v>
      </c>
      <c r="I1180" s="4"/>
      <c r="J1180" s="11">
        <v>80</v>
      </c>
      <c r="K1180" s="111">
        <v>45186</v>
      </c>
      <c r="L1180" s="12" t="s">
        <v>59</v>
      </c>
      <c r="M1180" s="12" t="s">
        <v>59</v>
      </c>
      <c r="N1180" s="4" t="s">
        <v>4751</v>
      </c>
      <c r="O1180" s="4" t="s">
        <v>4752</v>
      </c>
      <c r="P1180" s="4" t="s">
        <v>61</v>
      </c>
      <c r="Q1180" s="11">
        <v>4749801208</v>
      </c>
      <c r="R1180" s="4" t="s">
        <v>4753</v>
      </c>
      <c r="S1180" s="4">
        <v>16</v>
      </c>
      <c r="T1180" s="4"/>
      <c r="U1180" s="4" t="s">
        <v>63</v>
      </c>
      <c r="V1180" s="4" t="s">
        <v>64</v>
      </c>
      <c r="W1180" s="4" t="s">
        <v>65</v>
      </c>
      <c r="X1180" s="4">
        <v>-8.1567150000000002</v>
      </c>
      <c r="Y1180" s="4">
        <v>-72.555544999999995</v>
      </c>
      <c r="Z1180">
        <v>2216215</v>
      </c>
      <c r="AA1180" s="123">
        <v>239823</v>
      </c>
      <c r="AB1180" s="22">
        <v>45154</v>
      </c>
      <c r="AC1180" s="22">
        <v>45154</v>
      </c>
      <c r="AD1180" s="168" t="s">
        <v>66</v>
      </c>
      <c r="AE1180" s="36">
        <v>45188</v>
      </c>
      <c r="AF1180" s="22">
        <v>45191</v>
      </c>
      <c r="AG1180" s="17">
        <v>9</v>
      </c>
      <c r="AH1180" s="12" t="s">
        <v>67</v>
      </c>
      <c r="AI1180" t="s">
        <v>68</v>
      </c>
      <c r="AJ1180" s="81">
        <v>35795</v>
      </c>
    </row>
    <row r="1181" spans="1:36" ht="25.2" customHeight="1" x14ac:dyDescent="0.3">
      <c r="A1181" s="5">
        <v>800</v>
      </c>
      <c r="B1181" s="4" t="s">
        <v>4754</v>
      </c>
      <c r="C1181" s="171">
        <v>16487</v>
      </c>
      <c r="D1181" s="11" t="s">
        <v>4755</v>
      </c>
      <c r="E1181" s="99" t="str">
        <f ca="1">IFERROR(VLOOKUP(F1181,'Banco de Dados'!AE:AF,2,FALSE),"")</f>
        <v/>
      </c>
      <c r="F1181" s="4">
        <f ca="1">IFERROR(VLOOKUP(Q1181,'Banco de Dados'!A:B,2,FALSE),"")</f>
        <v>212302005</v>
      </c>
      <c r="G1181" s="4" t="s">
        <v>410</v>
      </c>
      <c r="H1181" s="12" t="s">
        <v>59</v>
      </c>
      <c r="I1181" s="4" t="s">
        <v>4756</v>
      </c>
      <c r="J1181" s="12">
        <v>45</v>
      </c>
      <c r="K1181" s="111">
        <v>45250</v>
      </c>
      <c r="L1181" s="12" t="s">
        <v>59</v>
      </c>
      <c r="M1181" s="12" t="s">
        <v>59</v>
      </c>
      <c r="O1181" s="4" t="s">
        <v>4757</v>
      </c>
      <c r="P1181" s="4" t="s">
        <v>61</v>
      </c>
      <c r="Q1181" s="11">
        <v>79993630225</v>
      </c>
      <c r="R1181" s="4" t="s">
        <v>4758</v>
      </c>
      <c r="S1181" s="4">
        <v>17</v>
      </c>
      <c r="U1181" s="4" t="s">
        <v>2573</v>
      </c>
      <c r="V1181" s="4" t="s">
        <v>4741</v>
      </c>
      <c r="W1181" s="4" t="s">
        <v>2671</v>
      </c>
      <c r="X1181" s="4">
        <v>-8.5009479999999993</v>
      </c>
      <c r="Y1181" s="4">
        <v>-72.464349999999996</v>
      </c>
      <c r="AA1181">
        <v>247256</v>
      </c>
      <c r="AB1181" s="22">
        <v>45195</v>
      </c>
      <c r="AC1181" s="22">
        <v>45202</v>
      </c>
      <c r="AD1181" s="168" t="s">
        <v>66</v>
      </c>
      <c r="AE1181" s="36">
        <v>45252</v>
      </c>
      <c r="AF1181" s="12"/>
      <c r="AG1181" s="12">
        <v>11</v>
      </c>
      <c r="AH1181" s="12" t="s">
        <v>128</v>
      </c>
      <c r="AJ1181" s="81">
        <v>27839</v>
      </c>
    </row>
    <row r="1182" spans="1:36" ht="25.2" customHeight="1" x14ac:dyDescent="0.3">
      <c r="A1182" s="5">
        <v>801</v>
      </c>
      <c r="B1182" s="4" t="s">
        <v>4759</v>
      </c>
      <c r="C1182" s="171">
        <v>16488</v>
      </c>
      <c r="D1182" s="11" t="s">
        <v>4760</v>
      </c>
      <c r="E1182" s="99" t="str">
        <f ca="1">IFERROR(VLOOKUP(F1182,'Banco de Dados'!AE:AF,2,FALSE),"")</f>
        <v/>
      </c>
      <c r="F1182" s="4">
        <f ca="1">IFERROR(VLOOKUP(Q1182,'Banco de Dados'!A:B,2,FALSE),"")</f>
        <v>212302008</v>
      </c>
      <c r="G1182" s="4" t="s">
        <v>410</v>
      </c>
      <c r="H1182" s="12" t="s">
        <v>59</v>
      </c>
      <c r="I1182" s="4" t="s">
        <v>4738</v>
      </c>
      <c r="J1182" s="12">
        <v>45</v>
      </c>
      <c r="K1182" s="111">
        <v>45242</v>
      </c>
      <c r="L1182" s="12" t="s">
        <v>59</v>
      </c>
      <c r="M1182" s="12" t="s">
        <v>59</v>
      </c>
      <c r="O1182" s="4" t="s">
        <v>4761</v>
      </c>
      <c r="P1182" s="4" t="s">
        <v>61</v>
      </c>
      <c r="Q1182" s="11">
        <v>65211120230</v>
      </c>
      <c r="R1182" s="4" t="s">
        <v>4762</v>
      </c>
      <c r="S1182" s="4">
        <v>17</v>
      </c>
      <c r="U1182" s="4" t="s">
        <v>2573</v>
      </c>
      <c r="V1182" s="4" t="s">
        <v>4741</v>
      </c>
      <c r="W1182" s="4" t="s">
        <v>2671</v>
      </c>
      <c r="X1182" s="4">
        <v>-8.4028329999999993</v>
      </c>
      <c r="Y1182" s="4">
        <v>-72.586703</v>
      </c>
      <c r="AA1182">
        <v>247256</v>
      </c>
      <c r="AB1182" s="22">
        <v>45195</v>
      </c>
      <c r="AC1182" s="22">
        <v>45202</v>
      </c>
      <c r="AD1182" s="168" t="s">
        <v>66</v>
      </c>
      <c r="AE1182" s="36">
        <v>45252</v>
      </c>
      <c r="AF1182" s="12"/>
      <c r="AG1182" s="12">
        <v>11</v>
      </c>
      <c r="AH1182" s="12" t="s">
        <v>128</v>
      </c>
      <c r="AJ1182" s="81">
        <v>25002</v>
      </c>
    </row>
    <row r="1183" spans="1:36" ht="25.2" customHeight="1" x14ac:dyDescent="0.3">
      <c r="A1183" s="5">
        <v>802</v>
      </c>
      <c r="B1183" s="4" t="s">
        <v>4763</v>
      </c>
      <c r="C1183" s="171">
        <v>19239</v>
      </c>
      <c r="D1183" s="11" t="s">
        <v>4764</v>
      </c>
      <c r="E1183" s="99" t="str">
        <f>IFERROR(VLOOKUP(F1183,'Banco de Dados'!AE:AF,2,FALSE),"")</f>
        <v/>
      </c>
      <c r="F1183" s="4"/>
      <c r="G1183" s="4" t="s">
        <v>410</v>
      </c>
      <c r="H1183" s="12" t="s">
        <v>59</v>
      </c>
      <c r="I1183" s="4" t="s">
        <v>4756</v>
      </c>
      <c r="J1183" s="12">
        <v>45</v>
      </c>
      <c r="K1183" s="111">
        <v>45302</v>
      </c>
      <c r="M1183" s="12"/>
      <c r="O1183" s="4" t="s">
        <v>4765</v>
      </c>
      <c r="P1183" s="4" t="s">
        <v>61</v>
      </c>
      <c r="Q1183" s="11">
        <v>55604665249</v>
      </c>
      <c r="R1183" s="4"/>
      <c r="S1183" s="4">
        <v>17</v>
      </c>
      <c r="U1183" s="4" t="s">
        <v>2573</v>
      </c>
      <c r="V1183" s="4" t="s">
        <v>4741</v>
      </c>
      <c r="W1183" s="4" t="s">
        <v>2671</v>
      </c>
      <c r="X1183" s="4">
        <v>-8.6198879999999996</v>
      </c>
      <c r="Y1183" s="4">
        <v>-72.366016000000002</v>
      </c>
      <c r="Z1183" t="s">
        <v>7</v>
      </c>
      <c r="AB1183" s="22">
        <v>45195</v>
      </c>
      <c r="AC1183" s="22">
        <v>45202</v>
      </c>
      <c r="AD1183" s="168"/>
      <c r="AE1183" s="36">
        <v>45303</v>
      </c>
      <c r="AF1183" s="12"/>
      <c r="AJ1183" s="81" t="e">
        <v>#N/A</v>
      </c>
    </row>
    <row r="1184" spans="1:36" ht="25.2" customHeight="1" x14ac:dyDescent="0.3">
      <c r="A1184" s="5">
        <v>803</v>
      </c>
      <c r="B1184" s="4" t="s">
        <v>4766</v>
      </c>
      <c r="C1184" s="171">
        <v>16482</v>
      </c>
      <c r="D1184" s="11" t="s">
        <v>4767</v>
      </c>
      <c r="E1184" s="99" t="str">
        <f>IFERROR(VLOOKUP(F1184,'Banco de Dados'!AE:AF,2,FALSE),"")</f>
        <v/>
      </c>
      <c r="F1184" s="4"/>
      <c r="G1184" s="4" t="s">
        <v>410</v>
      </c>
      <c r="H1184" s="12" t="s">
        <v>59</v>
      </c>
      <c r="I1184" s="4" t="s">
        <v>4738</v>
      </c>
      <c r="J1184" s="12">
        <v>45</v>
      </c>
      <c r="K1184" s="111">
        <v>45299</v>
      </c>
      <c r="M1184" s="12"/>
      <c r="O1184" s="4" t="s">
        <v>4768</v>
      </c>
      <c r="P1184" s="4" t="s">
        <v>61</v>
      </c>
      <c r="Q1184" s="11">
        <v>55779522200</v>
      </c>
      <c r="R1184" s="4" t="s">
        <v>4769</v>
      </c>
      <c r="S1184" s="4">
        <v>17</v>
      </c>
      <c r="U1184" s="4" t="s">
        <v>2573</v>
      </c>
      <c r="V1184" s="4" t="s">
        <v>4741</v>
      </c>
      <c r="W1184" s="4" t="s">
        <v>2671</v>
      </c>
      <c r="X1184" s="4">
        <v>-8.5738959999999995</v>
      </c>
      <c r="Y1184" s="4">
        <v>-72.402636000000001</v>
      </c>
      <c r="Z1184" t="s">
        <v>7</v>
      </c>
      <c r="AB1184" s="22">
        <v>45195</v>
      </c>
      <c r="AC1184" s="22">
        <v>45202</v>
      </c>
      <c r="AD1184" s="168"/>
      <c r="AE1184" s="36">
        <v>45303</v>
      </c>
      <c r="AF1184" s="12"/>
      <c r="AJ1184" s="81">
        <v>34843</v>
      </c>
    </row>
    <row r="1185" spans="1:36" ht="25.2" customHeight="1" x14ac:dyDescent="0.3">
      <c r="A1185" s="5">
        <v>804</v>
      </c>
      <c r="B1185" s="4" t="s">
        <v>4770</v>
      </c>
      <c r="C1185" s="171">
        <v>16516</v>
      </c>
      <c r="D1185" s="11" t="s">
        <v>4771</v>
      </c>
      <c r="E1185" s="99" t="str">
        <f>IFERROR(VLOOKUP(F1185,'Banco de Dados'!AE:AF,2,FALSE),"")</f>
        <v/>
      </c>
      <c r="F1185" s="4"/>
      <c r="G1185" s="4" t="s">
        <v>410</v>
      </c>
      <c r="H1185" s="12" t="s">
        <v>59</v>
      </c>
      <c r="I1185" s="4" t="s">
        <v>4756</v>
      </c>
      <c r="J1185" s="12">
        <v>45</v>
      </c>
      <c r="K1185" s="111">
        <v>45300</v>
      </c>
      <c r="M1185" s="12"/>
      <c r="O1185" s="4" t="s">
        <v>4772</v>
      </c>
      <c r="P1185" s="4" t="s">
        <v>61</v>
      </c>
      <c r="Q1185" s="11">
        <v>98821164268</v>
      </c>
      <c r="R1185" s="4" t="s">
        <v>4773</v>
      </c>
      <c r="S1185" s="4">
        <v>17</v>
      </c>
      <c r="U1185" s="4" t="s">
        <v>2573</v>
      </c>
      <c r="V1185" s="4" t="s">
        <v>4741</v>
      </c>
      <c r="W1185" s="4" t="s">
        <v>2671</v>
      </c>
      <c r="X1185" s="4">
        <v>-8.6001650000000005</v>
      </c>
      <c r="Y1185" s="4">
        <v>-72.390092999999993</v>
      </c>
      <c r="Z1185" t="s">
        <v>7</v>
      </c>
      <c r="AB1185" s="22">
        <v>45195</v>
      </c>
      <c r="AC1185" s="22">
        <v>45202</v>
      </c>
      <c r="AD1185" s="168"/>
      <c r="AE1185" s="36">
        <v>45314</v>
      </c>
      <c r="AF1185" s="36">
        <v>45307</v>
      </c>
      <c r="AJ1185" s="81">
        <v>33821</v>
      </c>
    </row>
    <row r="1186" spans="1:36" ht="25.2" customHeight="1" x14ac:dyDescent="0.3">
      <c r="A1186" s="5">
        <v>805</v>
      </c>
      <c r="B1186" s="4" t="s">
        <v>4774</v>
      </c>
      <c r="C1186" s="171">
        <v>18733</v>
      </c>
      <c r="D1186" s="11" t="s">
        <v>4775</v>
      </c>
      <c r="E1186" s="99" t="str">
        <f ca="1">IFERROR(VLOOKUP(F1186,'Banco de Dados'!AE:AF,2,FALSE),"")</f>
        <v/>
      </c>
      <c r="F1186" s="4">
        <f ca="1">IFERROR(VLOOKUP(Q1186,'Banco de Dados'!A:B,2,FALSE),"")</f>
        <v>212302018</v>
      </c>
      <c r="G1186" s="4" t="s">
        <v>410</v>
      </c>
      <c r="H1186" s="12" t="s">
        <v>59</v>
      </c>
      <c r="I1186" s="4" t="s">
        <v>4756</v>
      </c>
      <c r="J1186" s="12">
        <v>45</v>
      </c>
      <c r="K1186" s="111">
        <v>45261</v>
      </c>
      <c r="L1186" s="12" t="s">
        <v>59</v>
      </c>
      <c r="M1186" s="12" t="s">
        <v>59</v>
      </c>
      <c r="N1186" s="4" t="s">
        <v>4776</v>
      </c>
      <c r="O1186" s="4" t="s">
        <v>4777</v>
      </c>
      <c r="P1186" s="4" t="s">
        <v>61</v>
      </c>
      <c r="Q1186" s="11">
        <v>1152773232</v>
      </c>
      <c r="R1186" s="4"/>
      <c r="S1186" s="4">
        <v>17</v>
      </c>
      <c r="U1186" s="4" t="s">
        <v>2573</v>
      </c>
      <c r="V1186" s="4" t="s">
        <v>4741</v>
      </c>
      <c r="W1186" s="4" t="s">
        <v>2671</v>
      </c>
      <c r="X1186" s="4">
        <v>-8.5013950000000005</v>
      </c>
      <c r="Y1186" s="4">
        <v>-72.451915</v>
      </c>
      <c r="Z1186" t="s">
        <v>7</v>
      </c>
      <c r="AA1186">
        <v>247256</v>
      </c>
      <c r="AB1186" s="22">
        <v>45195</v>
      </c>
      <c r="AC1186" s="22">
        <v>45202</v>
      </c>
      <c r="AD1186" s="168" t="s">
        <v>66</v>
      </c>
      <c r="AE1186" s="36">
        <v>45280</v>
      </c>
      <c r="AF1186" s="12"/>
      <c r="AG1186" s="4">
        <v>12</v>
      </c>
      <c r="AH1186" s="12" t="s">
        <v>122</v>
      </c>
      <c r="AJ1186" s="81" t="e">
        <v>#N/A</v>
      </c>
    </row>
    <row r="1187" spans="1:36" ht="25.2" customHeight="1" x14ac:dyDescent="0.3">
      <c r="A1187" s="5">
        <v>806</v>
      </c>
      <c r="B1187" s="4" t="s">
        <v>4778</v>
      </c>
      <c r="C1187" s="171">
        <v>16525</v>
      </c>
      <c r="D1187" s="11" t="s">
        <v>4779</v>
      </c>
      <c r="E1187" s="99" t="str">
        <f ca="1">IFERROR(VLOOKUP(F1187,'Banco de Dados'!AE:AF,2,FALSE),"")</f>
        <v/>
      </c>
      <c r="F1187" s="4">
        <f ca="1">IFERROR(VLOOKUP(Q1187,'Banco de Dados'!A:B,2,FALSE),"")</f>
        <v>212301987</v>
      </c>
      <c r="G1187" s="4" t="s">
        <v>410</v>
      </c>
      <c r="H1187" s="12" t="s">
        <v>59</v>
      </c>
      <c r="I1187" s="4" t="s">
        <v>4756</v>
      </c>
      <c r="J1187" s="12">
        <v>45</v>
      </c>
      <c r="K1187" s="111">
        <v>45250</v>
      </c>
      <c r="L1187" s="12" t="s">
        <v>59</v>
      </c>
      <c r="M1187" s="12" t="s">
        <v>59</v>
      </c>
      <c r="O1187" s="4" t="s">
        <v>4780</v>
      </c>
      <c r="P1187" s="4" t="s">
        <v>61</v>
      </c>
      <c r="Q1187" s="11">
        <v>1421912210</v>
      </c>
      <c r="R1187" s="4" t="s">
        <v>4781</v>
      </c>
      <c r="S1187" s="4">
        <v>17</v>
      </c>
      <c r="U1187" s="4" t="s">
        <v>2573</v>
      </c>
      <c r="V1187" s="4" t="s">
        <v>4741</v>
      </c>
      <c r="W1187" s="4" t="s">
        <v>2671</v>
      </c>
      <c r="X1187" s="4">
        <v>-8.4822030000000002</v>
      </c>
      <c r="Y1187" s="4">
        <v>-72.494895</v>
      </c>
      <c r="AA1187">
        <v>247256</v>
      </c>
      <c r="AB1187" s="22">
        <v>45195</v>
      </c>
      <c r="AC1187" s="22">
        <v>45202</v>
      </c>
      <c r="AD1187" s="168" t="s">
        <v>66</v>
      </c>
      <c r="AE1187" s="36">
        <v>45252</v>
      </c>
      <c r="AF1187" s="12"/>
      <c r="AG1187" s="12">
        <v>11</v>
      </c>
      <c r="AH1187" s="12" t="s">
        <v>128</v>
      </c>
      <c r="AJ1187" s="81">
        <v>33217</v>
      </c>
    </row>
    <row r="1188" spans="1:36" ht="25.2" customHeight="1" x14ac:dyDescent="0.3">
      <c r="A1188" s="5">
        <v>807</v>
      </c>
      <c r="B1188" s="4" t="s">
        <v>4782</v>
      </c>
      <c r="C1188" s="171">
        <v>16465</v>
      </c>
      <c r="D1188" s="11" t="s">
        <v>4783</v>
      </c>
      <c r="E1188" s="99" t="str">
        <f ca="1">IFERROR(VLOOKUP(F1188,'Banco de Dados'!AE:AF,2,FALSE),"")</f>
        <v/>
      </c>
      <c r="F1188" s="4">
        <f ca="1">IFERROR(VLOOKUP(Q1188,'Banco de Dados'!A:B,2,FALSE),"")</f>
        <v>212302022</v>
      </c>
      <c r="G1188" s="4" t="s">
        <v>410</v>
      </c>
      <c r="H1188" s="12" t="s">
        <v>59</v>
      </c>
      <c r="I1188" s="4" t="s">
        <v>4738</v>
      </c>
      <c r="J1188" s="12">
        <v>45</v>
      </c>
      <c r="K1188" s="111">
        <v>45262</v>
      </c>
      <c r="L1188" s="12" t="s">
        <v>59</v>
      </c>
      <c r="M1188" s="12" t="s">
        <v>59</v>
      </c>
      <c r="N1188" s="4"/>
      <c r="O1188" s="4" t="s">
        <v>4784</v>
      </c>
      <c r="P1188" s="4" t="s">
        <v>61</v>
      </c>
      <c r="Q1188" s="11">
        <v>71663797234</v>
      </c>
      <c r="R1188" s="4" t="s">
        <v>4785</v>
      </c>
      <c r="S1188" s="4">
        <v>17</v>
      </c>
      <c r="U1188" s="4" t="s">
        <v>2573</v>
      </c>
      <c r="V1188" s="4" t="s">
        <v>4741</v>
      </c>
      <c r="W1188" s="4" t="s">
        <v>2671</v>
      </c>
      <c r="X1188" s="4">
        <v>-8.6033530000000003</v>
      </c>
      <c r="Y1188" s="4">
        <v>-72.389945999999995</v>
      </c>
      <c r="Z1188" t="s">
        <v>7</v>
      </c>
      <c r="AA1188">
        <v>247256</v>
      </c>
      <c r="AB1188" s="22">
        <v>45195</v>
      </c>
      <c r="AC1188" s="22">
        <v>45202</v>
      </c>
      <c r="AD1188" s="168" t="s">
        <v>66</v>
      </c>
      <c r="AE1188" s="36">
        <v>45271</v>
      </c>
      <c r="AF1188" s="12"/>
      <c r="AG1188" s="12">
        <v>12</v>
      </c>
      <c r="AH1188" s="12" t="s">
        <v>122</v>
      </c>
      <c r="AJ1188" s="81">
        <v>29681</v>
      </c>
    </row>
    <row r="1189" spans="1:36" ht="25.2" customHeight="1" x14ac:dyDescent="0.3">
      <c r="A1189" s="5">
        <v>808</v>
      </c>
      <c r="B1189" s="4" t="s">
        <v>4786</v>
      </c>
      <c r="C1189" s="171">
        <v>16541</v>
      </c>
      <c r="D1189" s="11" t="s">
        <v>4787</v>
      </c>
      <c r="E1189" s="99" t="str">
        <f>IFERROR(VLOOKUP(F1189,'Banco de Dados'!AE:AF,2,FALSE),"")</f>
        <v/>
      </c>
      <c r="F1189" s="4"/>
      <c r="G1189" s="4" t="s">
        <v>410</v>
      </c>
      <c r="H1189" s="12" t="s">
        <v>59</v>
      </c>
      <c r="I1189" s="4" t="s">
        <v>4756</v>
      </c>
      <c r="J1189" s="12">
        <v>45</v>
      </c>
      <c r="K1189" s="111">
        <v>45300</v>
      </c>
      <c r="M1189" s="12"/>
      <c r="O1189" s="4" t="s">
        <v>4788</v>
      </c>
      <c r="P1189" s="4" t="s">
        <v>61</v>
      </c>
      <c r="Q1189" s="11">
        <v>77374614268</v>
      </c>
      <c r="R1189" s="4" t="s">
        <v>4789</v>
      </c>
      <c r="S1189" s="4">
        <v>17</v>
      </c>
      <c r="U1189" s="4" t="s">
        <v>2573</v>
      </c>
      <c r="V1189" s="4" t="s">
        <v>4741</v>
      </c>
      <c r="W1189" s="4" t="s">
        <v>2671</v>
      </c>
      <c r="X1189" s="4">
        <v>-8.6109080000000002</v>
      </c>
      <c r="Y1189" s="4">
        <v>-72.381435999999994</v>
      </c>
      <c r="Z1189" t="s">
        <v>7</v>
      </c>
      <c r="AB1189" s="22">
        <v>45195</v>
      </c>
      <c r="AC1189" s="22">
        <v>45202</v>
      </c>
      <c r="AD1189" s="168"/>
      <c r="AE1189" s="36">
        <v>45303</v>
      </c>
      <c r="AF1189" s="12"/>
      <c r="AJ1189" s="81">
        <v>28273</v>
      </c>
    </row>
    <row r="1190" spans="1:36" ht="25.2" customHeight="1" x14ac:dyDescent="0.3">
      <c r="A1190" s="5">
        <v>809</v>
      </c>
      <c r="B1190" s="4" t="s">
        <v>4790</v>
      </c>
      <c r="C1190" s="171">
        <v>17657</v>
      </c>
      <c r="D1190" s="11" t="s">
        <v>4791</v>
      </c>
      <c r="E1190" s="99" t="str">
        <f ca="1">IFERROR(VLOOKUP(F1190,'Banco de Dados'!AE:AF,2,FALSE),"")</f>
        <v/>
      </c>
      <c r="F1190" s="4">
        <f ca="1">IFERROR(VLOOKUP(Q1190,'Banco de Dados'!A:B,2,FALSE),"")</f>
        <v>212301989</v>
      </c>
      <c r="G1190" s="4" t="s">
        <v>410</v>
      </c>
      <c r="H1190" s="12" t="s">
        <v>59</v>
      </c>
      <c r="I1190" s="4" t="s">
        <v>4756</v>
      </c>
      <c r="J1190" s="12">
        <v>45</v>
      </c>
      <c r="K1190" s="111">
        <v>45247</v>
      </c>
      <c r="L1190" s="12" t="s">
        <v>59</v>
      </c>
      <c r="M1190" s="12" t="s">
        <v>59</v>
      </c>
      <c r="O1190" s="4" t="s">
        <v>4792</v>
      </c>
      <c r="P1190" s="4" t="s">
        <v>61</v>
      </c>
      <c r="Q1190" s="11">
        <v>67279678220</v>
      </c>
      <c r="R1190" s="4"/>
      <c r="S1190" s="4">
        <v>17</v>
      </c>
      <c r="U1190" s="4" t="s">
        <v>2573</v>
      </c>
      <c r="V1190" s="4" t="s">
        <v>4741</v>
      </c>
      <c r="W1190" s="4" t="s">
        <v>2671</v>
      </c>
      <c r="X1190" s="4">
        <v>-8.48123</v>
      </c>
      <c r="Y1190" s="4">
        <v>-72.509367999999995</v>
      </c>
      <c r="AA1190">
        <v>247256</v>
      </c>
      <c r="AB1190" s="22">
        <v>45195</v>
      </c>
      <c r="AC1190" s="22">
        <v>45202</v>
      </c>
      <c r="AD1190" s="168" t="s">
        <v>66</v>
      </c>
      <c r="AE1190" s="36">
        <v>45252</v>
      </c>
      <c r="AF1190" s="12"/>
      <c r="AG1190" s="12">
        <v>11</v>
      </c>
      <c r="AH1190" s="12" t="s">
        <v>128</v>
      </c>
      <c r="AJ1190" s="81" t="e">
        <v>#N/A</v>
      </c>
    </row>
    <row r="1191" spans="1:36" ht="25.2" customHeight="1" x14ac:dyDescent="0.3">
      <c r="A1191" s="5">
        <v>81</v>
      </c>
      <c r="B1191" s="4" t="s">
        <v>4793</v>
      </c>
      <c r="C1191" s="169">
        <v>17272</v>
      </c>
      <c r="D1191" s="11" t="s">
        <v>106</v>
      </c>
      <c r="E1191" s="99">
        <f>IFERROR(VLOOKUP(F1191,'Banco de Dados'!AE:AF,2,FALSE),"")</f>
        <v>714302</v>
      </c>
      <c r="F1191" s="4">
        <f>IFERROR(VLOOKUP(Q1191,'Banco de Dados'!A:B,2,FALSE),"")</f>
        <v>212301001</v>
      </c>
      <c r="G1191" s="4" t="s">
        <v>58</v>
      </c>
      <c r="H1191" s="12" t="s">
        <v>59</v>
      </c>
      <c r="I1191" s="4"/>
      <c r="J1191" s="11">
        <v>80</v>
      </c>
      <c r="K1191" s="111">
        <v>45189</v>
      </c>
      <c r="L1191" s="12" t="s">
        <v>59</v>
      </c>
      <c r="M1191" s="12" t="s">
        <v>59</v>
      </c>
      <c r="N1191" s="4"/>
      <c r="O1191" s="4" t="s">
        <v>4794</v>
      </c>
      <c r="P1191" s="4" t="s">
        <v>61</v>
      </c>
      <c r="Q1191" s="11">
        <v>51436876249</v>
      </c>
      <c r="R1191" s="4" t="s">
        <v>4795</v>
      </c>
      <c r="S1191" s="4">
        <v>16</v>
      </c>
      <c r="T1191" s="4"/>
      <c r="U1191" s="4" t="s">
        <v>63</v>
      </c>
      <c r="V1191" s="4" t="s">
        <v>64</v>
      </c>
      <c r="W1191" s="4" t="s">
        <v>65</v>
      </c>
      <c r="X1191" s="4">
        <v>-8.2144829999999995</v>
      </c>
      <c r="Y1191" s="4">
        <v>-72.528700000000001</v>
      </c>
      <c r="Z1191">
        <v>2216216</v>
      </c>
      <c r="AA1191" s="123">
        <v>239823</v>
      </c>
      <c r="AB1191" s="22">
        <v>45154</v>
      </c>
      <c r="AC1191" s="22">
        <v>45154</v>
      </c>
      <c r="AD1191" s="168" t="s">
        <v>66</v>
      </c>
      <c r="AE1191" s="36">
        <v>45194</v>
      </c>
      <c r="AF1191" s="36">
        <v>45195</v>
      </c>
      <c r="AG1191" s="12">
        <v>9</v>
      </c>
      <c r="AH1191" s="12" t="s">
        <v>67</v>
      </c>
      <c r="AI1191" t="s">
        <v>68</v>
      </c>
      <c r="AJ1191" s="81">
        <v>27281</v>
      </c>
    </row>
    <row r="1192" spans="1:36" ht="25.2" customHeight="1" x14ac:dyDescent="0.3">
      <c r="A1192" s="5">
        <v>810</v>
      </c>
      <c r="B1192" s="4" t="s">
        <v>4796</v>
      </c>
      <c r="C1192" s="171">
        <v>16599</v>
      </c>
      <c r="D1192" s="11" t="s">
        <v>4797</v>
      </c>
      <c r="E1192" s="99" t="str">
        <f>IFERROR(VLOOKUP(F1192,'Banco de Dados'!AE:AF,2,FALSE),"")</f>
        <v/>
      </c>
      <c r="F1192" s="4"/>
      <c r="G1192" s="4" t="s">
        <v>410</v>
      </c>
      <c r="H1192" s="12" t="s">
        <v>59</v>
      </c>
      <c r="I1192" s="4" t="s">
        <v>4738</v>
      </c>
      <c r="J1192" s="12">
        <v>45</v>
      </c>
      <c r="K1192" s="111">
        <v>45300</v>
      </c>
      <c r="M1192" s="12"/>
      <c r="O1192" s="4" t="s">
        <v>4798</v>
      </c>
      <c r="P1192" s="4" t="s">
        <v>61</v>
      </c>
      <c r="Q1192" s="11">
        <v>3570223</v>
      </c>
      <c r="R1192" s="4" t="s">
        <v>4799</v>
      </c>
      <c r="S1192" s="4">
        <v>17</v>
      </c>
      <c r="U1192" s="4" t="s">
        <v>2573</v>
      </c>
      <c r="V1192" s="4" t="s">
        <v>4741</v>
      </c>
      <c r="W1192" s="4" t="s">
        <v>2671</v>
      </c>
      <c r="X1192" s="4">
        <v>-8.6009829999999994</v>
      </c>
      <c r="Y1192" s="4">
        <v>-72.389391000000003</v>
      </c>
      <c r="Z1192" t="s">
        <v>7</v>
      </c>
      <c r="AB1192" s="22">
        <v>45195</v>
      </c>
      <c r="AC1192" s="22">
        <v>45202</v>
      </c>
      <c r="AD1192" s="168"/>
      <c r="AE1192" s="36">
        <v>45303</v>
      </c>
      <c r="AF1192" s="12"/>
      <c r="AJ1192" s="81">
        <v>32085</v>
      </c>
    </row>
    <row r="1193" spans="1:36" ht="25.2" customHeight="1" x14ac:dyDescent="0.3">
      <c r="A1193" s="5">
        <v>811</v>
      </c>
      <c r="B1193" s="4" t="s">
        <v>4800</v>
      </c>
      <c r="C1193" s="171">
        <v>16617</v>
      </c>
      <c r="D1193" s="11" t="s">
        <v>4801</v>
      </c>
      <c r="E1193" s="99" t="str">
        <f>IFERROR(VLOOKUP(F1193,'Banco de Dados'!AE:AF,2,FALSE),"")</f>
        <v/>
      </c>
      <c r="F1193" s="4">
        <v>212302040</v>
      </c>
      <c r="G1193" s="4" t="s">
        <v>410</v>
      </c>
      <c r="H1193" s="12" t="s">
        <v>59</v>
      </c>
      <c r="I1193" s="4" t="s">
        <v>4738</v>
      </c>
      <c r="J1193" s="12">
        <v>45</v>
      </c>
      <c r="K1193" s="111">
        <v>45251</v>
      </c>
      <c r="L1193" s="12" t="s">
        <v>59</v>
      </c>
      <c r="M1193" s="12" t="s">
        <v>59</v>
      </c>
      <c r="O1193" s="4" t="s">
        <v>4802</v>
      </c>
      <c r="P1193" s="4" t="s">
        <v>61</v>
      </c>
      <c r="Q1193" s="11">
        <v>69763488249</v>
      </c>
      <c r="R1193" s="4" t="s">
        <v>4803</v>
      </c>
      <c r="S1193" s="4">
        <v>17</v>
      </c>
      <c r="U1193" s="4" t="s">
        <v>2573</v>
      </c>
      <c r="V1193" s="4" t="s">
        <v>4741</v>
      </c>
      <c r="W1193" s="4" t="s">
        <v>2671</v>
      </c>
      <c r="X1193" s="4">
        <v>-8.4739149999999999</v>
      </c>
      <c r="Y1193" s="4">
        <v>-72.505623</v>
      </c>
      <c r="Z1193" t="s">
        <v>7</v>
      </c>
      <c r="AA1193">
        <v>247256</v>
      </c>
      <c r="AB1193" s="22">
        <v>45195</v>
      </c>
      <c r="AC1193" s="22">
        <v>45202</v>
      </c>
      <c r="AD1193" s="168" t="s">
        <v>66</v>
      </c>
      <c r="AE1193" s="36">
        <v>45265</v>
      </c>
      <c r="AF1193" s="12"/>
      <c r="AG1193" s="12">
        <v>12</v>
      </c>
      <c r="AH1193" s="12" t="s">
        <v>128</v>
      </c>
      <c r="AJ1193" s="81">
        <v>24013</v>
      </c>
    </row>
    <row r="1194" spans="1:36" ht="25.2" customHeight="1" x14ac:dyDescent="0.3">
      <c r="A1194" s="5">
        <v>812</v>
      </c>
      <c r="B1194" s="4" t="s">
        <v>4804</v>
      </c>
      <c r="C1194" s="171">
        <v>18731</v>
      </c>
      <c r="D1194" s="11" t="s">
        <v>4805</v>
      </c>
      <c r="E1194" s="99" t="str">
        <f ca="1">IFERROR(VLOOKUP(F1194,'Banco de Dados'!AE:AF,2,FALSE),"")</f>
        <v/>
      </c>
      <c r="F1194" s="4">
        <f ca="1">IFERROR(VLOOKUP(Q1194,'Banco de Dados'!A:B,2,FALSE),"")</f>
        <v>212302028</v>
      </c>
      <c r="G1194" s="4" t="s">
        <v>410</v>
      </c>
      <c r="H1194" s="12" t="s">
        <v>59</v>
      </c>
      <c r="I1194" s="4" t="s">
        <v>4756</v>
      </c>
      <c r="J1194" s="12">
        <v>45</v>
      </c>
      <c r="K1194" s="111">
        <v>45260</v>
      </c>
      <c r="L1194" s="12" t="s">
        <v>59</v>
      </c>
      <c r="M1194" s="12" t="s">
        <v>59</v>
      </c>
      <c r="N1194" s="4"/>
      <c r="O1194" s="4" t="s">
        <v>4806</v>
      </c>
      <c r="P1194" s="4" t="s">
        <v>61</v>
      </c>
      <c r="Q1194" s="11">
        <v>63169185268</v>
      </c>
      <c r="R1194" s="4"/>
      <c r="S1194" s="4">
        <v>17</v>
      </c>
      <c r="U1194" s="4" t="s">
        <v>2573</v>
      </c>
      <c r="V1194" s="4" t="s">
        <v>4741</v>
      </c>
      <c r="W1194" s="4" t="s">
        <v>2671</v>
      </c>
      <c r="X1194" s="4">
        <v>-8.5015230000000006</v>
      </c>
      <c r="Y1194" s="4">
        <v>-72.451773000000003</v>
      </c>
      <c r="Z1194" t="s">
        <v>7</v>
      </c>
      <c r="AA1194">
        <v>247256</v>
      </c>
      <c r="AB1194" s="22">
        <v>45195</v>
      </c>
      <c r="AC1194" s="22">
        <v>45202</v>
      </c>
      <c r="AD1194" s="168" t="s">
        <v>66</v>
      </c>
      <c r="AE1194" s="36">
        <v>45271</v>
      </c>
      <c r="AF1194" s="12"/>
      <c r="AG1194" s="12">
        <v>12</v>
      </c>
      <c r="AH1194" s="12" t="s">
        <v>122</v>
      </c>
      <c r="AJ1194" s="81" t="e">
        <v>#N/A</v>
      </c>
    </row>
    <row r="1195" spans="1:36" ht="25.2" customHeight="1" x14ac:dyDescent="0.3">
      <c r="A1195" s="5">
        <v>813</v>
      </c>
      <c r="B1195" s="4" t="s">
        <v>4807</v>
      </c>
      <c r="C1195" s="171">
        <v>17671</v>
      </c>
      <c r="D1195" s="11" t="s">
        <v>4808</v>
      </c>
      <c r="E1195" s="99" t="str">
        <f ca="1">IFERROR(VLOOKUP(F1195,'Banco de Dados'!AE:AF,2,FALSE),"")</f>
        <v/>
      </c>
      <c r="F1195" s="4">
        <f ca="1">IFERROR(VLOOKUP(Q1195,'Banco de Dados'!A:B,2,FALSE),"")</f>
        <v>212301992</v>
      </c>
      <c r="G1195" s="4" t="s">
        <v>410</v>
      </c>
      <c r="H1195" s="12" t="s">
        <v>59</v>
      </c>
      <c r="I1195" s="4" t="s">
        <v>4809</v>
      </c>
      <c r="J1195" s="12">
        <v>45</v>
      </c>
      <c r="K1195" s="111">
        <v>45248</v>
      </c>
      <c r="L1195" s="12" t="s">
        <v>59</v>
      </c>
      <c r="M1195" s="12" t="s">
        <v>59</v>
      </c>
      <c r="O1195" s="4" t="s">
        <v>4810</v>
      </c>
      <c r="P1195" s="4" t="s">
        <v>61</v>
      </c>
      <c r="Q1195" s="11">
        <v>3953615246</v>
      </c>
      <c r="R1195" s="4"/>
      <c r="S1195" s="4">
        <v>17</v>
      </c>
      <c r="U1195" s="4" t="s">
        <v>2573</v>
      </c>
      <c r="V1195" s="4" t="s">
        <v>4741</v>
      </c>
      <c r="W1195" s="4" t="s">
        <v>2671</v>
      </c>
      <c r="X1195" s="4">
        <v>-8.4945780000000006</v>
      </c>
      <c r="Y1195" s="4">
        <v>-72.476770000000002</v>
      </c>
      <c r="AA1195">
        <v>247256</v>
      </c>
      <c r="AB1195" s="22">
        <v>45195</v>
      </c>
      <c r="AC1195" s="22">
        <v>45202</v>
      </c>
      <c r="AD1195" s="168" t="s">
        <v>66</v>
      </c>
      <c r="AE1195" s="36">
        <v>45252</v>
      </c>
      <c r="AF1195" s="12"/>
      <c r="AG1195" s="12">
        <v>11</v>
      </c>
      <c r="AH1195" s="12" t="s">
        <v>128</v>
      </c>
      <c r="AJ1195" s="81" t="e">
        <v>#N/A</v>
      </c>
    </row>
    <row r="1196" spans="1:36" ht="25.2" customHeight="1" x14ac:dyDescent="0.3">
      <c r="A1196" s="5">
        <v>814</v>
      </c>
      <c r="B1196" s="4" t="s">
        <v>4811</v>
      </c>
      <c r="C1196" s="171">
        <v>16580</v>
      </c>
      <c r="D1196" s="11" t="s">
        <v>4812</v>
      </c>
      <c r="E1196" s="99" t="str">
        <f>IFERROR(VLOOKUP(F1196,'Banco de Dados'!AE:AF,2,FALSE),"")</f>
        <v/>
      </c>
      <c r="F1196" s="4"/>
      <c r="G1196" s="4" t="s">
        <v>410</v>
      </c>
      <c r="H1196" s="12" t="s">
        <v>59</v>
      </c>
      <c r="I1196" s="4" t="s">
        <v>4738</v>
      </c>
      <c r="J1196" s="12">
        <v>45</v>
      </c>
      <c r="K1196" s="111">
        <v>45304</v>
      </c>
      <c r="M1196" s="12"/>
      <c r="O1196" s="4" t="s">
        <v>4813</v>
      </c>
      <c r="P1196" s="4" t="s">
        <v>61</v>
      </c>
      <c r="Q1196" s="11">
        <v>4343667227</v>
      </c>
      <c r="R1196" s="4" t="s">
        <v>4814</v>
      </c>
      <c r="S1196" s="4">
        <v>17</v>
      </c>
      <c r="U1196" s="4" t="s">
        <v>2573</v>
      </c>
      <c r="V1196" s="4" t="s">
        <v>4741</v>
      </c>
      <c r="W1196" s="4" t="s">
        <v>2671</v>
      </c>
      <c r="X1196" s="4">
        <v>-8.5586680000000008</v>
      </c>
      <c r="Y1196" s="4">
        <v>-72.417012999999997</v>
      </c>
      <c r="Z1196" t="s">
        <v>7</v>
      </c>
      <c r="AB1196" s="22">
        <v>45195</v>
      </c>
      <c r="AC1196" s="22">
        <v>45202</v>
      </c>
      <c r="AD1196" s="168"/>
      <c r="AE1196" s="36">
        <v>45314</v>
      </c>
      <c r="AF1196" s="36">
        <v>45307</v>
      </c>
      <c r="AJ1196" s="81">
        <v>34734</v>
      </c>
    </row>
    <row r="1197" spans="1:36" ht="25.2" customHeight="1" x14ac:dyDescent="0.3">
      <c r="A1197" s="5">
        <v>815</v>
      </c>
      <c r="B1197" s="4" t="s">
        <v>4815</v>
      </c>
      <c r="C1197" s="171">
        <v>16636</v>
      </c>
      <c r="D1197" s="11" t="s">
        <v>4816</v>
      </c>
      <c r="E1197" s="99" t="str">
        <f>IFERROR(VLOOKUP(F1197,'Banco de Dados'!AE:AF,2,FALSE),"")</f>
        <v/>
      </c>
      <c r="F1197" s="4"/>
      <c r="G1197" s="4" t="s">
        <v>410</v>
      </c>
      <c r="H1197" s="12" t="s">
        <v>59</v>
      </c>
      <c r="I1197" s="4" t="s">
        <v>4738</v>
      </c>
      <c r="J1197" s="12">
        <v>45</v>
      </c>
      <c r="K1197" s="111">
        <v>45301</v>
      </c>
      <c r="M1197" s="12"/>
      <c r="O1197" s="4" t="s">
        <v>4817</v>
      </c>
      <c r="P1197" s="4" t="s">
        <v>61</v>
      </c>
      <c r="Q1197" s="11">
        <v>143447262</v>
      </c>
      <c r="R1197" s="4" t="s">
        <v>4818</v>
      </c>
      <c r="S1197" s="4">
        <v>17</v>
      </c>
      <c r="U1197" s="4" t="s">
        <v>2573</v>
      </c>
      <c r="V1197" s="4" t="s">
        <v>4741</v>
      </c>
      <c r="W1197" s="4" t="s">
        <v>2671</v>
      </c>
      <c r="X1197" s="4">
        <v>-8.6162399999999995</v>
      </c>
      <c r="Y1197" s="4">
        <v>-72.367271000000002</v>
      </c>
      <c r="Z1197" t="s">
        <v>7</v>
      </c>
      <c r="AB1197" s="22">
        <v>45195</v>
      </c>
      <c r="AC1197" s="22">
        <v>45202</v>
      </c>
      <c r="AD1197" s="168"/>
      <c r="AE1197" s="36">
        <v>45303</v>
      </c>
      <c r="AF1197" s="12"/>
      <c r="AJ1197" s="81">
        <v>32830</v>
      </c>
    </row>
    <row r="1198" spans="1:36" ht="25.2" customHeight="1" x14ac:dyDescent="0.3">
      <c r="A1198" s="5">
        <v>816</v>
      </c>
      <c r="B1198" s="4" t="s">
        <v>4819</v>
      </c>
      <c r="C1198" s="171">
        <v>16600</v>
      </c>
      <c r="D1198" s="11" t="s">
        <v>4820</v>
      </c>
      <c r="E1198" s="99" t="str">
        <f>IFERROR(VLOOKUP(F1198,'Banco de Dados'!AE:AF,2,FALSE),"")</f>
        <v/>
      </c>
      <c r="F1198" s="4"/>
      <c r="G1198" s="4" t="s">
        <v>410</v>
      </c>
      <c r="H1198" s="12" t="s">
        <v>59</v>
      </c>
      <c r="I1198" s="4" t="s">
        <v>4738</v>
      </c>
      <c r="J1198" s="12">
        <v>45</v>
      </c>
      <c r="K1198" s="111">
        <v>45299</v>
      </c>
      <c r="M1198" s="12"/>
      <c r="O1198" s="4" t="s">
        <v>4821</v>
      </c>
      <c r="P1198" s="4" t="s">
        <v>61</v>
      </c>
      <c r="Q1198" s="11">
        <v>1146829256</v>
      </c>
      <c r="R1198" s="4" t="s">
        <v>4822</v>
      </c>
      <c r="S1198" s="4">
        <v>17</v>
      </c>
      <c r="U1198" s="4" t="s">
        <v>2573</v>
      </c>
      <c r="V1198" s="4" t="s">
        <v>4741</v>
      </c>
      <c r="W1198" s="4" t="s">
        <v>2671</v>
      </c>
      <c r="X1198" s="4">
        <v>-8.5695479999999993</v>
      </c>
      <c r="Y1198" s="4">
        <v>-72.405737999999999</v>
      </c>
      <c r="Z1198" t="s">
        <v>7</v>
      </c>
      <c r="AB1198" s="22">
        <v>45195</v>
      </c>
      <c r="AC1198" s="22">
        <v>45202</v>
      </c>
      <c r="AD1198" s="168"/>
      <c r="AE1198" s="36">
        <v>45307</v>
      </c>
      <c r="AF1198" s="12"/>
      <c r="AJ1198" s="81">
        <v>33240</v>
      </c>
    </row>
    <row r="1199" spans="1:36" ht="25.2" customHeight="1" x14ac:dyDescent="0.3">
      <c r="A1199" s="5">
        <v>817</v>
      </c>
      <c r="B1199" s="4" t="s">
        <v>4823</v>
      </c>
      <c r="C1199" s="171">
        <v>16468</v>
      </c>
      <c r="D1199" s="11" t="s">
        <v>4824</v>
      </c>
      <c r="E1199" s="99" t="str">
        <f>IFERROR(VLOOKUP(F1199,'Banco de Dados'!AE:AF,2,FALSE),"")</f>
        <v/>
      </c>
      <c r="F1199" s="4"/>
      <c r="G1199" s="4" t="s">
        <v>410</v>
      </c>
      <c r="H1199" s="12" t="s">
        <v>59</v>
      </c>
      <c r="I1199" s="4" t="s">
        <v>4738</v>
      </c>
      <c r="J1199" s="12">
        <v>45</v>
      </c>
      <c r="K1199" s="111">
        <v>45297</v>
      </c>
      <c r="M1199" s="12"/>
      <c r="O1199" s="4" t="s">
        <v>4825</v>
      </c>
      <c r="P1199" s="4" t="s">
        <v>61</v>
      </c>
      <c r="Q1199" s="11">
        <v>85389765249</v>
      </c>
      <c r="R1199" s="4" t="s">
        <v>4826</v>
      </c>
      <c r="S1199" s="4">
        <v>17</v>
      </c>
      <c r="U1199" s="4" t="s">
        <v>2573</v>
      </c>
      <c r="V1199" s="4" t="s">
        <v>4741</v>
      </c>
      <c r="W1199" s="4" t="s">
        <v>2671</v>
      </c>
      <c r="X1199" s="4">
        <v>-8.560378</v>
      </c>
      <c r="Y1199" s="4">
        <v>-72.418895000000006</v>
      </c>
      <c r="Z1199" t="s">
        <v>7</v>
      </c>
      <c r="AB1199" s="22">
        <v>45195</v>
      </c>
      <c r="AC1199" s="22">
        <v>45202</v>
      </c>
      <c r="AD1199" s="168"/>
      <c r="AE1199" s="36">
        <v>45303</v>
      </c>
      <c r="AF1199" s="12"/>
      <c r="AJ1199" s="81">
        <v>31109</v>
      </c>
    </row>
    <row r="1200" spans="1:36" ht="25.2" customHeight="1" x14ac:dyDescent="0.3">
      <c r="A1200" s="5">
        <v>818</v>
      </c>
      <c r="B1200" s="4" t="s">
        <v>4827</v>
      </c>
      <c r="C1200" s="171">
        <v>16528</v>
      </c>
      <c r="D1200" s="11" t="s">
        <v>4828</v>
      </c>
      <c r="E1200" s="99" t="str">
        <f ca="1">IFERROR(VLOOKUP(F1200,'Banco de Dados'!AE:AF,2,FALSE),"")</f>
        <v/>
      </c>
      <c r="F1200" s="4">
        <f ca="1">IFERROR(VLOOKUP(Q1200,'Banco de Dados'!A:B,2,FALSE),"")</f>
        <v>212302034</v>
      </c>
      <c r="G1200" s="4" t="s">
        <v>410</v>
      </c>
      <c r="H1200" s="12" t="s">
        <v>59</v>
      </c>
      <c r="I1200" s="4" t="s">
        <v>4738</v>
      </c>
      <c r="J1200" s="12">
        <v>45</v>
      </c>
      <c r="K1200" s="111">
        <v>45241</v>
      </c>
      <c r="L1200" s="12" t="s">
        <v>59</v>
      </c>
      <c r="M1200" s="12" t="s">
        <v>59</v>
      </c>
      <c r="O1200" s="4" t="s">
        <v>4829</v>
      </c>
      <c r="P1200" s="4" t="s">
        <v>61</v>
      </c>
      <c r="Q1200" s="11">
        <v>48434256215</v>
      </c>
      <c r="R1200" s="4" t="s">
        <v>4830</v>
      </c>
      <c r="S1200" s="4">
        <v>17</v>
      </c>
      <c r="U1200" s="4" t="s">
        <v>2573</v>
      </c>
      <c r="V1200" s="4" t="s">
        <v>4741</v>
      </c>
      <c r="W1200" s="4" t="s">
        <v>4831</v>
      </c>
      <c r="X1200" s="4">
        <v>-8.3406850000000006</v>
      </c>
      <c r="Y1200" s="4">
        <v>-72.635210000000001</v>
      </c>
      <c r="Z1200" t="s">
        <v>7</v>
      </c>
      <c r="AA1200">
        <v>247256</v>
      </c>
      <c r="AB1200" s="22">
        <v>45195</v>
      </c>
      <c r="AC1200" s="22">
        <v>45202</v>
      </c>
      <c r="AD1200" s="168" t="s">
        <v>66</v>
      </c>
      <c r="AE1200" s="36">
        <v>45265</v>
      </c>
      <c r="AF1200" s="12"/>
      <c r="AG1200" s="12">
        <v>12</v>
      </c>
      <c r="AH1200" s="12" t="s">
        <v>128</v>
      </c>
      <c r="AJ1200" s="81">
        <v>25973</v>
      </c>
    </row>
    <row r="1201" spans="1:39" ht="25.2" customHeight="1" x14ac:dyDescent="0.3">
      <c r="A1201" s="172">
        <v>819</v>
      </c>
      <c r="B1201" s="91" t="s">
        <v>4832</v>
      </c>
      <c r="C1201" s="171">
        <v>16373</v>
      </c>
      <c r="D1201" s="105" t="s">
        <v>4833</v>
      </c>
      <c r="E1201" s="99" t="str">
        <f>IFERROR(VLOOKUP(F1201,'Banco de Dados'!AE:AF,2,FALSE),"")</f>
        <v/>
      </c>
      <c r="F1201" s="4"/>
      <c r="G1201" s="91" t="s">
        <v>410</v>
      </c>
      <c r="H1201" s="12" t="s">
        <v>59</v>
      </c>
      <c r="I1201" s="4" t="s">
        <v>4834</v>
      </c>
      <c r="J1201" s="92">
        <v>45</v>
      </c>
      <c r="K1201" s="111">
        <v>44941</v>
      </c>
      <c r="L1201" s="92"/>
      <c r="M1201" s="92"/>
      <c r="N1201" s="91"/>
      <c r="O1201" s="91" t="s">
        <v>4835</v>
      </c>
      <c r="P1201" s="91" t="s">
        <v>61</v>
      </c>
      <c r="Q1201" s="105">
        <v>90333004272</v>
      </c>
      <c r="R1201" s="4" t="s">
        <v>4836</v>
      </c>
      <c r="S1201" s="91">
        <v>17</v>
      </c>
      <c r="T1201" s="91"/>
      <c r="U1201" s="91" t="s">
        <v>2573</v>
      </c>
      <c r="V1201" s="91" t="s">
        <v>4741</v>
      </c>
      <c r="W1201" s="91" t="s">
        <v>2671</v>
      </c>
      <c r="X1201" s="91">
        <v>-8.6158149999999996</v>
      </c>
      <c r="Y1201" s="91">
        <v>-72.367610999999997</v>
      </c>
      <c r="Z1201" t="s">
        <v>7</v>
      </c>
      <c r="AA1201" s="93"/>
      <c r="AB1201" s="94">
        <v>45198</v>
      </c>
      <c r="AC1201" s="118">
        <v>45250</v>
      </c>
      <c r="AD1201" s="173"/>
      <c r="AE1201" s="36">
        <v>45307</v>
      </c>
      <c r="AF1201" s="95"/>
      <c r="AG1201" s="92"/>
      <c r="AH1201" s="92"/>
      <c r="AI1201" s="95"/>
      <c r="AJ1201" s="81">
        <v>31731</v>
      </c>
      <c r="AK1201" s="92"/>
      <c r="AL1201" s="92"/>
      <c r="AM1201" s="93"/>
    </row>
    <row r="1202" spans="1:39" ht="25.2" customHeight="1" x14ac:dyDescent="0.3">
      <c r="A1202" s="5">
        <v>82</v>
      </c>
      <c r="B1202" s="4" t="s">
        <v>4837</v>
      </c>
      <c r="C1202" s="169">
        <v>17274</v>
      </c>
      <c r="D1202" s="11" t="s">
        <v>106</v>
      </c>
      <c r="E1202" s="99">
        <f>IFERROR(VLOOKUP(F1202,'Banco de Dados'!AE:AF,2,FALSE),"")</f>
        <v>714307</v>
      </c>
      <c r="F1202" s="4">
        <f>IFERROR(VLOOKUP(Q1202,'Banco de Dados'!A:B,2,FALSE),"")</f>
        <v>212301003</v>
      </c>
      <c r="G1202" s="4" t="s">
        <v>58</v>
      </c>
      <c r="H1202" s="12" t="s">
        <v>59</v>
      </c>
      <c r="I1202" s="4"/>
      <c r="J1202" s="11">
        <v>80</v>
      </c>
      <c r="K1202" s="111">
        <v>45189</v>
      </c>
      <c r="L1202" s="12" t="s">
        <v>59</v>
      </c>
      <c r="M1202" s="12" t="s">
        <v>59</v>
      </c>
      <c r="N1202" s="4"/>
      <c r="O1202" s="4" t="s">
        <v>4838</v>
      </c>
      <c r="P1202" s="4" t="s">
        <v>61</v>
      </c>
      <c r="Q1202" s="11">
        <v>1057238279</v>
      </c>
      <c r="R1202" s="4" t="s">
        <v>4839</v>
      </c>
      <c r="S1202" s="4">
        <v>16</v>
      </c>
      <c r="T1202" s="4"/>
      <c r="U1202" s="4" t="s">
        <v>63</v>
      </c>
      <c r="V1202" s="4" t="s">
        <v>64</v>
      </c>
      <c r="W1202" s="4" t="s">
        <v>65</v>
      </c>
      <c r="X1202" s="4">
        <v>-8.2109970000000008</v>
      </c>
      <c r="Y1202" s="4">
        <v>-72.527957000000001</v>
      </c>
      <c r="Z1202">
        <v>2216217</v>
      </c>
      <c r="AA1202" s="123">
        <v>239823</v>
      </c>
      <c r="AB1202" s="22">
        <v>45154</v>
      </c>
      <c r="AC1202" s="22">
        <v>45154</v>
      </c>
      <c r="AD1202" s="168" t="s">
        <v>66</v>
      </c>
      <c r="AE1202" s="36">
        <v>45194</v>
      </c>
      <c r="AF1202" s="36">
        <v>45195</v>
      </c>
      <c r="AG1202" s="12">
        <v>9</v>
      </c>
      <c r="AH1202" s="12" t="s">
        <v>67</v>
      </c>
      <c r="AI1202" t="s">
        <v>68</v>
      </c>
      <c r="AJ1202" s="81">
        <v>32618</v>
      </c>
    </row>
    <row r="1203" spans="1:39" ht="25.2" customHeight="1" x14ac:dyDescent="0.3">
      <c r="A1203" s="5">
        <v>820</v>
      </c>
      <c r="B1203" s="4" t="s">
        <v>4840</v>
      </c>
      <c r="C1203" s="171">
        <v>17661</v>
      </c>
      <c r="D1203" s="11" t="s">
        <v>4841</v>
      </c>
      <c r="E1203" s="99" t="str">
        <f>IFERROR(VLOOKUP(F1203,'Banco de Dados'!AE:AF,2,FALSE),"")</f>
        <v/>
      </c>
      <c r="F1203" s="4"/>
      <c r="G1203" s="4" t="s">
        <v>410</v>
      </c>
      <c r="H1203" s="12" t="s">
        <v>59</v>
      </c>
      <c r="I1203" s="4" t="s">
        <v>4756</v>
      </c>
      <c r="J1203" s="12">
        <v>45</v>
      </c>
      <c r="K1203" s="111">
        <v>45305</v>
      </c>
      <c r="M1203" s="12"/>
      <c r="O1203" s="4" t="s">
        <v>4842</v>
      </c>
      <c r="P1203" s="4" t="s">
        <v>61</v>
      </c>
      <c r="Q1203" s="11">
        <v>69028940278</v>
      </c>
      <c r="R1203" s="4"/>
      <c r="S1203" s="63">
        <v>17</v>
      </c>
      <c r="T1203" s="4"/>
      <c r="U1203" s="4" t="s">
        <v>2573</v>
      </c>
      <c r="V1203" s="4" t="s">
        <v>4741</v>
      </c>
      <c r="W1203" s="4" t="s">
        <v>2671</v>
      </c>
      <c r="X1203" s="4">
        <v>-8.4858930000000008</v>
      </c>
      <c r="Y1203" s="4">
        <v>-72.493842999999998</v>
      </c>
      <c r="Z1203" t="s">
        <v>7</v>
      </c>
      <c r="AB1203" s="22">
        <v>45198</v>
      </c>
      <c r="AC1203" s="22">
        <v>45202</v>
      </c>
      <c r="AD1203" s="168"/>
      <c r="AE1203" s="36">
        <v>45341</v>
      </c>
      <c r="AF1203" s="12"/>
      <c r="AG1203" s="17"/>
      <c r="AI1203" s="12"/>
      <c r="AJ1203" s="81" t="e">
        <v>#N/A</v>
      </c>
    </row>
    <row r="1204" spans="1:39" ht="25.2" customHeight="1" x14ac:dyDescent="0.3">
      <c r="A1204" s="5">
        <v>821</v>
      </c>
      <c r="B1204" s="4" t="s">
        <v>4843</v>
      </c>
      <c r="C1204" s="171">
        <v>35452</v>
      </c>
      <c r="D1204" s="11" t="s">
        <v>4844</v>
      </c>
      <c r="E1204" s="99">
        <f ca="1">IFERROR(VLOOKUP(F1204,'Banco de Dados'!AE:AF,2,FALSE),"")</f>
        <v>717152</v>
      </c>
      <c r="F1204" s="4">
        <f ca="1">IFERROR(VLOOKUP(Q1204,'Banco de Dados'!A:B,2,FALSE),"")</f>
        <v>212301561</v>
      </c>
      <c r="G1204" s="4" t="s">
        <v>58</v>
      </c>
      <c r="H1204" s="12" t="s">
        <v>59</v>
      </c>
      <c r="I1204" s="4"/>
      <c r="J1204" s="11">
        <v>80</v>
      </c>
      <c r="K1204" s="111">
        <v>45214</v>
      </c>
      <c r="L1204" s="12" t="s">
        <v>59</v>
      </c>
      <c r="M1204" s="12" t="s">
        <v>59</v>
      </c>
      <c r="N1204" s="4"/>
      <c r="O1204" s="4" t="s">
        <v>4845</v>
      </c>
      <c r="P1204" s="4" t="s">
        <v>61</v>
      </c>
      <c r="Q1204" s="11">
        <v>79090290206</v>
      </c>
      <c r="R1204" s="4" t="s">
        <v>4846</v>
      </c>
      <c r="S1204" s="63">
        <v>21</v>
      </c>
      <c r="T1204" s="4"/>
      <c r="U1204" s="4" t="s">
        <v>114</v>
      </c>
      <c r="V1204" s="4" t="s">
        <v>115</v>
      </c>
      <c r="W1204" s="4" t="s">
        <v>121</v>
      </c>
      <c r="X1204" s="4">
        <v>-8.4427710000000005</v>
      </c>
      <c r="Y1204" s="4">
        <v>-70.834802999999994</v>
      </c>
      <c r="Z1204">
        <v>2236587</v>
      </c>
      <c r="AA1204" s="123">
        <v>243466</v>
      </c>
      <c r="AB1204" s="22">
        <v>45198</v>
      </c>
      <c r="AC1204" s="22">
        <v>45202</v>
      </c>
      <c r="AD1204" s="168" t="s">
        <v>66</v>
      </c>
      <c r="AE1204" s="36">
        <v>45217</v>
      </c>
      <c r="AG1204" s="12">
        <v>10</v>
      </c>
      <c r="AH1204" s="12" t="s">
        <v>224</v>
      </c>
      <c r="AI1204" t="s">
        <v>225</v>
      </c>
      <c r="AJ1204" s="81">
        <v>25460</v>
      </c>
      <c r="AK1204" s="12"/>
      <c r="AL1204" s="12"/>
    </row>
    <row r="1205" spans="1:39" ht="25.2" customHeight="1" x14ac:dyDescent="0.3">
      <c r="A1205" s="5">
        <v>822</v>
      </c>
      <c r="B1205" s="4" t="s">
        <v>4847</v>
      </c>
      <c r="C1205" s="171">
        <v>35454</v>
      </c>
      <c r="D1205" s="11" t="s">
        <v>4848</v>
      </c>
      <c r="E1205" s="99" t="str">
        <f ca="1">IFERROR(VLOOKUP(F1205,'Banco de Dados'!AE:AF,2,FALSE),"")</f>
        <v/>
      </c>
      <c r="F1205" s="4">
        <f ca="1">IFERROR(VLOOKUP(Q1205,'Banco de Dados'!A:B,2,FALSE),"")</f>
        <v>212301784</v>
      </c>
      <c r="G1205" s="4" t="s">
        <v>58</v>
      </c>
      <c r="H1205" s="12" t="s">
        <v>59</v>
      </c>
      <c r="I1205" s="4" t="s">
        <v>4849</v>
      </c>
      <c r="J1205" s="11">
        <v>80</v>
      </c>
      <c r="K1205" s="111">
        <v>45239</v>
      </c>
      <c r="L1205" s="12" t="s">
        <v>59</v>
      </c>
      <c r="M1205" s="12" t="s">
        <v>59</v>
      </c>
      <c r="N1205" s="4"/>
      <c r="O1205" s="4" t="s">
        <v>4850</v>
      </c>
      <c r="P1205" s="4" t="s">
        <v>61</v>
      </c>
      <c r="Q1205" s="11">
        <v>69983798204</v>
      </c>
      <c r="R1205" s="4" t="s">
        <v>4851</v>
      </c>
      <c r="S1205" s="63">
        <v>21</v>
      </c>
      <c r="T1205" s="4"/>
      <c r="U1205" s="4" t="s">
        <v>114</v>
      </c>
      <c r="V1205" s="4" t="s">
        <v>115</v>
      </c>
      <c r="W1205" s="4" t="s">
        <v>121</v>
      </c>
      <c r="X1205" s="4">
        <v>-8.4636110000000002</v>
      </c>
      <c r="Y1205" s="4">
        <v>-70.824755999999994</v>
      </c>
      <c r="AA1205">
        <v>246999</v>
      </c>
      <c r="AB1205" s="22">
        <v>45198</v>
      </c>
      <c r="AC1205" s="22">
        <v>45202</v>
      </c>
      <c r="AD1205" s="168" t="s">
        <v>66</v>
      </c>
      <c r="AE1205" s="36">
        <v>45252</v>
      </c>
      <c r="AG1205" s="12">
        <v>11</v>
      </c>
      <c r="AH1205" s="12" t="s">
        <v>128</v>
      </c>
      <c r="AI1205" s="17"/>
      <c r="AJ1205" s="81">
        <v>25644</v>
      </c>
      <c r="AK1205" s="12"/>
      <c r="AL1205" s="12"/>
    </row>
    <row r="1206" spans="1:39" ht="25.2" customHeight="1" x14ac:dyDescent="0.3">
      <c r="A1206" s="5">
        <v>823</v>
      </c>
      <c r="B1206" s="4" t="s">
        <v>4852</v>
      </c>
      <c r="C1206" s="171">
        <v>35456</v>
      </c>
      <c r="D1206" s="11" t="s">
        <v>4853</v>
      </c>
      <c r="E1206" s="99" t="str">
        <f ca="1">IFERROR(VLOOKUP(F1206,'Banco de Dados'!AE:AF,2,FALSE),"")</f>
        <v/>
      </c>
      <c r="F1206" s="4">
        <f ca="1">IFERROR(VLOOKUP(Q1206,'Banco de Dados'!A:B,2,FALSE),"")</f>
        <v>212301792</v>
      </c>
      <c r="G1206" s="4" t="s">
        <v>58</v>
      </c>
      <c r="H1206" s="12" t="s">
        <v>59</v>
      </c>
      <c r="I1206" s="4"/>
      <c r="J1206" s="11">
        <v>80</v>
      </c>
      <c r="K1206" s="111">
        <v>45239</v>
      </c>
      <c r="L1206" s="12" t="s">
        <v>59</v>
      </c>
      <c r="M1206" s="12" t="s">
        <v>59</v>
      </c>
      <c r="N1206" s="4"/>
      <c r="O1206" s="4" t="s">
        <v>4854</v>
      </c>
      <c r="P1206" s="4" t="s">
        <v>61</v>
      </c>
      <c r="Q1206" s="11">
        <v>4348099260</v>
      </c>
      <c r="R1206" s="4" t="s">
        <v>4855</v>
      </c>
      <c r="S1206" s="63">
        <v>21</v>
      </c>
      <c r="T1206" s="4"/>
      <c r="U1206" s="4" t="s">
        <v>114</v>
      </c>
      <c r="V1206" s="4" t="s">
        <v>115</v>
      </c>
      <c r="W1206" s="4" t="s">
        <v>121</v>
      </c>
      <c r="X1206" s="4">
        <v>-8.4644899999999996</v>
      </c>
      <c r="Y1206" s="4">
        <v>-70.825692000000004</v>
      </c>
      <c r="AA1206">
        <v>246999</v>
      </c>
      <c r="AB1206" s="22">
        <v>45198</v>
      </c>
      <c r="AC1206" s="22">
        <v>45202</v>
      </c>
      <c r="AD1206" s="168" t="s">
        <v>66</v>
      </c>
      <c r="AE1206" s="36">
        <v>45252</v>
      </c>
      <c r="AG1206" s="12">
        <v>11</v>
      </c>
      <c r="AH1206" s="12" t="s">
        <v>128</v>
      </c>
      <c r="AI1206" s="17"/>
      <c r="AJ1206" s="81">
        <v>35660</v>
      </c>
      <c r="AK1206" s="12"/>
      <c r="AL1206" s="12"/>
    </row>
    <row r="1207" spans="1:39" ht="25.2" customHeight="1" x14ac:dyDescent="0.3">
      <c r="A1207" s="5">
        <v>824</v>
      </c>
      <c r="B1207" s="4" t="s">
        <v>4856</v>
      </c>
      <c r="C1207" s="171">
        <v>35458</v>
      </c>
      <c r="D1207" s="11" t="s">
        <v>4857</v>
      </c>
      <c r="E1207" s="99" t="str">
        <f ca="1">IFERROR(VLOOKUP(F1207,'Banco de Dados'!AE:AF,2,FALSE),"")</f>
        <v/>
      </c>
      <c r="F1207" s="4">
        <f ca="1">IFERROR(VLOOKUP(Q1207,'Banco de Dados'!A:B,2,FALSE),"")</f>
        <v>212301793</v>
      </c>
      <c r="G1207" s="4" t="s">
        <v>58</v>
      </c>
      <c r="H1207" s="12" t="s">
        <v>59</v>
      </c>
      <c r="I1207" s="4"/>
      <c r="J1207" s="11">
        <v>80</v>
      </c>
      <c r="K1207" s="111">
        <v>45189</v>
      </c>
      <c r="L1207" s="12" t="s">
        <v>59</v>
      </c>
      <c r="M1207" s="12" t="s">
        <v>59</v>
      </c>
      <c r="N1207" s="4"/>
      <c r="O1207" s="4" t="s">
        <v>4858</v>
      </c>
      <c r="P1207" s="4" t="s">
        <v>61</v>
      </c>
      <c r="Q1207" s="11">
        <v>669727288</v>
      </c>
      <c r="R1207" s="4" t="s">
        <v>4859</v>
      </c>
      <c r="S1207" s="63">
        <v>21</v>
      </c>
      <c r="T1207" s="4"/>
      <c r="U1207" s="4" t="s">
        <v>114</v>
      </c>
      <c r="V1207" s="4" t="s">
        <v>115</v>
      </c>
      <c r="W1207" s="4" t="s">
        <v>121</v>
      </c>
      <c r="X1207" s="4">
        <v>-8.4640769999999996</v>
      </c>
      <c r="Y1207" s="4">
        <v>-70.822385999999995</v>
      </c>
      <c r="AA1207">
        <v>246999</v>
      </c>
      <c r="AB1207" s="22">
        <v>45198</v>
      </c>
      <c r="AC1207" s="22">
        <v>45202</v>
      </c>
      <c r="AD1207" s="168" t="s">
        <v>66</v>
      </c>
      <c r="AE1207" s="36">
        <v>45252</v>
      </c>
      <c r="AG1207" s="12">
        <v>11</v>
      </c>
      <c r="AH1207" s="12" t="s">
        <v>128</v>
      </c>
      <c r="AI1207" s="17"/>
      <c r="AJ1207" s="81">
        <v>33580</v>
      </c>
      <c r="AK1207" s="12"/>
      <c r="AL1207" s="12"/>
    </row>
    <row r="1208" spans="1:39" ht="25.2" customHeight="1" x14ac:dyDescent="0.3">
      <c r="A1208" s="5">
        <v>825</v>
      </c>
      <c r="B1208" s="4" t="s">
        <v>4860</v>
      </c>
      <c r="C1208" s="171">
        <v>35460</v>
      </c>
      <c r="D1208" s="11" t="s">
        <v>4861</v>
      </c>
      <c r="E1208" s="99" t="str">
        <f ca="1">IFERROR(VLOOKUP(F1208,'Banco de Dados'!AE:AF,2,FALSE),"")</f>
        <v/>
      </c>
      <c r="F1208" s="4">
        <f ca="1">IFERROR(VLOOKUP(Q1208,'Banco de Dados'!A:B,2,FALSE),"")</f>
        <v>212301794</v>
      </c>
      <c r="G1208" s="4" t="s">
        <v>58</v>
      </c>
      <c r="H1208" s="12" t="s">
        <v>59</v>
      </c>
      <c r="I1208" s="4"/>
      <c r="J1208" s="11">
        <v>80</v>
      </c>
      <c r="K1208" s="111">
        <v>45189</v>
      </c>
      <c r="L1208" s="12" t="s">
        <v>59</v>
      </c>
      <c r="M1208" s="12" t="s">
        <v>59</v>
      </c>
      <c r="N1208" s="4"/>
      <c r="O1208" s="4" t="s">
        <v>4862</v>
      </c>
      <c r="P1208" s="4" t="s">
        <v>61</v>
      </c>
      <c r="Q1208" s="11">
        <v>5130236238</v>
      </c>
      <c r="R1208" s="4" t="s">
        <v>4863</v>
      </c>
      <c r="S1208" s="63">
        <v>21</v>
      </c>
      <c r="T1208" s="4"/>
      <c r="U1208" s="4" t="s">
        <v>114</v>
      </c>
      <c r="V1208" s="4" t="s">
        <v>115</v>
      </c>
      <c r="W1208" s="4" t="s">
        <v>121</v>
      </c>
      <c r="X1208" s="4">
        <v>-8.465109</v>
      </c>
      <c r="Y1208" s="4">
        <v>-70.818522999999999</v>
      </c>
      <c r="AA1208">
        <v>246999</v>
      </c>
      <c r="AB1208" s="22">
        <v>45198</v>
      </c>
      <c r="AC1208" s="22">
        <v>45202</v>
      </c>
      <c r="AD1208" s="168" t="s">
        <v>66</v>
      </c>
      <c r="AE1208" s="36">
        <v>45252</v>
      </c>
      <c r="AG1208" s="12">
        <v>11</v>
      </c>
      <c r="AH1208" s="12" t="s">
        <v>128</v>
      </c>
      <c r="AI1208" s="17"/>
      <c r="AJ1208" s="81">
        <v>36789</v>
      </c>
      <c r="AK1208" s="12"/>
      <c r="AL1208" s="12"/>
    </row>
    <row r="1209" spans="1:39" ht="25.2" customHeight="1" x14ac:dyDescent="0.3">
      <c r="A1209" s="5">
        <v>826</v>
      </c>
      <c r="B1209" s="4" t="s">
        <v>4864</v>
      </c>
      <c r="C1209" s="171">
        <v>35462</v>
      </c>
      <c r="D1209" s="11" t="s">
        <v>4865</v>
      </c>
      <c r="E1209" s="99" t="str">
        <f ca="1">IFERROR(VLOOKUP(F1209,'Banco de Dados'!AE:AF,2,FALSE),"")</f>
        <v/>
      </c>
      <c r="F1209" s="4">
        <f ca="1">IFERROR(VLOOKUP(Q1209,'Banco de Dados'!A:B,2,FALSE),"")</f>
        <v>212301795</v>
      </c>
      <c r="G1209" s="4" t="s">
        <v>58</v>
      </c>
      <c r="H1209" s="12" t="s">
        <v>59</v>
      </c>
      <c r="I1209" s="4"/>
      <c r="J1209" s="11">
        <v>80</v>
      </c>
      <c r="K1209" s="111">
        <v>45238</v>
      </c>
      <c r="L1209" s="12" t="s">
        <v>59</v>
      </c>
      <c r="M1209" s="12" t="s">
        <v>59</v>
      </c>
      <c r="N1209" s="4"/>
      <c r="O1209" s="4" t="s">
        <v>4866</v>
      </c>
      <c r="P1209" s="4" t="s">
        <v>61</v>
      </c>
      <c r="Q1209" s="11">
        <v>72300248204</v>
      </c>
      <c r="R1209" s="4" t="s">
        <v>4867</v>
      </c>
      <c r="S1209" s="63">
        <v>21</v>
      </c>
      <c r="T1209" s="4"/>
      <c r="U1209" s="4" t="s">
        <v>114</v>
      </c>
      <c r="V1209" s="4" t="s">
        <v>115</v>
      </c>
      <c r="W1209" s="4" t="s">
        <v>121</v>
      </c>
      <c r="X1209" s="4">
        <v>-8.464715</v>
      </c>
      <c r="Y1209" s="4">
        <v>-70.813451000000001</v>
      </c>
      <c r="AA1209">
        <v>246999</v>
      </c>
      <c r="AB1209" s="22">
        <v>45198</v>
      </c>
      <c r="AC1209" s="22">
        <v>45202</v>
      </c>
      <c r="AD1209" s="168" t="s">
        <v>66</v>
      </c>
      <c r="AE1209" s="36">
        <v>45252</v>
      </c>
      <c r="AG1209" s="12">
        <v>11</v>
      </c>
      <c r="AH1209" s="12" t="s">
        <v>128</v>
      </c>
      <c r="AI1209" s="17"/>
      <c r="AJ1209" s="81">
        <v>24905</v>
      </c>
      <c r="AK1209" s="12"/>
      <c r="AL1209" s="12"/>
    </row>
    <row r="1210" spans="1:39" ht="25.2" customHeight="1" x14ac:dyDescent="0.3">
      <c r="A1210" s="5">
        <v>827</v>
      </c>
      <c r="B1210" s="4" t="s">
        <v>4868</v>
      </c>
      <c r="C1210" s="171">
        <v>35464</v>
      </c>
      <c r="D1210" s="11" t="s">
        <v>4869</v>
      </c>
      <c r="E1210" s="99" t="str">
        <f ca="1">IFERROR(VLOOKUP(F1210,'Banco de Dados'!AE:AF,2,FALSE),"")</f>
        <v/>
      </c>
      <c r="F1210" s="4">
        <f ca="1">IFERROR(VLOOKUP(Q1210,'Banco de Dados'!A:B,2,FALSE),"")</f>
        <v>212301785</v>
      </c>
      <c r="G1210" s="4" t="s">
        <v>58</v>
      </c>
      <c r="H1210" s="12" t="s">
        <v>59</v>
      </c>
      <c r="I1210" s="4"/>
      <c r="J1210" s="11">
        <v>80</v>
      </c>
      <c r="K1210" s="111">
        <v>45238</v>
      </c>
      <c r="L1210" s="12" t="s">
        <v>59</v>
      </c>
      <c r="M1210" s="12" t="s">
        <v>59</v>
      </c>
      <c r="N1210" s="4"/>
      <c r="O1210" s="4" t="s">
        <v>4870</v>
      </c>
      <c r="P1210" s="4" t="s">
        <v>61</v>
      </c>
      <c r="Q1210" s="11">
        <v>4480916237</v>
      </c>
      <c r="R1210" s="4" t="s">
        <v>4871</v>
      </c>
      <c r="S1210" s="63">
        <v>21</v>
      </c>
      <c r="T1210" s="4"/>
      <c r="U1210" s="4" t="s">
        <v>114</v>
      </c>
      <c r="V1210" s="4" t="s">
        <v>115</v>
      </c>
      <c r="W1210" s="4" t="s">
        <v>121</v>
      </c>
      <c r="X1210" s="4">
        <v>-8.4663690000000003</v>
      </c>
      <c r="Y1210" s="4">
        <v>-70.808293000000006</v>
      </c>
      <c r="AA1210">
        <v>246999</v>
      </c>
      <c r="AB1210" s="22">
        <v>45198</v>
      </c>
      <c r="AC1210" s="22">
        <v>45202</v>
      </c>
      <c r="AD1210" s="168" t="s">
        <v>66</v>
      </c>
      <c r="AE1210" s="36">
        <v>45252</v>
      </c>
      <c r="AG1210" s="12">
        <v>11</v>
      </c>
      <c r="AH1210" s="12" t="s">
        <v>128</v>
      </c>
      <c r="AI1210" s="17"/>
      <c r="AJ1210" s="81">
        <v>34765</v>
      </c>
      <c r="AK1210" s="12"/>
      <c r="AL1210" s="12"/>
    </row>
    <row r="1211" spans="1:39" ht="25.2" customHeight="1" x14ac:dyDescent="0.3">
      <c r="A1211" s="5">
        <v>828</v>
      </c>
      <c r="B1211" s="4" t="s">
        <v>4872</v>
      </c>
      <c r="C1211" s="171">
        <v>35466</v>
      </c>
      <c r="D1211" s="11" t="s">
        <v>4873</v>
      </c>
      <c r="E1211" s="99" t="str">
        <f ca="1">IFERROR(VLOOKUP(F1211,'Banco de Dados'!AE:AF,2,FALSE),"")</f>
        <v/>
      </c>
      <c r="F1211" s="4">
        <f ca="1">IFERROR(VLOOKUP(Q1211,'Banco de Dados'!A:B,2,FALSE),"")</f>
        <v>212301786</v>
      </c>
      <c r="G1211" s="4" t="s">
        <v>58</v>
      </c>
      <c r="H1211" s="12" t="s">
        <v>59</v>
      </c>
      <c r="I1211" s="4"/>
      <c r="J1211" s="11">
        <v>80</v>
      </c>
      <c r="K1211" s="111">
        <v>45189</v>
      </c>
      <c r="L1211" s="12" t="s">
        <v>59</v>
      </c>
      <c r="M1211" s="12" t="s">
        <v>59</v>
      </c>
      <c r="N1211" s="4"/>
      <c r="O1211" s="4" t="s">
        <v>4874</v>
      </c>
      <c r="P1211" s="4" t="s">
        <v>61</v>
      </c>
      <c r="Q1211" s="11">
        <v>1767586230</v>
      </c>
      <c r="R1211" s="4" t="s">
        <v>4875</v>
      </c>
      <c r="S1211" s="63">
        <v>21</v>
      </c>
      <c r="T1211" s="4"/>
      <c r="U1211" s="4" t="s">
        <v>114</v>
      </c>
      <c r="V1211" s="4" t="s">
        <v>115</v>
      </c>
      <c r="W1211" s="4" t="s">
        <v>4876</v>
      </c>
      <c r="X1211" s="4">
        <v>-8.4587640000000004</v>
      </c>
      <c r="Y1211" s="4">
        <v>-70.821657999999999</v>
      </c>
      <c r="AA1211">
        <v>246999</v>
      </c>
      <c r="AB1211" s="22">
        <v>45198</v>
      </c>
      <c r="AC1211" s="22">
        <v>45202</v>
      </c>
      <c r="AD1211" s="168" t="s">
        <v>66</v>
      </c>
      <c r="AE1211" s="36">
        <v>45252</v>
      </c>
      <c r="AG1211" s="12">
        <v>11</v>
      </c>
      <c r="AH1211" s="12" t="s">
        <v>128</v>
      </c>
      <c r="AI1211" s="17"/>
      <c r="AJ1211" s="81">
        <v>34147</v>
      </c>
      <c r="AK1211" s="12"/>
      <c r="AL1211" s="12"/>
    </row>
    <row r="1212" spans="1:39" ht="25.2" customHeight="1" x14ac:dyDescent="0.3">
      <c r="A1212" s="5">
        <v>829</v>
      </c>
      <c r="B1212" s="4" t="s">
        <v>4877</v>
      </c>
      <c r="C1212" s="171">
        <v>35468</v>
      </c>
      <c r="D1212" s="11" t="s">
        <v>4878</v>
      </c>
      <c r="E1212" s="99" t="str">
        <f ca="1">IFERROR(VLOOKUP(F1212,'Banco de Dados'!AE:AF,2,FALSE),"")</f>
        <v/>
      </c>
      <c r="F1212" s="4">
        <f ca="1">IFERROR(VLOOKUP(Q1212,'Banco de Dados'!A:B,2,FALSE),"")</f>
        <v>212301787</v>
      </c>
      <c r="G1212" s="4" t="s">
        <v>58</v>
      </c>
      <c r="H1212" s="12" t="s">
        <v>59</v>
      </c>
      <c r="I1212" s="4"/>
      <c r="J1212" s="11">
        <v>80</v>
      </c>
      <c r="K1212" s="111">
        <v>45189</v>
      </c>
      <c r="L1212" s="12" t="s">
        <v>59</v>
      </c>
      <c r="M1212" s="12" t="s">
        <v>59</v>
      </c>
      <c r="N1212" s="4"/>
      <c r="O1212" s="4" t="s">
        <v>4879</v>
      </c>
      <c r="P1212" s="4" t="s">
        <v>61</v>
      </c>
      <c r="Q1212" s="11">
        <v>3141324220</v>
      </c>
      <c r="R1212" s="4" t="s">
        <v>4880</v>
      </c>
      <c r="S1212" s="63">
        <v>21</v>
      </c>
      <c r="T1212" s="4"/>
      <c r="U1212" s="4" t="s">
        <v>114</v>
      </c>
      <c r="V1212" s="4" t="s">
        <v>115</v>
      </c>
      <c r="W1212" s="4" t="s">
        <v>121</v>
      </c>
      <c r="X1212" s="4">
        <v>-8.4570600000000002</v>
      </c>
      <c r="Y1212" s="4">
        <v>-70.822126999999995</v>
      </c>
      <c r="AA1212">
        <v>246999</v>
      </c>
      <c r="AB1212" s="22">
        <v>45198</v>
      </c>
      <c r="AC1212" s="22">
        <v>45202</v>
      </c>
      <c r="AD1212" s="168" t="s">
        <v>66</v>
      </c>
      <c r="AE1212" s="36">
        <v>45252</v>
      </c>
      <c r="AG1212" s="12">
        <v>11</v>
      </c>
      <c r="AH1212" s="12" t="s">
        <v>128</v>
      </c>
      <c r="AI1212" s="17"/>
      <c r="AJ1212" s="81">
        <v>35792</v>
      </c>
      <c r="AK1212" s="12"/>
      <c r="AL1212" s="12"/>
    </row>
    <row r="1213" spans="1:39" ht="25.2" customHeight="1" x14ac:dyDescent="0.3">
      <c r="A1213" s="5">
        <v>83</v>
      </c>
      <c r="B1213" s="4" t="s">
        <v>4881</v>
      </c>
      <c r="C1213" s="169">
        <v>17172</v>
      </c>
      <c r="D1213" s="11" t="s">
        <v>106</v>
      </c>
      <c r="E1213" s="99">
        <f>IFERROR(VLOOKUP(F1213,'Banco de Dados'!AE:AF,2,FALSE),"")</f>
        <v>714603</v>
      </c>
      <c r="F1213" s="4">
        <f>IFERROR(VLOOKUP(Q1213,'Banco de Dados'!A:B,2,FALSE),"")</f>
        <v>212301081</v>
      </c>
      <c r="G1213" s="4" t="s">
        <v>58</v>
      </c>
      <c r="H1213" s="12" t="s">
        <v>59</v>
      </c>
      <c r="I1213" s="4"/>
      <c r="J1213" s="11">
        <v>80</v>
      </c>
      <c r="K1213" s="111">
        <v>45184</v>
      </c>
      <c r="L1213" s="12" t="s">
        <v>59</v>
      </c>
      <c r="M1213" s="12" t="s">
        <v>59</v>
      </c>
      <c r="N1213" s="4" t="s">
        <v>4466</v>
      </c>
      <c r="O1213" s="4" t="s">
        <v>4882</v>
      </c>
      <c r="P1213" s="4" t="s">
        <v>61</v>
      </c>
      <c r="Q1213" s="11">
        <v>70305892207</v>
      </c>
      <c r="R1213" s="4" t="s">
        <v>4883</v>
      </c>
      <c r="S1213" s="4">
        <v>16</v>
      </c>
      <c r="T1213" s="4"/>
      <c r="U1213" s="4" t="s">
        <v>63</v>
      </c>
      <c r="V1213" s="4" t="s">
        <v>64</v>
      </c>
      <c r="W1213" s="4" t="s">
        <v>65</v>
      </c>
      <c r="X1213" s="4">
        <v>-8.1303800000000006</v>
      </c>
      <c r="Y1213" s="4">
        <v>-72.580753000000001</v>
      </c>
      <c r="Z1213">
        <v>2216218</v>
      </c>
      <c r="AA1213" s="123">
        <v>239823</v>
      </c>
      <c r="AB1213" s="22">
        <v>45154</v>
      </c>
      <c r="AC1213" s="22">
        <v>45154</v>
      </c>
      <c r="AD1213" s="168" t="s">
        <v>66</v>
      </c>
      <c r="AE1213" s="36">
        <v>45194</v>
      </c>
      <c r="AF1213" s="36">
        <v>45208</v>
      </c>
      <c r="AG1213" s="12">
        <v>9</v>
      </c>
      <c r="AH1213" s="12" t="s">
        <v>67</v>
      </c>
      <c r="AI1213" t="s">
        <v>68</v>
      </c>
      <c r="AJ1213" s="81">
        <v>32463</v>
      </c>
    </row>
    <row r="1214" spans="1:39" ht="25.2" customHeight="1" x14ac:dyDescent="0.3">
      <c r="A1214" s="5">
        <v>830</v>
      </c>
      <c r="B1214" s="4" t="s">
        <v>4884</v>
      </c>
      <c r="C1214" s="171">
        <v>35470</v>
      </c>
      <c r="D1214" s="11" t="s">
        <v>4885</v>
      </c>
      <c r="E1214" s="99">
        <f ca="1">IFERROR(VLOOKUP(F1214,'Banco de Dados'!AE:AF,2,FALSE),"")</f>
        <v>717192</v>
      </c>
      <c r="F1214" s="4">
        <f ca="1">IFERROR(VLOOKUP(Q1214,'Banco de Dados'!A:B,2,FALSE),"")</f>
        <v>212301560</v>
      </c>
      <c r="G1214" s="4" t="s">
        <v>58</v>
      </c>
      <c r="H1214" s="12" t="s">
        <v>59</v>
      </c>
      <c r="I1214" s="4"/>
      <c r="J1214" s="11">
        <v>80</v>
      </c>
      <c r="K1214" s="111">
        <v>45214</v>
      </c>
      <c r="L1214" s="12" t="s">
        <v>59</v>
      </c>
      <c r="M1214" s="12" t="s">
        <v>59</v>
      </c>
      <c r="N1214" s="4"/>
      <c r="O1214" s="4" t="s">
        <v>4886</v>
      </c>
      <c r="P1214" s="4" t="s">
        <v>61</v>
      </c>
      <c r="Q1214" s="11">
        <v>666798265</v>
      </c>
      <c r="R1214" s="4" t="s">
        <v>4887</v>
      </c>
      <c r="S1214" s="63">
        <v>21</v>
      </c>
      <c r="T1214" s="4"/>
      <c r="U1214" s="4" t="s">
        <v>114</v>
      </c>
      <c r="V1214" s="4" t="s">
        <v>115</v>
      </c>
      <c r="W1214" s="4" t="s">
        <v>4876</v>
      </c>
      <c r="X1214" s="4">
        <v>-8.4567890000000006</v>
      </c>
      <c r="Y1214" s="4">
        <v>-70.830015000000003</v>
      </c>
      <c r="Z1214">
        <v>2236589</v>
      </c>
      <c r="AA1214" s="123">
        <v>243466</v>
      </c>
      <c r="AB1214" s="22">
        <v>45198</v>
      </c>
      <c r="AC1214" s="22">
        <v>45202</v>
      </c>
      <c r="AD1214" s="168" t="s">
        <v>66</v>
      </c>
      <c r="AE1214" s="36">
        <v>45217</v>
      </c>
      <c r="AG1214" s="12">
        <v>10</v>
      </c>
      <c r="AH1214" s="12" t="s">
        <v>224</v>
      </c>
      <c r="AI1214" t="s">
        <v>225</v>
      </c>
      <c r="AJ1214" s="81">
        <v>33447</v>
      </c>
      <c r="AK1214" s="12"/>
      <c r="AL1214" s="12"/>
    </row>
    <row r="1215" spans="1:39" ht="25.2" customHeight="1" x14ac:dyDescent="0.3">
      <c r="A1215" s="5">
        <v>831</v>
      </c>
      <c r="B1215" s="4" t="s">
        <v>4888</v>
      </c>
      <c r="C1215" s="171">
        <v>40666</v>
      </c>
      <c r="D1215" s="11" t="s">
        <v>4889</v>
      </c>
      <c r="E1215" s="99">
        <f ca="1">IFERROR(VLOOKUP(F1215,'Banco de Dados'!AE:AF,2,FALSE),"")</f>
        <v>717197</v>
      </c>
      <c r="F1215" s="4">
        <f ca="1">IFERROR(VLOOKUP(Q1215,'Banco de Dados'!A:B,2,FALSE),"")</f>
        <v>212301559</v>
      </c>
      <c r="G1215" s="4" t="s">
        <v>58</v>
      </c>
      <c r="H1215" s="12" t="s">
        <v>59</v>
      </c>
      <c r="I1215" s="4"/>
      <c r="J1215" s="11">
        <v>80</v>
      </c>
      <c r="K1215" s="111">
        <v>45223</v>
      </c>
      <c r="L1215" s="12" t="s">
        <v>59</v>
      </c>
      <c r="M1215" s="12" t="s">
        <v>59</v>
      </c>
      <c r="N1215" s="4"/>
      <c r="O1215" s="4" t="s">
        <v>4890</v>
      </c>
      <c r="P1215" s="4" t="s">
        <v>61</v>
      </c>
      <c r="Q1215" s="11">
        <v>421663227</v>
      </c>
      <c r="R1215" s="4" t="s">
        <v>4891</v>
      </c>
      <c r="S1215" s="63">
        <v>21</v>
      </c>
      <c r="T1215" s="4"/>
      <c r="U1215" s="4" t="s">
        <v>114</v>
      </c>
      <c r="V1215" s="4" t="s">
        <v>115</v>
      </c>
      <c r="W1215" s="4" t="s">
        <v>4876</v>
      </c>
      <c r="X1215" s="4">
        <v>-8.4370940000000001</v>
      </c>
      <c r="Y1215" s="4">
        <v>-70.801788999999999</v>
      </c>
      <c r="Z1215">
        <v>2236590</v>
      </c>
      <c r="AA1215" s="123">
        <v>243466</v>
      </c>
      <c r="AB1215" s="22">
        <v>45198</v>
      </c>
      <c r="AC1215" s="22">
        <v>45202</v>
      </c>
      <c r="AD1215" s="168" t="s">
        <v>66</v>
      </c>
      <c r="AE1215" s="36">
        <v>45225</v>
      </c>
      <c r="AG1215" s="12">
        <v>10</v>
      </c>
      <c r="AH1215" s="12" t="s">
        <v>224</v>
      </c>
      <c r="AI1215" t="s">
        <v>225</v>
      </c>
      <c r="AJ1215" s="81">
        <v>27003</v>
      </c>
      <c r="AK1215" s="12"/>
      <c r="AL1215" s="12"/>
    </row>
    <row r="1216" spans="1:39" ht="25.2" customHeight="1" x14ac:dyDescent="0.3">
      <c r="A1216" s="5">
        <v>832</v>
      </c>
      <c r="B1216" s="4" t="s">
        <v>4892</v>
      </c>
      <c r="C1216" s="171">
        <v>40668</v>
      </c>
      <c r="D1216" s="11" t="s">
        <v>4893</v>
      </c>
      <c r="E1216" s="99">
        <f ca="1">IFERROR(VLOOKUP(F1216,'Banco de Dados'!AE:AF,2,FALSE),"")</f>
        <v>717213</v>
      </c>
      <c r="F1216" s="4">
        <f ca="1">IFERROR(VLOOKUP(Q1216,'Banco de Dados'!A:B,2,FALSE),"")</f>
        <v>212301558</v>
      </c>
      <c r="G1216" s="4" t="s">
        <v>58</v>
      </c>
      <c r="H1216" s="12" t="s">
        <v>59</v>
      </c>
      <c r="I1216" s="4"/>
      <c r="J1216" s="11">
        <v>80</v>
      </c>
      <c r="K1216" s="111">
        <v>45223</v>
      </c>
      <c r="L1216" s="12" t="s">
        <v>59</v>
      </c>
      <c r="M1216" s="12" t="s">
        <v>59</v>
      </c>
      <c r="N1216" s="4"/>
      <c r="O1216" s="4" t="s">
        <v>4894</v>
      </c>
      <c r="P1216" s="4" t="s">
        <v>61</v>
      </c>
      <c r="Q1216" s="11">
        <v>52139930282</v>
      </c>
      <c r="R1216" s="4" t="s">
        <v>4895</v>
      </c>
      <c r="S1216" s="63">
        <v>21</v>
      </c>
      <c r="T1216" s="4"/>
      <c r="U1216" s="4" t="s">
        <v>114</v>
      </c>
      <c r="V1216" s="4" t="s">
        <v>115</v>
      </c>
      <c r="W1216" s="4" t="s">
        <v>4876</v>
      </c>
      <c r="X1216" s="4">
        <v>-8.4394550000000006</v>
      </c>
      <c r="Y1216" s="4">
        <v>-70.796993999999998</v>
      </c>
      <c r="Z1216">
        <v>2236592</v>
      </c>
      <c r="AA1216" s="123">
        <v>243466</v>
      </c>
      <c r="AB1216" s="22">
        <v>45198</v>
      </c>
      <c r="AC1216" s="22">
        <v>45202</v>
      </c>
      <c r="AD1216" s="168" t="s">
        <v>66</v>
      </c>
      <c r="AE1216" s="36">
        <v>45225</v>
      </c>
      <c r="AG1216" s="12">
        <v>10</v>
      </c>
      <c r="AH1216" s="12" t="s">
        <v>224</v>
      </c>
      <c r="AI1216" t="s">
        <v>225</v>
      </c>
      <c r="AJ1216" s="81">
        <v>27088</v>
      </c>
      <c r="AK1216" s="12"/>
      <c r="AL1216" s="12"/>
    </row>
    <row r="1217" spans="1:38" ht="25.2" customHeight="1" x14ac:dyDescent="0.3">
      <c r="A1217" s="5">
        <v>833</v>
      </c>
      <c r="B1217" s="4" t="s">
        <v>4896</v>
      </c>
      <c r="C1217" s="171">
        <v>40670</v>
      </c>
      <c r="D1217" s="11" t="s">
        <v>4897</v>
      </c>
      <c r="E1217" s="99">
        <f ca="1">IFERROR(VLOOKUP(F1217,'Banco de Dados'!AE:AF,2,FALSE),"")</f>
        <v>717214</v>
      </c>
      <c r="F1217" s="4">
        <f ca="1">IFERROR(VLOOKUP(Q1217,'Banco de Dados'!A:B,2,FALSE),"")</f>
        <v>212301557</v>
      </c>
      <c r="G1217" s="4" t="s">
        <v>58</v>
      </c>
      <c r="H1217" s="12" t="s">
        <v>59</v>
      </c>
      <c r="I1217" s="4"/>
      <c r="J1217" s="11">
        <v>80</v>
      </c>
      <c r="K1217" s="111">
        <v>45223</v>
      </c>
      <c r="L1217" s="12" t="s">
        <v>59</v>
      </c>
      <c r="M1217" s="12" t="s">
        <v>59</v>
      </c>
      <c r="N1217" s="4"/>
      <c r="O1217" s="4" t="s">
        <v>4898</v>
      </c>
      <c r="P1217" s="4" t="s">
        <v>61</v>
      </c>
      <c r="Q1217" s="11">
        <v>4799014226</v>
      </c>
      <c r="R1217" s="4" t="s">
        <v>4899</v>
      </c>
      <c r="S1217" s="63">
        <v>21</v>
      </c>
      <c r="T1217" s="4"/>
      <c r="U1217" s="4" t="s">
        <v>114</v>
      </c>
      <c r="V1217" s="4" t="s">
        <v>115</v>
      </c>
      <c r="W1217" s="4" t="s">
        <v>4876</v>
      </c>
      <c r="X1217" s="4">
        <v>-8.4426070000000006</v>
      </c>
      <c r="Y1217" s="4">
        <v>-70.795817</v>
      </c>
      <c r="Z1217">
        <v>2236593</v>
      </c>
      <c r="AA1217" s="123">
        <v>243466</v>
      </c>
      <c r="AB1217" s="22">
        <v>45198</v>
      </c>
      <c r="AC1217" s="22">
        <v>45202</v>
      </c>
      <c r="AD1217" s="168" t="s">
        <v>66</v>
      </c>
      <c r="AE1217" s="36">
        <v>45225</v>
      </c>
      <c r="AG1217" s="12">
        <v>10</v>
      </c>
      <c r="AH1217" s="12" t="s">
        <v>224</v>
      </c>
      <c r="AI1217" t="s">
        <v>225</v>
      </c>
      <c r="AJ1217" s="81">
        <v>36220</v>
      </c>
      <c r="AK1217" s="12"/>
      <c r="AL1217" s="12"/>
    </row>
    <row r="1218" spans="1:38" ht="25.2" customHeight="1" x14ac:dyDescent="0.3">
      <c r="A1218" s="5">
        <v>834</v>
      </c>
      <c r="B1218" s="4" t="s">
        <v>4900</v>
      </c>
      <c r="C1218" s="171">
        <v>40672</v>
      </c>
      <c r="D1218" s="11" t="s">
        <v>4901</v>
      </c>
      <c r="E1218" s="99" t="str">
        <f ca="1">IFERROR(VLOOKUP(F1218,'Banco de Dados'!AE:AF,2,FALSE),"")</f>
        <v/>
      </c>
      <c r="F1218" s="4">
        <f ca="1">IFERROR(VLOOKUP(Q1218,'Banco de Dados'!A:B,2,FALSE),"")</f>
        <v>212301717</v>
      </c>
      <c r="G1218" s="4" t="s">
        <v>58</v>
      </c>
      <c r="H1218" s="12" t="s">
        <v>59</v>
      </c>
      <c r="I1218" s="4"/>
      <c r="J1218" s="11">
        <v>80</v>
      </c>
      <c r="K1218" s="111">
        <v>45224</v>
      </c>
      <c r="L1218" s="12" t="s">
        <v>59</v>
      </c>
      <c r="M1218" s="147">
        <v>0.95</v>
      </c>
      <c r="N1218" s="4"/>
      <c r="O1218" s="4" t="s">
        <v>4902</v>
      </c>
      <c r="P1218" s="4" t="s">
        <v>61</v>
      </c>
      <c r="Q1218" s="11">
        <v>69984050220</v>
      </c>
      <c r="R1218" s="4" t="s">
        <v>4903</v>
      </c>
      <c r="S1218" s="63">
        <v>21</v>
      </c>
      <c r="T1218" s="4"/>
      <c r="U1218" s="4" t="s">
        <v>114</v>
      </c>
      <c r="V1218" s="4" t="s">
        <v>115</v>
      </c>
      <c r="W1218" s="4" t="s">
        <v>4876</v>
      </c>
      <c r="X1218" s="4">
        <v>-8.4436040000000006</v>
      </c>
      <c r="Y1218" s="4">
        <v>-70.787985000000006</v>
      </c>
      <c r="Z1218">
        <v>2245030</v>
      </c>
      <c r="AA1218" s="125">
        <v>244109</v>
      </c>
      <c r="AB1218" s="22">
        <v>45198</v>
      </c>
      <c r="AC1218" s="22">
        <v>45202</v>
      </c>
      <c r="AD1218" s="168" t="s">
        <v>66</v>
      </c>
      <c r="AE1218" s="36">
        <v>45240</v>
      </c>
      <c r="AG1218" s="12">
        <v>11</v>
      </c>
      <c r="AH1218" s="12" t="s">
        <v>224</v>
      </c>
      <c r="AI1218" t="s">
        <v>806</v>
      </c>
      <c r="AJ1218" s="81">
        <v>25826</v>
      </c>
      <c r="AK1218" s="12"/>
      <c r="AL1218" s="12"/>
    </row>
    <row r="1219" spans="1:38" ht="25.2" customHeight="1" x14ac:dyDescent="0.3">
      <c r="A1219" s="5">
        <v>835</v>
      </c>
      <c r="B1219" s="4" t="s">
        <v>4904</v>
      </c>
      <c r="C1219" s="171">
        <v>40674</v>
      </c>
      <c r="D1219" s="11" t="s">
        <v>4905</v>
      </c>
      <c r="E1219" s="99" t="str">
        <f ca="1">IFERROR(VLOOKUP(F1219,'Banco de Dados'!AE:AF,2,FALSE),"")</f>
        <v/>
      </c>
      <c r="F1219" s="4">
        <f ca="1">IFERROR(VLOOKUP(Q1219,'Banco de Dados'!A:B,2,FALSE),"")</f>
        <v>212301720</v>
      </c>
      <c r="G1219" s="4" t="s">
        <v>58</v>
      </c>
      <c r="H1219" s="12" t="s">
        <v>59</v>
      </c>
      <c r="I1219" s="4"/>
      <c r="J1219" s="11">
        <v>80</v>
      </c>
      <c r="K1219" s="111">
        <v>45233</v>
      </c>
      <c r="L1219" s="12" t="s">
        <v>59</v>
      </c>
      <c r="M1219" s="147">
        <v>0.95</v>
      </c>
      <c r="N1219" s="4"/>
      <c r="O1219" s="4" t="s">
        <v>4906</v>
      </c>
      <c r="P1219" s="4" t="s">
        <v>61</v>
      </c>
      <c r="Q1219" s="11">
        <v>5554463282</v>
      </c>
      <c r="R1219" s="4" t="s">
        <v>4907</v>
      </c>
      <c r="S1219" s="63">
        <v>21</v>
      </c>
      <c r="T1219" s="4"/>
      <c r="U1219" s="4" t="s">
        <v>114</v>
      </c>
      <c r="V1219" s="4" t="s">
        <v>115</v>
      </c>
      <c r="W1219" s="4" t="s">
        <v>4876</v>
      </c>
      <c r="X1219" s="4">
        <v>-8.4407929999999993</v>
      </c>
      <c r="Y1219" s="4">
        <v>-70.784631000000005</v>
      </c>
      <c r="Z1219">
        <v>2245031</v>
      </c>
      <c r="AA1219" s="125">
        <v>244109</v>
      </c>
      <c r="AB1219" s="22">
        <v>45198</v>
      </c>
      <c r="AC1219" s="22">
        <v>45202</v>
      </c>
      <c r="AD1219" s="168" t="s">
        <v>66</v>
      </c>
      <c r="AE1219" s="36">
        <v>45240</v>
      </c>
      <c r="AG1219" s="12">
        <v>11</v>
      </c>
      <c r="AH1219" s="12" t="s">
        <v>224</v>
      </c>
      <c r="AI1219" t="s">
        <v>806</v>
      </c>
      <c r="AJ1219" s="81">
        <v>37480</v>
      </c>
      <c r="AK1219" s="12"/>
      <c r="AL1219" s="12"/>
    </row>
    <row r="1220" spans="1:38" ht="25.2" customHeight="1" x14ac:dyDescent="0.3">
      <c r="A1220" s="5">
        <v>836</v>
      </c>
      <c r="B1220" s="4" t="s">
        <v>4908</v>
      </c>
      <c r="C1220" s="171">
        <v>40676</v>
      </c>
      <c r="D1220" s="11" t="s">
        <v>4909</v>
      </c>
      <c r="E1220" s="99" t="str">
        <f ca="1">IFERROR(VLOOKUP(F1220,'Banco de Dados'!AE:AF,2,FALSE),"")</f>
        <v/>
      </c>
      <c r="F1220" s="4">
        <f ca="1">IFERROR(VLOOKUP(Q1220,'Banco de Dados'!A:B,2,FALSE),"")</f>
        <v>212301721</v>
      </c>
      <c r="G1220" s="4" t="s">
        <v>58</v>
      </c>
      <c r="H1220" s="12" t="s">
        <v>59</v>
      </c>
      <c r="I1220" s="4"/>
      <c r="J1220" s="11">
        <v>80</v>
      </c>
      <c r="K1220" s="111">
        <v>45224</v>
      </c>
      <c r="L1220" s="12" t="s">
        <v>59</v>
      </c>
      <c r="M1220" s="147">
        <v>0.95</v>
      </c>
      <c r="N1220" s="4"/>
      <c r="O1220" s="4" t="s">
        <v>4910</v>
      </c>
      <c r="P1220" s="4" t="s">
        <v>61</v>
      </c>
      <c r="Q1220" s="11">
        <v>4958757244</v>
      </c>
      <c r="R1220" s="4" t="s">
        <v>4911</v>
      </c>
      <c r="S1220" s="63">
        <v>21</v>
      </c>
      <c r="T1220" s="4"/>
      <c r="U1220" s="4" t="s">
        <v>114</v>
      </c>
      <c r="V1220" s="4" t="s">
        <v>115</v>
      </c>
      <c r="W1220" s="4" t="s">
        <v>4876</v>
      </c>
      <c r="X1220" s="4">
        <v>-8.4535070000000001</v>
      </c>
      <c r="Y1220" s="4">
        <v>-70.775227000000001</v>
      </c>
      <c r="Z1220">
        <v>2245032</v>
      </c>
      <c r="AA1220" s="125">
        <v>244109</v>
      </c>
      <c r="AB1220" s="22">
        <v>45198</v>
      </c>
      <c r="AC1220" s="22">
        <v>45202</v>
      </c>
      <c r="AD1220" s="168" t="s">
        <v>66</v>
      </c>
      <c r="AE1220" s="36">
        <v>45240</v>
      </c>
      <c r="AG1220" s="12">
        <v>11</v>
      </c>
      <c r="AH1220" s="12" t="s">
        <v>224</v>
      </c>
      <c r="AI1220" t="s">
        <v>806</v>
      </c>
      <c r="AJ1220" s="81">
        <v>34417</v>
      </c>
      <c r="AK1220" s="12"/>
      <c r="AL1220" s="12"/>
    </row>
    <row r="1221" spans="1:38" ht="25.2" customHeight="1" x14ac:dyDescent="0.3">
      <c r="A1221" s="5">
        <v>837</v>
      </c>
      <c r="B1221" s="4" t="s">
        <v>4912</v>
      </c>
      <c r="C1221" s="171">
        <v>40678</v>
      </c>
      <c r="D1221" s="11" t="s">
        <v>4913</v>
      </c>
      <c r="E1221" s="99" t="str">
        <f ca="1">IFERROR(VLOOKUP(F1221,'Banco de Dados'!AE:AF,2,FALSE),"")</f>
        <v/>
      </c>
      <c r="F1221" s="4">
        <f ca="1">IFERROR(VLOOKUP(Q1221,'Banco de Dados'!A:B,2,FALSE),"")</f>
        <v>212301722</v>
      </c>
      <c r="G1221" s="4" t="s">
        <v>58</v>
      </c>
      <c r="H1221" s="12" t="s">
        <v>59</v>
      </c>
      <c r="I1221" s="4"/>
      <c r="J1221" s="11">
        <v>80</v>
      </c>
      <c r="K1221" s="111">
        <v>45250</v>
      </c>
      <c r="L1221" s="12" t="s">
        <v>59</v>
      </c>
      <c r="M1221" s="147">
        <v>0.95</v>
      </c>
      <c r="N1221" s="4"/>
      <c r="O1221" s="4" t="s">
        <v>4914</v>
      </c>
      <c r="P1221" s="4" t="s">
        <v>61</v>
      </c>
      <c r="Q1221" s="11">
        <v>1426065299</v>
      </c>
      <c r="R1221" s="4" t="s">
        <v>4915</v>
      </c>
      <c r="S1221" s="63">
        <v>21</v>
      </c>
      <c r="T1221" s="4"/>
      <c r="U1221" s="4" t="s">
        <v>114</v>
      </c>
      <c r="V1221" s="4" t="s">
        <v>115</v>
      </c>
      <c r="W1221" s="4" t="s">
        <v>4876</v>
      </c>
      <c r="X1221" s="4">
        <v>-8.4593319999999999</v>
      </c>
      <c r="Y1221" s="4">
        <v>-70.782802000000004</v>
      </c>
      <c r="Z1221">
        <v>2245033</v>
      </c>
      <c r="AA1221" s="125">
        <v>244109</v>
      </c>
      <c r="AB1221" s="22">
        <v>45198</v>
      </c>
      <c r="AC1221" s="22">
        <v>45202</v>
      </c>
      <c r="AD1221" s="168" t="s">
        <v>66</v>
      </c>
      <c r="AE1221" s="36">
        <v>45240</v>
      </c>
      <c r="AG1221" s="12">
        <v>11</v>
      </c>
      <c r="AH1221" s="12" t="s">
        <v>224</v>
      </c>
      <c r="AI1221" t="s">
        <v>806</v>
      </c>
      <c r="AJ1221" s="81">
        <v>33547</v>
      </c>
      <c r="AK1221" s="12"/>
      <c r="AL1221" s="12"/>
    </row>
    <row r="1222" spans="1:38" ht="25.2" customHeight="1" x14ac:dyDescent="0.3">
      <c r="A1222" s="5">
        <v>838</v>
      </c>
      <c r="B1222" s="4" t="s">
        <v>4916</v>
      </c>
      <c r="C1222" s="171">
        <v>40680</v>
      </c>
      <c r="D1222" s="11" t="s">
        <v>4917</v>
      </c>
      <c r="E1222" s="99" t="str">
        <f ca="1">IFERROR(VLOOKUP(F1222,'Banco de Dados'!AE:AF,2,FALSE),"")</f>
        <v/>
      </c>
      <c r="F1222" s="4">
        <f ca="1">IFERROR(VLOOKUP(Q1222,'Banco de Dados'!A:B,2,FALSE),"")</f>
        <v>212301724</v>
      </c>
      <c r="G1222" s="4" t="s">
        <v>58</v>
      </c>
      <c r="H1222" s="12" t="s">
        <v>59</v>
      </c>
      <c r="I1222" s="4"/>
      <c r="J1222" s="11">
        <v>80</v>
      </c>
      <c r="K1222" s="111">
        <v>45224</v>
      </c>
      <c r="L1222" s="12" t="s">
        <v>59</v>
      </c>
      <c r="M1222" s="147">
        <v>0.95</v>
      </c>
      <c r="N1222" s="4"/>
      <c r="O1222" s="4" t="s">
        <v>4918</v>
      </c>
      <c r="P1222" s="4" t="s">
        <v>61</v>
      </c>
      <c r="Q1222" s="11">
        <v>135750237</v>
      </c>
      <c r="R1222" s="4" t="s">
        <v>4919</v>
      </c>
      <c r="S1222" s="63">
        <v>21</v>
      </c>
      <c r="T1222" s="4"/>
      <c r="U1222" s="4" t="s">
        <v>114</v>
      </c>
      <c r="V1222" s="4" t="s">
        <v>115</v>
      </c>
      <c r="W1222" s="4" t="s">
        <v>4876</v>
      </c>
      <c r="X1222" s="4">
        <v>-8.4535940000000007</v>
      </c>
      <c r="Y1222" s="4">
        <v>-70.786805999999999</v>
      </c>
      <c r="Z1222">
        <v>2245034</v>
      </c>
      <c r="AA1222" s="125">
        <v>244109</v>
      </c>
      <c r="AB1222" s="22">
        <v>45198</v>
      </c>
      <c r="AC1222" s="22">
        <v>45202</v>
      </c>
      <c r="AD1222" s="168" t="s">
        <v>66</v>
      </c>
      <c r="AE1222" s="36">
        <v>45240</v>
      </c>
      <c r="AG1222" s="12">
        <v>11</v>
      </c>
      <c r="AH1222" s="12" t="s">
        <v>224</v>
      </c>
      <c r="AI1222" t="s">
        <v>806</v>
      </c>
      <c r="AJ1222" s="81">
        <v>29452</v>
      </c>
      <c r="AK1222" s="12"/>
      <c r="AL1222" s="12"/>
    </row>
    <row r="1223" spans="1:38" ht="25.2" customHeight="1" x14ac:dyDescent="0.3">
      <c r="A1223" s="5">
        <v>839</v>
      </c>
      <c r="B1223" s="4" t="s">
        <v>4920</v>
      </c>
      <c r="C1223" s="171">
        <v>40682</v>
      </c>
      <c r="D1223" s="11" t="s">
        <v>4921</v>
      </c>
      <c r="E1223" s="99" t="str">
        <f ca="1">IFERROR(VLOOKUP(F1223,'Banco de Dados'!AE:AF,2,FALSE),"")</f>
        <v/>
      </c>
      <c r="F1223" s="4">
        <f ca="1">IFERROR(VLOOKUP(Q1223,'Banco de Dados'!A:B,2,FALSE),"")</f>
        <v>212301725</v>
      </c>
      <c r="G1223" s="4" t="s">
        <v>58</v>
      </c>
      <c r="H1223" s="12" t="s">
        <v>59</v>
      </c>
      <c r="I1223" s="4"/>
      <c r="J1223" s="11">
        <v>80</v>
      </c>
      <c r="K1223" s="111">
        <v>45233</v>
      </c>
      <c r="L1223" s="12" t="s">
        <v>59</v>
      </c>
      <c r="M1223" s="147">
        <v>0.95</v>
      </c>
      <c r="N1223" s="4"/>
      <c r="O1223" s="4" t="s">
        <v>4922</v>
      </c>
      <c r="P1223" s="4" t="s">
        <v>61</v>
      </c>
      <c r="Q1223" s="11">
        <v>13820290206</v>
      </c>
      <c r="R1223" s="4" t="s">
        <v>4923</v>
      </c>
      <c r="S1223" s="63">
        <v>21</v>
      </c>
      <c r="T1223" s="4"/>
      <c r="U1223" s="4" t="s">
        <v>114</v>
      </c>
      <c r="V1223" s="4" t="s">
        <v>115</v>
      </c>
      <c r="W1223" s="4" t="s">
        <v>4876</v>
      </c>
      <c r="X1223" s="4">
        <v>-8.4474470000000004</v>
      </c>
      <c r="Y1223" s="4">
        <v>-70.790722000000002</v>
      </c>
      <c r="Z1223">
        <v>2245035</v>
      </c>
      <c r="AA1223" s="125">
        <v>244109</v>
      </c>
      <c r="AB1223" s="22">
        <v>45198</v>
      </c>
      <c r="AC1223" s="22">
        <v>45202</v>
      </c>
      <c r="AD1223" s="168" t="s">
        <v>66</v>
      </c>
      <c r="AE1223" s="36">
        <v>45240</v>
      </c>
      <c r="AG1223" s="12">
        <v>11</v>
      </c>
      <c r="AH1223" s="12" t="s">
        <v>224</v>
      </c>
      <c r="AI1223" t="s">
        <v>806</v>
      </c>
      <c r="AJ1223" s="81">
        <v>20900</v>
      </c>
      <c r="AK1223" s="12"/>
      <c r="AL1223" s="12"/>
    </row>
    <row r="1224" spans="1:38" ht="25.2" customHeight="1" x14ac:dyDescent="0.3">
      <c r="A1224" s="5">
        <v>84</v>
      </c>
      <c r="B1224" s="4" t="s">
        <v>4924</v>
      </c>
      <c r="C1224" s="169">
        <v>17230</v>
      </c>
      <c r="D1224" s="11" t="s">
        <v>106</v>
      </c>
      <c r="E1224" s="99">
        <f>IFERROR(VLOOKUP(F1224,'Banco de Dados'!AE:AF,2,FALSE),"")</f>
        <v>714684</v>
      </c>
      <c r="F1224" s="4">
        <f>IFERROR(VLOOKUP(Q1224,'Banco de Dados'!A:B,2,FALSE),"")</f>
        <v>212301104</v>
      </c>
      <c r="G1224" s="4" t="s">
        <v>58</v>
      </c>
      <c r="H1224" s="12" t="s">
        <v>59</v>
      </c>
      <c r="I1224" s="4"/>
      <c r="J1224" s="11">
        <v>80</v>
      </c>
      <c r="K1224" s="111">
        <v>45191</v>
      </c>
      <c r="L1224" s="12" t="s">
        <v>59</v>
      </c>
      <c r="M1224" s="12" t="s">
        <v>59</v>
      </c>
      <c r="N1224" s="4"/>
      <c r="O1224" s="4" t="s">
        <v>4925</v>
      </c>
      <c r="P1224" s="4" t="s">
        <v>61</v>
      </c>
      <c r="Q1224" s="11">
        <v>1700319264</v>
      </c>
      <c r="R1224" s="4" t="s">
        <v>4926</v>
      </c>
      <c r="S1224" s="4">
        <v>16</v>
      </c>
      <c r="T1224" s="4"/>
      <c r="U1224" s="4" t="s">
        <v>63</v>
      </c>
      <c r="V1224" s="4" t="s">
        <v>64</v>
      </c>
      <c r="W1224" s="4" t="s">
        <v>65</v>
      </c>
      <c r="X1224" s="4">
        <v>-8.2467000000000006</v>
      </c>
      <c r="Y1224" s="4">
        <v>-72.515303000000003</v>
      </c>
      <c r="Z1224">
        <v>2216219</v>
      </c>
      <c r="AA1224" s="123">
        <v>239823</v>
      </c>
      <c r="AB1224" s="22">
        <v>45154</v>
      </c>
      <c r="AC1224" s="22">
        <v>45154</v>
      </c>
      <c r="AD1224" s="168" t="s">
        <v>66</v>
      </c>
      <c r="AE1224" s="36">
        <v>45202</v>
      </c>
      <c r="AF1224" s="36">
        <v>45208</v>
      </c>
      <c r="AG1224" s="12">
        <v>10</v>
      </c>
      <c r="AH1224" s="12" t="s">
        <v>67</v>
      </c>
      <c r="AI1224" t="s">
        <v>68</v>
      </c>
      <c r="AJ1224" s="81">
        <v>34246</v>
      </c>
    </row>
    <row r="1225" spans="1:38" ht="25.2" customHeight="1" x14ac:dyDescent="0.3">
      <c r="A1225" s="5">
        <v>840</v>
      </c>
      <c r="B1225" s="4" t="s">
        <v>4927</v>
      </c>
      <c r="C1225" s="171">
        <v>40686</v>
      </c>
      <c r="D1225" s="11" t="s">
        <v>4928</v>
      </c>
      <c r="E1225" s="99">
        <f ca="1">IFERROR(VLOOKUP(F1225,'Banco de Dados'!AE:AF,2,FALSE),"")</f>
        <v>717037</v>
      </c>
      <c r="F1225" s="4">
        <f ca="1">IFERROR(VLOOKUP(Q1225,'Banco de Dados'!A:B,2,FALSE),"")</f>
        <v>212301556</v>
      </c>
      <c r="G1225" s="4" t="s">
        <v>58</v>
      </c>
      <c r="H1225" s="12" t="s">
        <v>59</v>
      </c>
      <c r="I1225" s="4"/>
      <c r="J1225" s="11">
        <v>80</v>
      </c>
      <c r="K1225" s="111">
        <v>45218</v>
      </c>
      <c r="L1225" s="12" t="s">
        <v>59</v>
      </c>
      <c r="M1225" s="12" t="s">
        <v>59</v>
      </c>
      <c r="N1225" s="4"/>
      <c r="O1225" s="4" t="s">
        <v>4929</v>
      </c>
      <c r="P1225" s="4" t="s">
        <v>61</v>
      </c>
      <c r="Q1225" s="11">
        <v>70138551200</v>
      </c>
      <c r="R1225" s="4" t="s">
        <v>4930</v>
      </c>
      <c r="S1225" s="63">
        <v>21</v>
      </c>
      <c r="T1225" s="4"/>
      <c r="U1225" s="4" t="s">
        <v>114</v>
      </c>
      <c r="V1225" s="4" t="s">
        <v>115</v>
      </c>
      <c r="W1225" s="4" t="s">
        <v>415</v>
      </c>
      <c r="X1225" s="4">
        <v>-8.3846629999999998</v>
      </c>
      <c r="Y1225" s="4">
        <v>-70.799751999999998</v>
      </c>
      <c r="Z1225">
        <v>2236594</v>
      </c>
      <c r="AA1225" s="123">
        <v>243466</v>
      </c>
      <c r="AB1225" s="22">
        <v>45198</v>
      </c>
      <c r="AC1225" s="22">
        <v>45202</v>
      </c>
      <c r="AD1225" s="168" t="s">
        <v>66</v>
      </c>
      <c r="AE1225" s="36">
        <v>45225</v>
      </c>
      <c r="AG1225" s="12">
        <v>10</v>
      </c>
      <c r="AH1225" s="12" t="s">
        <v>224</v>
      </c>
      <c r="AI1225" t="s">
        <v>225</v>
      </c>
      <c r="AJ1225" s="81">
        <v>21594</v>
      </c>
      <c r="AK1225" s="12"/>
      <c r="AL1225" s="12"/>
    </row>
    <row r="1226" spans="1:38" ht="25.2" customHeight="1" x14ac:dyDescent="0.3">
      <c r="A1226" s="5">
        <v>841</v>
      </c>
      <c r="B1226" s="4" t="s">
        <v>4931</v>
      </c>
      <c r="C1226" s="171">
        <v>18739</v>
      </c>
      <c r="D1226" s="11" t="s">
        <v>4932</v>
      </c>
      <c r="E1226" s="99" t="str">
        <f>IFERROR(VLOOKUP(F1226,'Banco de Dados'!AE:AF,2,FALSE),"")</f>
        <v/>
      </c>
      <c r="F1226" s="4"/>
      <c r="G1226" s="4" t="s">
        <v>410</v>
      </c>
      <c r="H1226" s="12" t="s">
        <v>59</v>
      </c>
      <c r="I1226" s="4" t="s">
        <v>4933</v>
      </c>
      <c r="J1226" s="12">
        <v>45</v>
      </c>
      <c r="K1226" s="111">
        <v>45296</v>
      </c>
      <c r="M1226" s="12"/>
      <c r="N1226" s="4"/>
      <c r="O1226" s="4" t="s">
        <v>4934</v>
      </c>
      <c r="P1226" s="4" t="s">
        <v>61</v>
      </c>
      <c r="Q1226" s="11">
        <v>63167360291</v>
      </c>
      <c r="R1226" s="4"/>
      <c r="S1226" s="63">
        <v>17</v>
      </c>
      <c r="T1226" s="4"/>
      <c r="U1226" s="4" t="s">
        <v>2573</v>
      </c>
      <c r="V1226" s="4" t="s">
        <v>4741</v>
      </c>
      <c r="W1226" s="4" t="s">
        <v>4935</v>
      </c>
      <c r="X1226" s="4">
        <v>-8.5172659999999993</v>
      </c>
      <c r="Y1226" s="4">
        <v>-72.443943000000004</v>
      </c>
      <c r="Z1226" t="s">
        <v>7</v>
      </c>
      <c r="AB1226" s="22">
        <v>45198</v>
      </c>
      <c r="AC1226" s="22">
        <v>45202</v>
      </c>
      <c r="AD1226" s="168"/>
      <c r="AE1226" s="36">
        <v>45303</v>
      </c>
      <c r="AI1226" s="17"/>
      <c r="AJ1226" s="81" t="e">
        <v>#N/A</v>
      </c>
      <c r="AK1226" s="12"/>
      <c r="AL1226" s="12"/>
    </row>
    <row r="1227" spans="1:38" ht="25.2" customHeight="1" x14ac:dyDescent="0.3">
      <c r="A1227" s="5">
        <v>842</v>
      </c>
      <c r="B1227" s="4" t="s">
        <v>4936</v>
      </c>
      <c r="C1227" s="171">
        <v>17376</v>
      </c>
      <c r="D1227" s="11" t="s">
        <v>4937</v>
      </c>
      <c r="E1227" s="99" t="str">
        <f>IFERROR(VLOOKUP(F1227,'Banco de Dados'!AE:AF,2,FALSE),"")</f>
        <v/>
      </c>
      <c r="F1227" s="4"/>
      <c r="G1227" s="4" t="s">
        <v>4938</v>
      </c>
      <c r="H1227" s="12" t="s">
        <v>1047</v>
      </c>
      <c r="I1227" s="4" t="s">
        <v>1920</v>
      </c>
      <c r="J1227" s="11" t="s">
        <v>1047</v>
      </c>
      <c r="K1227" s="111"/>
      <c r="M1227" s="12"/>
      <c r="N1227" s="5"/>
      <c r="O1227" s="4" t="s">
        <v>4939</v>
      </c>
      <c r="P1227" s="4" t="s">
        <v>61</v>
      </c>
      <c r="Q1227" s="11">
        <v>4394369231</v>
      </c>
      <c r="R1227" s="4" t="s">
        <v>4940</v>
      </c>
      <c r="S1227" s="63">
        <v>14</v>
      </c>
      <c r="T1227" s="4"/>
      <c r="U1227" s="4" t="s">
        <v>413</v>
      </c>
      <c r="V1227" s="4" t="s">
        <v>1906</v>
      </c>
      <c r="W1227" s="4" t="s">
        <v>2372</v>
      </c>
      <c r="X1227" s="4">
        <v>-7.5504309999999997</v>
      </c>
      <c r="Y1227" s="4">
        <v>-73.282038</v>
      </c>
      <c r="Z1227" t="s">
        <v>7</v>
      </c>
      <c r="AA1227" s="5"/>
      <c r="AB1227" s="74">
        <v>45201</v>
      </c>
      <c r="AC1227" s="22">
        <v>45250</v>
      </c>
      <c r="AD1227" s="168"/>
      <c r="AE1227" s="36"/>
      <c r="AF1227" s="12"/>
      <c r="AG1227" s="17"/>
      <c r="AI1227" s="12"/>
      <c r="AJ1227" s="81">
        <v>37188</v>
      </c>
    </row>
    <row r="1228" spans="1:38" ht="25.2" customHeight="1" x14ac:dyDescent="0.3">
      <c r="A1228" s="5">
        <v>843</v>
      </c>
      <c r="B1228" s="4" t="s">
        <v>4941</v>
      </c>
      <c r="C1228" s="171">
        <v>40690</v>
      </c>
      <c r="D1228" s="11" t="s">
        <v>4942</v>
      </c>
      <c r="E1228" s="99" t="str">
        <f ca="1">IFERROR(VLOOKUP(F1228,'Banco de Dados'!AE:AF,2,FALSE),"")</f>
        <v/>
      </c>
      <c r="F1228" s="4">
        <f ca="1">IFERROR(VLOOKUP(Q1228,'Banco de Dados'!A:B,2,FALSE),"")</f>
        <v>212301884</v>
      </c>
      <c r="G1228" s="4" t="s">
        <v>58</v>
      </c>
      <c r="H1228" s="12" t="s">
        <v>59</v>
      </c>
      <c r="I1228" s="5"/>
      <c r="J1228" s="11">
        <v>80</v>
      </c>
      <c r="K1228" s="111">
        <v>45242</v>
      </c>
      <c r="L1228" s="12" t="s">
        <v>59</v>
      </c>
      <c r="M1228" s="12" t="s">
        <v>59</v>
      </c>
      <c r="N1228" t="s">
        <v>4943</v>
      </c>
      <c r="O1228" s="4" t="s">
        <v>4944</v>
      </c>
      <c r="P1228" s="4" t="s">
        <v>61</v>
      </c>
      <c r="Q1228" s="11">
        <v>2657436218</v>
      </c>
      <c r="R1228" s="4" t="s">
        <v>4945</v>
      </c>
      <c r="S1228" s="63">
        <v>21</v>
      </c>
      <c r="T1228" s="4"/>
      <c r="U1228" s="4" t="s">
        <v>114</v>
      </c>
      <c r="V1228" s="4" t="s">
        <v>115</v>
      </c>
      <c r="W1228" s="4" t="s">
        <v>4946</v>
      </c>
      <c r="X1228" s="4">
        <v>-8.3280659999999997</v>
      </c>
      <c r="Y1228" s="4">
        <v>-70.749553000000006</v>
      </c>
      <c r="Z1228" t="s">
        <v>7</v>
      </c>
      <c r="AA1228">
        <v>247255</v>
      </c>
      <c r="AB1228" s="74">
        <v>45201</v>
      </c>
      <c r="AC1228" s="22">
        <v>45202</v>
      </c>
      <c r="AD1228" s="168" t="s">
        <v>66</v>
      </c>
      <c r="AE1228" s="36">
        <v>45265</v>
      </c>
      <c r="AG1228" s="12">
        <v>12</v>
      </c>
      <c r="AH1228" s="12" t="s">
        <v>128</v>
      </c>
      <c r="AJ1228" s="81">
        <v>33451</v>
      </c>
    </row>
    <row r="1229" spans="1:38" ht="25.2" customHeight="1" x14ac:dyDescent="0.3">
      <c r="A1229" s="5">
        <v>844</v>
      </c>
      <c r="B1229" s="4" t="s">
        <v>4947</v>
      </c>
      <c r="C1229" s="171">
        <v>40688</v>
      </c>
      <c r="D1229" s="11" t="s">
        <v>4948</v>
      </c>
      <c r="E1229" s="99">
        <f ca="1">IFERROR(VLOOKUP(F1229,'Banco de Dados'!AE:AF,2,FALSE),"")</f>
        <v>717042</v>
      </c>
      <c r="F1229" s="4">
        <f ca="1">IFERROR(VLOOKUP(Q1229,'Banco de Dados'!A:B,2,FALSE),"")</f>
        <v>212301555</v>
      </c>
      <c r="G1229" s="4" t="s">
        <v>58</v>
      </c>
      <c r="H1229" s="12" t="s">
        <v>59</v>
      </c>
      <c r="I1229" s="5"/>
      <c r="J1229" s="11">
        <v>80</v>
      </c>
      <c r="K1229" s="111">
        <v>45210</v>
      </c>
      <c r="L1229" s="12" t="s">
        <v>59</v>
      </c>
      <c r="M1229" s="12" t="s">
        <v>59</v>
      </c>
      <c r="N1229" s="5"/>
      <c r="O1229" s="4" t="s">
        <v>4949</v>
      </c>
      <c r="P1229" s="4" t="s">
        <v>61</v>
      </c>
      <c r="Q1229" s="11">
        <v>664047203</v>
      </c>
      <c r="R1229" s="4" t="s">
        <v>4950</v>
      </c>
      <c r="S1229" s="63">
        <v>21</v>
      </c>
      <c r="T1229" s="4"/>
      <c r="U1229" s="4" t="s">
        <v>114</v>
      </c>
      <c r="V1229" s="4" t="s">
        <v>115</v>
      </c>
      <c r="W1229" s="4" t="s">
        <v>121</v>
      </c>
      <c r="X1229" s="4">
        <v>-8.4298389999999994</v>
      </c>
      <c r="Y1229" s="4">
        <v>-70.808250999999998</v>
      </c>
      <c r="Z1229">
        <v>2236595</v>
      </c>
      <c r="AA1229" s="123">
        <v>243466</v>
      </c>
      <c r="AB1229" s="74">
        <v>45201</v>
      </c>
      <c r="AC1229" s="22">
        <v>45202</v>
      </c>
      <c r="AD1229" s="168" t="s">
        <v>66</v>
      </c>
      <c r="AE1229" s="36">
        <v>45217</v>
      </c>
      <c r="AG1229" s="12">
        <v>10</v>
      </c>
      <c r="AH1229" s="12" t="s">
        <v>224</v>
      </c>
      <c r="AI1229" t="s">
        <v>225</v>
      </c>
      <c r="AJ1229" s="81">
        <v>26660</v>
      </c>
    </row>
    <row r="1230" spans="1:38" ht="25.2" customHeight="1" x14ac:dyDescent="0.3">
      <c r="A1230" s="5">
        <v>845</v>
      </c>
      <c r="B1230" s="4" t="s">
        <v>4951</v>
      </c>
      <c r="C1230" s="171">
        <v>40692</v>
      </c>
      <c r="D1230" s="11" t="s">
        <v>4952</v>
      </c>
      <c r="E1230" s="99" t="str">
        <f ca="1">IFERROR(VLOOKUP(F1230,'Banco de Dados'!AE:AF,2,FALSE),"")</f>
        <v/>
      </c>
      <c r="F1230" s="4">
        <f ca="1">IFERROR(VLOOKUP(Q1230,'Banco de Dados'!A:B,2,FALSE),"")</f>
        <v>212301788</v>
      </c>
      <c r="G1230" s="4" t="s">
        <v>58</v>
      </c>
      <c r="H1230" s="12" t="s">
        <v>59</v>
      </c>
      <c r="I1230" s="4" t="s">
        <v>4953</v>
      </c>
      <c r="J1230" s="11">
        <v>80</v>
      </c>
      <c r="K1230" s="111">
        <v>45250</v>
      </c>
      <c r="L1230" s="12" t="s">
        <v>59</v>
      </c>
      <c r="M1230" s="12" t="s">
        <v>59</v>
      </c>
      <c r="N1230" s="5"/>
      <c r="O1230" s="4" t="s">
        <v>4954</v>
      </c>
      <c r="P1230" s="4" t="s">
        <v>61</v>
      </c>
      <c r="Q1230" s="11">
        <v>95113495204</v>
      </c>
      <c r="R1230" s="4" t="s">
        <v>4955</v>
      </c>
      <c r="S1230" s="63">
        <v>21</v>
      </c>
      <c r="T1230" s="4"/>
      <c r="U1230" s="4" t="s">
        <v>114</v>
      </c>
      <c r="V1230" s="4" t="s">
        <v>115</v>
      </c>
      <c r="W1230" s="4" t="s">
        <v>4946</v>
      </c>
      <c r="X1230" s="4">
        <v>-8.3284029999999998</v>
      </c>
      <c r="Y1230" s="4">
        <v>-70.720453000000006</v>
      </c>
      <c r="AA1230">
        <v>246999</v>
      </c>
      <c r="AB1230" s="74">
        <v>45201</v>
      </c>
      <c r="AC1230" s="22">
        <v>45202</v>
      </c>
      <c r="AD1230" s="168" t="s">
        <v>66</v>
      </c>
      <c r="AE1230" s="36">
        <v>45252</v>
      </c>
      <c r="AG1230" s="12">
        <v>11</v>
      </c>
      <c r="AH1230" s="12" t="s">
        <v>128</v>
      </c>
      <c r="AJ1230" s="81">
        <v>33766</v>
      </c>
    </row>
    <row r="1231" spans="1:38" ht="25.2" customHeight="1" x14ac:dyDescent="0.3">
      <c r="A1231" s="5">
        <v>846</v>
      </c>
      <c r="B1231" s="4" t="s">
        <v>4956</v>
      </c>
      <c r="C1231" s="171">
        <v>40694</v>
      </c>
      <c r="D1231" s="11" t="s">
        <v>4957</v>
      </c>
      <c r="E1231" s="99" t="str">
        <f ca="1">IFERROR(VLOOKUP(F1231,'Banco de Dados'!AE:AF,2,FALSE),"")</f>
        <v/>
      </c>
      <c r="F1231" s="4">
        <f ca="1">IFERROR(VLOOKUP(Q1231,'Banco de Dados'!A:B,2,FALSE),"")</f>
        <v>212301789</v>
      </c>
      <c r="G1231" s="4" t="s">
        <v>58</v>
      </c>
      <c r="H1231" s="12" t="s">
        <v>59</v>
      </c>
      <c r="I1231" s="4" t="s">
        <v>4958</v>
      </c>
      <c r="J1231" s="11">
        <v>80</v>
      </c>
      <c r="K1231" s="111">
        <v>45250</v>
      </c>
      <c r="L1231" s="12" t="s">
        <v>59</v>
      </c>
      <c r="M1231" s="12" t="s">
        <v>59</v>
      </c>
      <c r="N1231" s="5"/>
      <c r="O1231" s="4" t="s">
        <v>4959</v>
      </c>
      <c r="P1231" s="4" t="s">
        <v>61</v>
      </c>
      <c r="Q1231" s="11">
        <v>1416636269</v>
      </c>
      <c r="R1231" s="4" t="s">
        <v>4960</v>
      </c>
      <c r="S1231" s="63">
        <v>21</v>
      </c>
      <c r="T1231" s="4"/>
      <c r="U1231" s="4" t="s">
        <v>114</v>
      </c>
      <c r="V1231" s="4" t="s">
        <v>115</v>
      </c>
      <c r="W1231" s="4" t="s">
        <v>4946</v>
      </c>
      <c r="X1231" s="4">
        <v>-8.3330780000000004</v>
      </c>
      <c r="Y1231" s="4">
        <v>-70.7226</v>
      </c>
      <c r="AA1231">
        <v>246999</v>
      </c>
      <c r="AB1231" s="74">
        <v>45201</v>
      </c>
      <c r="AC1231" s="22">
        <v>45202</v>
      </c>
      <c r="AD1231" s="168" t="s">
        <v>66</v>
      </c>
      <c r="AE1231" s="36">
        <v>45252</v>
      </c>
      <c r="AG1231" s="12">
        <v>11</v>
      </c>
      <c r="AH1231" s="12" t="s">
        <v>128</v>
      </c>
      <c r="AJ1231" s="81">
        <v>33554</v>
      </c>
    </row>
    <row r="1232" spans="1:38" ht="25.2" customHeight="1" x14ac:dyDescent="0.3">
      <c r="A1232" s="5">
        <v>847</v>
      </c>
      <c r="B1232" s="4" t="s">
        <v>4961</v>
      </c>
      <c r="C1232" s="171">
        <v>40696</v>
      </c>
      <c r="D1232" s="11" t="s">
        <v>4962</v>
      </c>
      <c r="E1232" s="99" t="str">
        <f ca="1">IFERROR(VLOOKUP(F1232,'Banco de Dados'!AE:AF,2,FALSE),"")</f>
        <v/>
      </c>
      <c r="F1232" s="4">
        <f ca="1">IFERROR(VLOOKUP(Q1232,'Banco de Dados'!A:B,2,FALSE),"")</f>
        <v>212301886</v>
      </c>
      <c r="G1232" s="4" t="s">
        <v>58</v>
      </c>
      <c r="H1232" s="12" t="s">
        <v>59</v>
      </c>
      <c r="I1232" s="5"/>
      <c r="J1232" s="11">
        <v>80</v>
      </c>
      <c r="K1232" s="111">
        <v>45259</v>
      </c>
      <c r="L1232" s="12" t="s">
        <v>59</v>
      </c>
      <c r="M1232" s="12" t="s">
        <v>59</v>
      </c>
      <c r="N1232" s="4"/>
      <c r="O1232" s="4" t="s">
        <v>4963</v>
      </c>
      <c r="P1232" s="4" t="s">
        <v>61</v>
      </c>
      <c r="Q1232" s="11">
        <v>3545448290</v>
      </c>
      <c r="R1232" s="4" t="s">
        <v>4964</v>
      </c>
      <c r="S1232" s="63">
        <v>21</v>
      </c>
      <c r="T1232" s="4"/>
      <c r="U1232" s="4" t="s">
        <v>114</v>
      </c>
      <c r="V1232" s="4" t="s">
        <v>115</v>
      </c>
      <c r="W1232" s="4" t="s">
        <v>415</v>
      </c>
      <c r="X1232" s="4">
        <v>-8.3650110000000009</v>
      </c>
      <c r="Y1232" s="4">
        <v>-70.782832999999997</v>
      </c>
      <c r="Z1232" t="s">
        <v>7</v>
      </c>
      <c r="AA1232">
        <v>247255</v>
      </c>
      <c r="AB1232" s="74">
        <v>45201</v>
      </c>
      <c r="AC1232" s="22">
        <v>45202</v>
      </c>
      <c r="AD1232" s="168" t="s">
        <v>66</v>
      </c>
      <c r="AE1232" s="36">
        <v>45271</v>
      </c>
      <c r="AG1232" s="12">
        <v>12</v>
      </c>
      <c r="AH1232" s="12" t="s">
        <v>122</v>
      </c>
      <c r="AJ1232" s="81">
        <v>34694</v>
      </c>
    </row>
    <row r="1233" spans="1:36" ht="25.2" customHeight="1" x14ac:dyDescent="0.3">
      <c r="A1233" s="5">
        <v>848</v>
      </c>
      <c r="B1233" s="4" t="s">
        <v>4965</v>
      </c>
      <c r="C1233" s="171">
        <v>40698</v>
      </c>
      <c r="D1233" s="11" t="s">
        <v>4966</v>
      </c>
      <c r="E1233" s="99" t="str">
        <f ca="1">IFERROR(VLOOKUP(F1233,'Banco de Dados'!AE:AF,2,FALSE),"")</f>
        <v/>
      </c>
      <c r="F1233" s="4">
        <f ca="1">IFERROR(VLOOKUP(Q1233,'Banco de Dados'!A:B,2,FALSE),"")</f>
        <v>212301739</v>
      </c>
      <c r="G1233" s="4" t="s">
        <v>58</v>
      </c>
      <c r="H1233" s="12" t="s">
        <v>59</v>
      </c>
      <c r="I1233" s="5"/>
      <c r="J1233" s="11">
        <v>80</v>
      </c>
      <c r="K1233" s="111">
        <v>45213</v>
      </c>
      <c r="L1233" s="12" t="s">
        <v>59</v>
      </c>
      <c r="M1233" s="147">
        <v>0.95</v>
      </c>
      <c r="N1233" s="5" t="s">
        <v>4967</v>
      </c>
      <c r="O1233" s="4" t="s">
        <v>4968</v>
      </c>
      <c r="P1233" s="4" t="s">
        <v>61</v>
      </c>
      <c r="Q1233" s="11">
        <v>36013404291</v>
      </c>
      <c r="R1233" s="4" t="s">
        <v>4969</v>
      </c>
      <c r="S1233" s="63">
        <v>21</v>
      </c>
      <c r="T1233" s="4"/>
      <c r="U1233" s="4" t="s">
        <v>114</v>
      </c>
      <c r="V1233" s="4" t="s">
        <v>115</v>
      </c>
      <c r="W1233" s="4" t="s">
        <v>121</v>
      </c>
      <c r="X1233" s="4">
        <v>-8.4237549999999999</v>
      </c>
      <c r="Y1233" s="4">
        <v>-70.805408999999997</v>
      </c>
      <c r="Z1233">
        <v>2245037</v>
      </c>
      <c r="AA1233" s="125">
        <v>244109</v>
      </c>
      <c r="AB1233" s="74">
        <v>45201</v>
      </c>
      <c r="AC1233" s="22">
        <v>45202</v>
      </c>
      <c r="AD1233" s="168" t="s">
        <v>66</v>
      </c>
      <c r="AE1233" s="36">
        <v>45240</v>
      </c>
      <c r="AG1233" s="12">
        <v>11</v>
      </c>
      <c r="AH1233" s="12" t="s">
        <v>224</v>
      </c>
      <c r="AI1233" t="s">
        <v>806</v>
      </c>
      <c r="AJ1233" s="81">
        <v>25102</v>
      </c>
    </row>
    <row r="1234" spans="1:36" ht="25.2" customHeight="1" x14ac:dyDescent="0.3">
      <c r="A1234" s="5">
        <v>849</v>
      </c>
      <c r="B1234" s="4" t="s">
        <v>4970</v>
      </c>
      <c r="C1234" s="171">
        <v>41322</v>
      </c>
      <c r="D1234" s="11" t="s">
        <v>4971</v>
      </c>
      <c r="E1234" s="99" t="str">
        <f ca="1">IFERROR(VLOOKUP(F1234,'Banco de Dados'!AE:AF,2,FALSE),"")</f>
        <v/>
      </c>
      <c r="F1234" s="4">
        <f ca="1">IFERROR(VLOOKUP(Q1234,'Banco de Dados'!A:B,2,FALSE),"")</f>
        <v>212301888</v>
      </c>
      <c r="G1234" s="4" t="s">
        <v>58</v>
      </c>
      <c r="H1234" s="12" t="s">
        <v>59</v>
      </c>
      <c r="I1234" s="5"/>
      <c r="J1234" s="11">
        <v>80</v>
      </c>
      <c r="K1234" s="111">
        <v>45253</v>
      </c>
      <c r="L1234" s="12" t="s">
        <v>59</v>
      </c>
      <c r="M1234" s="12" t="s">
        <v>59</v>
      </c>
      <c r="N1234" s="5"/>
      <c r="O1234" s="4" t="s">
        <v>4972</v>
      </c>
      <c r="P1234" s="4" t="s">
        <v>61</v>
      </c>
      <c r="Q1234" s="11">
        <v>514528206</v>
      </c>
      <c r="R1234" s="4" t="s">
        <v>4973</v>
      </c>
      <c r="S1234" s="63">
        <v>21</v>
      </c>
      <c r="T1234" s="4"/>
      <c r="U1234" s="4" t="s">
        <v>114</v>
      </c>
      <c r="V1234" s="4" t="s">
        <v>115</v>
      </c>
      <c r="W1234" s="4" t="s">
        <v>4974</v>
      </c>
      <c r="X1234" s="4">
        <v>-8.4440220000000004</v>
      </c>
      <c r="Y1234" s="4">
        <v>-70.872694999999993</v>
      </c>
      <c r="Z1234" t="s">
        <v>7</v>
      </c>
      <c r="AA1234">
        <v>247255</v>
      </c>
      <c r="AB1234" s="74">
        <v>45201</v>
      </c>
      <c r="AC1234" s="22">
        <v>45202</v>
      </c>
      <c r="AD1234" s="168" t="s">
        <v>66</v>
      </c>
      <c r="AE1234" s="36">
        <v>45265</v>
      </c>
      <c r="AG1234" s="12">
        <v>12</v>
      </c>
      <c r="AH1234" s="12" t="s">
        <v>128</v>
      </c>
      <c r="AJ1234" s="81">
        <v>29601</v>
      </c>
    </row>
    <row r="1235" spans="1:36" ht="25.2" customHeight="1" x14ac:dyDescent="0.3">
      <c r="A1235" s="5">
        <v>85</v>
      </c>
      <c r="B1235" s="4" t="s">
        <v>4975</v>
      </c>
      <c r="C1235" s="169">
        <v>17204</v>
      </c>
      <c r="D1235" s="11" t="s">
        <v>106</v>
      </c>
      <c r="E1235" s="99">
        <f>IFERROR(VLOOKUP(F1235,'Banco de Dados'!AE:AF,2,FALSE),"")</f>
        <v>714309</v>
      </c>
      <c r="F1235" s="4">
        <f>IFERROR(VLOOKUP(Q1235,'Banco de Dados'!A:B,2,FALSE),"")</f>
        <v>212301005</v>
      </c>
      <c r="G1235" s="4" t="s">
        <v>58</v>
      </c>
      <c r="H1235" s="12" t="s">
        <v>59</v>
      </c>
      <c r="I1235" s="4"/>
      <c r="J1235" s="11">
        <v>80</v>
      </c>
      <c r="K1235" s="111">
        <v>45188</v>
      </c>
      <c r="L1235" s="12" t="s">
        <v>59</v>
      </c>
      <c r="M1235" s="12" t="s">
        <v>59</v>
      </c>
      <c r="N1235" s="4"/>
      <c r="O1235" s="4" t="s">
        <v>4976</v>
      </c>
      <c r="P1235" s="4" t="s">
        <v>61</v>
      </c>
      <c r="Q1235" s="11">
        <v>46127887291</v>
      </c>
      <c r="R1235" s="4" t="s">
        <v>4977</v>
      </c>
      <c r="S1235" s="4">
        <v>16</v>
      </c>
      <c r="T1235" s="4"/>
      <c r="U1235" s="4" t="s">
        <v>63</v>
      </c>
      <c r="V1235" s="4" t="s">
        <v>64</v>
      </c>
      <c r="W1235" s="4" t="s">
        <v>65</v>
      </c>
      <c r="X1235" s="4">
        <v>-8.2033349999999992</v>
      </c>
      <c r="Y1235" s="4">
        <v>-72.546890000000005</v>
      </c>
      <c r="Z1235">
        <v>2216220</v>
      </c>
      <c r="AA1235" s="123">
        <v>239823</v>
      </c>
      <c r="AB1235" s="22">
        <v>45154</v>
      </c>
      <c r="AC1235" s="22">
        <v>45154</v>
      </c>
      <c r="AD1235" s="168" t="s">
        <v>66</v>
      </c>
      <c r="AE1235" s="36">
        <v>45194</v>
      </c>
      <c r="AF1235" s="36">
        <v>45195</v>
      </c>
      <c r="AG1235" s="12">
        <v>9</v>
      </c>
      <c r="AH1235" s="12" t="s">
        <v>67</v>
      </c>
      <c r="AI1235" t="s">
        <v>68</v>
      </c>
      <c r="AJ1235" s="81">
        <v>15564</v>
      </c>
    </row>
    <row r="1236" spans="1:36" ht="25.2" customHeight="1" x14ac:dyDescent="0.3">
      <c r="A1236" s="5">
        <v>850</v>
      </c>
      <c r="B1236" s="4" t="s">
        <v>4978</v>
      </c>
      <c r="C1236" s="171">
        <v>41324</v>
      </c>
      <c r="D1236" s="11" t="s">
        <v>4979</v>
      </c>
      <c r="E1236" s="99" t="str">
        <f ca="1">IFERROR(VLOOKUP(F1236,'Banco de Dados'!AE:AF,2,FALSE),"")</f>
        <v/>
      </c>
      <c r="F1236" s="4">
        <f ca="1">IFERROR(VLOOKUP(Q1236,'Banco de Dados'!A:B,2,FALSE),"")</f>
        <v>212301890</v>
      </c>
      <c r="G1236" s="4" t="s">
        <v>58</v>
      </c>
      <c r="H1236" s="12" t="s">
        <v>59</v>
      </c>
      <c r="I1236" s="5"/>
      <c r="J1236" s="11">
        <v>80</v>
      </c>
      <c r="K1236" s="111">
        <v>45253</v>
      </c>
      <c r="L1236" s="12" t="s">
        <v>59</v>
      </c>
      <c r="M1236" s="12" t="s">
        <v>59</v>
      </c>
      <c r="N1236" s="5"/>
      <c r="O1236" s="4" t="s">
        <v>4980</v>
      </c>
      <c r="P1236" s="4" t="s">
        <v>61</v>
      </c>
      <c r="Q1236" s="11">
        <v>1057176222</v>
      </c>
      <c r="R1236" s="4" t="s">
        <v>4981</v>
      </c>
      <c r="S1236" s="63">
        <v>21</v>
      </c>
      <c r="T1236" s="4"/>
      <c r="U1236" s="4" t="s">
        <v>114</v>
      </c>
      <c r="V1236" s="4" t="s">
        <v>115</v>
      </c>
      <c r="W1236" s="4" t="s">
        <v>4974</v>
      </c>
      <c r="X1236" s="4">
        <v>-8.4470480000000006</v>
      </c>
      <c r="Y1236" s="4">
        <v>-70.865503000000004</v>
      </c>
      <c r="Z1236" t="s">
        <v>7</v>
      </c>
      <c r="AA1236">
        <v>247255</v>
      </c>
      <c r="AB1236" s="74">
        <v>45201</v>
      </c>
      <c r="AC1236" s="22">
        <v>45202</v>
      </c>
      <c r="AD1236" s="168" t="s">
        <v>66</v>
      </c>
      <c r="AE1236" s="36">
        <v>45265</v>
      </c>
      <c r="AG1236" s="12">
        <v>12</v>
      </c>
      <c r="AH1236" s="12" t="s">
        <v>128</v>
      </c>
      <c r="AJ1236" s="81">
        <v>21231</v>
      </c>
    </row>
    <row r="1237" spans="1:36" ht="25.2" customHeight="1" x14ac:dyDescent="0.3">
      <c r="A1237" s="5">
        <v>851</v>
      </c>
      <c r="B1237" s="4" t="s">
        <v>4982</v>
      </c>
      <c r="C1237" s="171">
        <v>41326</v>
      </c>
      <c r="D1237" s="11" t="s">
        <v>4983</v>
      </c>
      <c r="E1237" s="99" t="str">
        <f ca="1">IFERROR(VLOOKUP(F1237,'Banco de Dados'!AE:AF,2,FALSE),"")</f>
        <v/>
      </c>
      <c r="F1237" s="4">
        <f ca="1">IFERROR(VLOOKUP(Q1237,'Banco de Dados'!A:B,2,FALSE),"")</f>
        <v>212301893</v>
      </c>
      <c r="G1237" s="4" t="s">
        <v>58</v>
      </c>
      <c r="H1237" s="12" t="s">
        <v>59</v>
      </c>
      <c r="I1237" s="5"/>
      <c r="J1237" s="11">
        <v>80</v>
      </c>
      <c r="K1237" s="111">
        <v>45253</v>
      </c>
      <c r="L1237" s="12" t="s">
        <v>59</v>
      </c>
      <c r="M1237" s="12" t="s">
        <v>59</v>
      </c>
      <c r="N1237" s="5"/>
      <c r="O1237" s="4" t="s">
        <v>4984</v>
      </c>
      <c r="P1237" s="4" t="s">
        <v>61</v>
      </c>
      <c r="Q1237" s="11">
        <v>53588045287</v>
      </c>
      <c r="R1237" s="4" t="s">
        <v>4985</v>
      </c>
      <c r="S1237" s="63">
        <v>21</v>
      </c>
      <c r="T1237" s="4"/>
      <c r="U1237" s="4" t="s">
        <v>114</v>
      </c>
      <c r="V1237" s="4" t="s">
        <v>115</v>
      </c>
      <c r="W1237" s="4" t="s">
        <v>4974</v>
      </c>
      <c r="X1237" s="4">
        <v>-8.4463729999999995</v>
      </c>
      <c r="Y1237" s="4">
        <v>-70.864259000000004</v>
      </c>
      <c r="Z1237" t="s">
        <v>7</v>
      </c>
      <c r="AA1237">
        <v>247255</v>
      </c>
      <c r="AB1237" s="74">
        <v>45201</v>
      </c>
      <c r="AC1237" s="22">
        <v>45202</v>
      </c>
      <c r="AD1237" s="168" t="s">
        <v>66</v>
      </c>
      <c r="AE1237" s="36">
        <v>45265</v>
      </c>
      <c r="AG1237" s="12">
        <v>12</v>
      </c>
      <c r="AH1237" s="12" t="s">
        <v>128</v>
      </c>
      <c r="AJ1237" s="81">
        <v>27107</v>
      </c>
    </row>
    <row r="1238" spans="1:36" ht="25.2" customHeight="1" x14ac:dyDescent="0.3">
      <c r="A1238" s="5">
        <v>852</v>
      </c>
      <c r="B1238" s="4" t="s">
        <v>4986</v>
      </c>
      <c r="C1238" s="171">
        <v>41328</v>
      </c>
      <c r="D1238" s="11" t="s">
        <v>4987</v>
      </c>
      <c r="E1238" s="99" t="str">
        <f ca="1">IFERROR(VLOOKUP(F1238,'Banco de Dados'!AE:AF,2,FALSE),"")</f>
        <v/>
      </c>
      <c r="F1238" s="4">
        <f ca="1">IFERROR(VLOOKUP(Q1238,'Banco de Dados'!A:B,2,FALSE),"")</f>
        <v>212301895</v>
      </c>
      <c r="G1238" s="4" t="s">
        <v>58</v>
      </c>
      <c r="H1238" s="12" t="s">
        <v>59</v>
      </c>
      <c r="I1238" s="5"/>
      <c r="J1238" s="11">
        <v>80</v>
      </c>
      <c r="K1238" s="111">
        <v>45255</v>
      </c>
      <c r="L1238" s="12" t="s">
        <v>59</v>
      </c>
      <c r="M1238" s="12" t="s">
        <v>59</v>
      </c>
      <c r="N1238" s="5"/>
      <c r="O1238" s="4" t="s">
        <v>4988</v>
      </c>
      <c r="P1238" s="4" t="s">
        <v>61</v>
      </c>
      <c r="Q1238" s="11">
        <v>71191515257</v>
      </c>
      <c r="R1238" s="4" t="s">
        <v>4989</v>
      </c>
      <c r="S1238" s="63">
        <v>21</v>
      </c>
      <c r="T1238" s="4"/>
      <c r="U1238" s="4" t="s">
        <v>114</v>
      </c>
      <c r="V1238" s="4" t="s">
        <v>115</v>
      </c>
      <c r="W1238" s="4" t="s">
        <v>4974</v>
      </c>
      <c r="X1238" s="4">
        <v>-8.4852050000000006</v>
      </c>
      <c r="Y1238" s="4">
        <v>-70.857444999999998</v>
      </c>
      <c r="Z1238" t="s">
        <v>7</v>
      </c>
      <c r="AA1238">
        <v>247255</v>
      </c>
      <c r="AB1238" s="74">
        <v>45201</v>
      </c>
      <c r="AC1238" s="22">
        <v>45202</v>
      </c>
      <c r="AD1238" s="168" t="s">
        <v>66</v>
      </c>
      <c r="AE1238" s="36">
        <v>45265</v>
      </c>
      <c r="AG1238" s="12">
        <v>12</v>
      </c>
      <c r="AH1238" s="12" t="s">
        <v>128</v>
      </c>
      <c r="AJ1238" s="81">
        <v>27905</v>
      </c>
    </row>
    <row r="1239" spans="1:36" ht="25.2" customHeight="1" x14ac:dyDescent="0.3">
      <c r="A1239" s="5">
        <v>853</v>
      </c>
      <c r="B1239" s="4" t="s">
        <v>4990</v>
      </c>
      <c r="C1239" s="171">
        <v>41332</v>
      </c>
      <c r="D1239" s="11" t="s">
        <v>4991</v>
      </c>
      <c r="E1239" s="99" t="str">
        <f ca="1">IFERROR(VLOOKUP(F1239,'Banco de Dados'!AE:AF,2,FALSE),"")</f>
        <v/>
      </c>
      <c r="F1239" s="4">
        <f ca="1">IFERROR(VLOOKUP(Q1239,'Banco de Dados'!A:B,2,FALSE),"")</f>
        <v>212301897</v>
      </c>
      <c r="G1239" s="4" t="s">
        <v>58</v>
      </c>
      <c r="H1239" s="12" t="s">
        <v>59</v>
      </c>
      <c r="I1239" s="5"/>
      <c r="J1239" s="11">
        <v>80</v>
      </c>
      <c r="K1239" s="111">
        <v>45253</v>
      </c>
      <c r="L1239" s="12" t="s">
        <v>59</v>
      </c>
      <c r="M1239" s="12" t="s">
        <v>59</v>
      </c>
      <c r="N1239" s="4"/>
      <c r="O1239" s="4" t="s">
        <v>4992</v>
      </c>
      <c r="P1239" s="4" t="s">
        <v>292</v>
      </c>
      <c r="Q1239" s="11">
        <v>85874582215</v>
      </c>
      <c r="R1239" s="4" t="s">
        <v>4993</v>
      </c>
      <c r="S1239" s="63">
        <v>21</v>
      </c>
      <c r="T1239" s="4"/>
      <c r="U1239" s="4" t="s">
        <v>114</v>
      </c>
      <c r="V1239" s="4" t="s">
        <v>115</v>
      </c>
      <c r="W1239" s="4" t="s">
        <v>4974</v>
      </c>
      <c r="X1239" s="4">
        <v>-8.4848049999999997</v>
      </c>
      <c r="Y1239" s="4">
        <v>-70.855884000000003</v>
      </c>
      <c r="Z1239" t="s">
        <v>7</v>
      </c>
      <c r="AA1239">
        <v>247255</v>
      </c>
      <c r="AB1239" s="74">
        <v>45201</v>
      </c>
      <c r="AC1239" s="22">
        <v>45202</v>
      </c>
      <c r="AD1239" s="168" t="s">
        <v>66</v>
      </c>
      <c r="AE1239" s="36">
        <v>45271</v>
      </c>
      <c r="AG1239" s="12">
        <v>12</v>
      </c>
      <c r="AH1239" s="12" t="s">
        <v>122</v>
      </c>
      <c r="AJ1239" s="81">
        <v>31792</v>
      </c>
    </row>
    <row r="1240" spans="1:36" ht="25.2" customHeight="1" x14ac:dyDescent="0.3">
      <c r="A1240" s="5">
        <v>854</v>
      </c>
      <c r="B1240" s="4" t="s">
        <v>4994</v>
      </c>
      <c r="C1240" s="171">
        <v>41334</v>
      </c>
      <c r="D1240" s="11" t="s">
        <v>4995</v>
      </c>
      <c r="E1240" s="99">
        <f ca="1">IFERROR(VLOOKUP(F1240,'Banco de Dados'!AE:AF,2,FALSE),"")</f>
        <v>717107</v>
      </c>
      <c r="F1240" s="4">
        <f ca="1">IFERROR(VLOOKUP(Q1240,'Banco de Dados'!A:B,2,FALSE),"")</f>
        <v>212301554</v>
      </c>
      <c r="G1240" s="4" t="s">
        <v>58</v>
      </c>
      <c r="H1240" s="12" t="s">
        <v>59</v>
      </c>
      <c r="I1240" s="5"/>
      <c r="J1240" s="11">
        <v>80</v>
      </c>
      <c r="K1240" s="111">
        <v>45223</v>
      </c>
      <c r="L1240" s="12" t="s">
        <v>59</v>
      </c>
      <c r="M1240" s="12" t="s">
        <v>59</v>
      </c>
      <c r="N1240" s="5"/>
      <c r="O1240" s="4" t="s">
        <v>4996</v>
      </c>
      <c r="P1240" s="4" t="s">
        <v>61</v>
      </c>
      <c r="Q1240" s="11">
        <v>669833207</v>
      </c>
      <c r="R1240" s="4" t="s">
        <v>4997</v>
      </c>
      <c r="S1240" s="63">
        <v>21</v>
      </c>
      <c r="T1240" s="4"/>
      <c r="U1240" s="4" t="s">
        <v>114</v>
      </c>
      <c r="V1240" s="4" t="s">
        <v>115</v>
      </c>
      <c r="W1240" s="4" t="s">
        <v>121</v>
      </c>
      <c r="X1240" s="4">
        <v>-8.4348189999999992</v>
      </c>
      <c r="Y1240" s="4">
        <v>-70.800066000000001</v>
      </c>
      <c r="Z1240">
        <v>2236597</v>
      </c>
      <c r="AA1240" s="123">
        <v>243466</v>
      </c>
      <c r="AB1240" s="74">
        <v>45201</v>
      </c>
      <c r="AC1240" s="22">
        <v>45202</v>
      </c>
      <c r="AD1240" s="168" t="s">
        <v>66</v>
      </c>
      <c r="AE1240" s="36">
        <v>45225</v>
      </c>
      <c r="AG1240" s="12">
        <v>10</v>
      </c>
      <c r="AH1240" s="12" t="s">
        <v>224</v>
      </c>
      <c r="AI1240" t="s">
        <v>225</v>
      </c>
      <c r="AJ1240" s="81">
        <v>30280</v>
      </c>
    </row>
    <row r="1241" spans="1:36" ht="25.2" customHeight="1" x14ac:dyDescent="0.3">
      <c r="A1241" s="5">
        <v>855</v>
      </c>
      <c r="B1241" s="4" t="s">
        <v>4998</v>
      </c>
      <c r="C1241" s="171">
        <v>41336</v>
      </c>
      <c r="D1241" s="11" t="s">
        <v>4999</v>
      </c>
      <c r="E1241" s="99">
        <f ca="1">IFERROR(VLOOKUP(F1241,'Banco de Dados'!AE:AF,2,FALSE),"")</f>
        <v>717109</v>
      </c>
      <c r="F1241" s="4">
        <f ca="1">IFERROR(VLOOKUP(Q1241,'Banco de Dados'!A:B,2,FALSE),"")</f>
        <v>212301553</v>
      </c>
      <c r="G1241" s="4" t="s">
        <v>58</v>
      </c>
      <c r="H1241" s="12" t="s">
        <v>59</v>
      </c>
      <c r="I1241" s="5"/>
      <c r="J1241" s="11">
        <v>80</v>
      </c>
      <c r="K1241" s="111">
        <v>45223</v>
      </c>
      <c r="L1241" s="12" t="s">
        <v>59</v>
      </c>
      <c r="M1241" s="12" t="s">
        <v>59</v>
      </c>
      <c r="N1241" s="5"/>
      <c r="O1241" s="4" t="s">
        <v>5000</v>
      </c>
      <c r="P1241" s="4" t="s">
        <v>61</v>
      </c>
      <c r="Q1241" s="11">
        <v>1494277271</v>
      </c>
      <c r="R1241" s="4" t="s">
        <v>5001</v>
      </c>
      <c r="S1241" s="63">
        <v>21</v>
      </c>
      <c r="T1241" s="4"/>
      <c r="U1241" s="4" t="s">
        <v>114</v>
      </c>
      <c r="V1241" s="4" t="s">
        <v>115</v>
      </c>
      <c r="W1241" s="4" t="s">
        <v>121</v>
      </c>
      <c r="X1241" s="4">
        <v>-8.4486720000000002</v>
      </c>
      <c r="Y1241" s="4">
        <v>-70.792655999999994</v>
      </c>
      <c r="Z1241">
        <v>2236598</v>
      </c>
      <c r="AA1241" s="123">
        <v>243466</v>
      </c>
      <c r="AB1241" s="74">
        <v>45201</v>
      </c>
      <c r="AC1241" s="22">
        <v>45202</v>
      </c>
      <c r="AD1241" s="168" t="s">
        <v>66</v>
      </c>
      <c r="AE1241" s="36">
        <v>45225</v>
      </c>
      <c r="AG1241" s="12">
        <v>10</v>
      </c>
      <c r="AH1241" s="12" t="s">
        <v>224</v>
      </c>
      <c r="AI1241" t="s">
        <v>225</v>
      </c>
      <c r="AJ1241" s="81">
        <v>34151</v>
      </c>
    </row>
    <row r="1242" spans="1:36" ht="25.2" customHeight="1" x14ac:dyDescent="0.3">
      <c r="A1242" s="5">
        <v>856</v>
      </c>
      <c r="B1242" s="4" t="s">
        <v>5002</v>
      </c>
      <c r="C1242" s="171">
        <v>41338</v>
      </c>
      <c r="D1242" s="11" t="s">
        <v>5003</v>
      </c>
      <c r="E1242" s="99">
        <f ca="1">IFERROR(VLOOKUP(F1242,'Banco de Dados'!AE:AF,2,FALSE),"")</f>
        <v>717113</v>
      </c>
      <c r="F1242" s="4">
        <f ca="1">IFERROR(VLOOKUP(Q1242,'Banco de Dados'!A:B,2,FALSE),"")</f>
        <v>212301552</v>
      </c>
      <c r="G1242" s="4" t="s">
        <v>58</v>
      </c>
      <c r="H1242" s="12" t="s">
        <v>59</v>
      </c>
      <c r="I1242" s="5"/>
      <c r="J1242" s="11">
        <v>80</v>
      </c>
      <c r="K1242" s="111">
        <v>45223</v>
      </c>
      <c r="L1242" s="12" t="s">
        <v>59</v>
      </c>
      <c r="M1242" s="12" t="s">
        <v>59</v>
      </c>
      <c r="N1242" s="5"/>
      <c r="O1242" s="4" t="s">
        <v>5004</v>
      </c>
      <c r="P1242" s="4" t="s">
        <v>61</v>
      </c>
      <c r="Q1242" s="11">
        <v>4585460209</v>
      </c>
      <c r="R1242" s="4" t="s">
        <v>5005</v>
      </c>
      <c r="S1242" s="63">
        <v>21</v>
      </c>
      <c r="T1242" s="4"/>
      <c r="U1242" s="4" t="s">
        <v>114</v>
      </c>
      <c r="V1242" s="4" t="s">
        <v>115</v>
      </c>
      <c r="W1242" s="4" t="s">
        <v>121</v>
      </c>
      <c r="X1242" s="4">
        <v>-8.4583189999999995</v>
      </c>
      <c r="Y1242" s="4">
        <v>-70.789659</v>
      </c>
      <c r="Z1242">
        <v>2236599</v>
      </c>
      <c r="AA1242" s="123">
        <v>243466</v>
      </c>
      <c r="AB1242" s="74">
        <v>45201</v>
      </c>
      <c r="AC1242" s="22">
        <v>45202</v>
      </c>
      <c r="AD1242" s="168" t="s">
        <v>66</v>
      </c>
      <c r="AE1242" s="36">
        <v>45225</v>
      </c>
      <c r="AG1242" s="12">
        <v>10</v>
      </c>
      <c r="AH1242" s="12" t="s">
        <v>224</v>
      </c>
      <c r="AI1242" t="s">
        <v>225</v>
      </c>
      <c r="AJ1242" s="81">
        <v>36228</v>
      </c>
    </row>
    <row r="1243" spans="1:36" ht="25.2" customHeight="1" x14ac:dyDescent="0.3">
      <c r="A1243" s="5">
        <v>857</v>
      </c>
      <c r="B1243" s="4" t="s">
        <v>5006</v>
      </c>
      <c r="C1243" s="171">
        <v>41340</v>
      </c>
      <c r="D1243" s="11" t="s">
        <v>5007</v>
      </c>
      <c r="E1243" s="99" t="str">
        <f ca="1">IFERROR(VLOOKUP(F1243,'Banco de Dados'!AE:AF,2,FALSE),"")</f>
        <v/>
      </c>
      <c r="F1243" s="4">
        <f ca="1">IFERROR(VLOOKUP(Q1243,'Banco de Dados'!A:B,2,FALSE),"")</f>
        <v>212301741</v>
      </c>
      <c r="G1243" s="4" t="s">
        <v>58</v>
      </c>
      <c r="H1243" s="12" t="s">
        <v>59</v>
      </c>
      <c r="I1243" s="5"/>
      <c r="J1243" s="11">
        <v>80</v>
      </c>
      <c r="K1243" s="111">
        <v>45233</v>
      </c>
      <c r="L1243" s="12" t="s">
        <v>59</v>
      </c>
      <c r="M1243" s="147">
        <v>0.95</v>
      </c>
      <c r="N1243" s="5"/>
      <c r="O1243" s="4" t="s">
        <v>5008</v>
      </c>
      <c r="P1243" s="4" t="s">
        <v>61</v>
      </c>
      <c r="Q1243" s="11">
        <v>5495752279</v>
      </c>
      <c r="R1243" s="4" t="s">
        <v>5009</v>
      </c>
      <c r="S1243" s="63">
        <v>21</v>
      </c>
      <c r="T1243" s="4"/>
      <c r="U1243" s="4" t="s">
        <v>114</v>
      </c>
      <c r="V1243" s="4" t="s">
        <v>115</v>
      </c>
      <c r="W1243" s="4" t="s">
        <v>121</v>
      </c>
      <c r="X1243" s="4">
        <v>-8.4590390000000006</v>
      </c>
      <c r="Y1243" s="4">
        <v>-70.788033999999996</v>
      </c>
      <c r="Z1243">
        <v>2245038</v>
      </c>
      <c r="AA1243" s="125">
        <v>244109</v>
      </c>
      <c r="AB1243" s="74">
        <v>45201</v>
      </c>
      <c r="AC1243" s="22">
        <v>45202</v>
      </c>
      <c r="AD1243" s="168" t="s">
        <v>66</v>
      </c>
      <c r="AE1243" s="36">
        <v>45240</v>
      </c>
      <c r="AG1243" s="12">
        <v>11</v>
      </c>
      <c r="AH1243" s="12" t="s">
        <v>224</v>
      </c>
      <c r="AI1243" t="s">
        <v>806</v>
      </c>
      <c r="AJ1243" s="81">
        <v>33636</v>
      </c>
    </row>
    <row r="1244" spans="1:36" ht="25.2" customHeight="1" x14ac:dyDescent="0.3">
      <c r="A1244" s="5">
        <v>858</v>
      </c>
      <c r="B1244" s="4" t="s">
        <v>5010</v>
      </c>
      <c r="C1244" s="171">
        <v>41342</v>
      </c>
      <c r="D1244" s="11" t="s">
        <v>5011</v>
      </c>
      <c r="E1244" s="99" t="str">
        <f ca="1">IFERROR(VLOOKUP(F1244,'Banco de Dados'!AE:AF,2,FALSE),"")</f>
        <v/>
      </c>
      <c r="F1244" s="4">
        <f ca="1">IFERROR(VLOOKUP(Q1244,'Banco de Dados'!A:B,2,FALSE),"")</f>
        <v>212301744</v>
      </c>
      <c r="G1244" s="4" t="s">
        <v>58</v>
      </c>
      <c r="H1244" s="12" t="s">
        <v>59</v>
      </c>
      <c r="I1244" s="4" t="s">
        <v>4958</v>
      </c>
      <c r="J1244" s="11">
        <v>80</v>
      </c>
      <c r="K1244" s="111">
        <v>45233</v>
      </c>
      <c r="L1244" s="12" t="s">
        <v>59</v>
      </c>
      <c r="M1244" s="147">
        <v>0.95</v>
      </c>
      <c r="N1244" s="5"/>
      <c r="O1244" s="4" t="s">
        <v>5012</v>
      </c>
      <c r="P1244" s="4" t="s">
        <v>61</v>
      </c>
      <c r="Q1244" s="11">
        <v>4960999225</v>
      </c>
      <c r="R1244" s="4" t="s">
        <v>5013</v>
      </c>
      <c r="S1244" s="63">
        <v>21</v>
      </c>
      <c r="T1244" s="4"/>
      <c r="U1244" s="4" t="s">
        <v>114</v>
      </c>
      <c r="V1244" s="4" t="s">
        <v>115</v>
      </c>
      <c r="W1244" s="4" t="s">
        <v>121</v>
      </c>
      <c r="X1244" s="4">
        <v>-8.4633880000000001</v>
      </c>
      <c r="Y1244" s="4">
        <v>-70.787280999999993</v>
      </c>
      <c r="Z1244">
        <v>2245039</v>
      </c>
      <c r="AA1244" s="125">
        <v>244109</v>
      </c>
      <c r="AB1244" s="74">
        <v>45201</v>
      </c>
      <c r="AC1244" s="22">
        <v>45202</v>
      </c>
      <c r="AD1244" s="168" t="s">
        <v>66</v>
      </c>
      <c r="AE1244" s="36">
        <v>45240</v>
      </c>
      <c r="AG1244" s="12">
        <v>11</v>
      </c>
      <c r="AH1244" s="12" t="s">
        <v>224</v>
      </c>
      <c r="AI1244" t="s">
        <v>806</v>
      </c>
      <c r="AJ1244" s="81">
        <v>35464</v>
      </c>
    </row>
    <row r="1245" spans="1:36" ht="25.2" customHeight="1" x14ac:dyDescent="0.3">
      <c r="A1245" s="5">
        <v>859</v>
      </c>
      <c r="B1245" s="4" t="s">
        <v>5014</v>
      </c>
      <c r="C1245" s="171">
        <v>41344</v>
      </c>
      <c r="D1245" s="11" t="s">
        <v>5015</v>
      </c>
      <c r="E1245" s="99">
        <f ca="1">IFERROR(VLOOKUP(F1245,'Banco de Dados'!AE:AF,2,FALSE),"")</f>
        <v>717114</v>
      </c>
      <c r="F1245" s="4">
        <f ca="1">IFERROR(VLOOKUP(Q1245,'Banco de Dados'!A:B,2,FALSE),"")</f>
        <v>212301551</v>
      </c>
      <c r="G1245" s="4" t="s">
        <v>58</v>
      </c>
      <c r="H1245" s="12" t="s">
        <v>59</v>
      </c>
      <c r="I1245" s="5"/>
      <c r="J1245" s="11">
        <v>80</v>
      </c>
      <c r="K1245" s="111">
        <v>45223</v>
      </c>
      <c r="L1245" s="12" t="s">
        <v>59</v>
      </c>
      <c r="M1245" s="12" t="s">
        <v>59</v>
      </c>
      <c r="N1245" s="5"/>
      <c r="O1245" s="4" t="s">
        <v>5016</v>
      </c>
      <c r="P1245" s="4" t="s">
        <v>61</v>
      </c>
      <c r="Q1245" s="11">
        <v>7129049219</v>
      </c>
      <c r="R1245" s="4" t="s">
        <v>5017</v>
      </c>
      <c r="S1245" s="63">
        <v>21</v>
      </c>
      <c r="T1245" s="4"/>
      <c r="U1245" s="4" t="s">
        <v>114</v>
      </c>
      <c r="V1245" s="4" t="s">
        <v>115</v>
      </c>
      <c r="W1245" s="4" t="s">
        <v>121</v>
      </c>
      <c r="X1245" s="4">
        <v>-8.4713829999999994</v>
      </c>
      <c r="Y1245" s="82">
        <v>-70781273</v>
      </c>
      <c r="Z1245">
        <v>2236600</v>
      </c>
      <c r="AA1245" s="123">
        <v>243466</v>
      </c>
      <c r="AB1245" s="74">
        <v>45201</v>
      </c>
      <c r="AC1245" s="22">
        <v>45202</v>
      </c>
      <c r="AD1245" s="168" t="s">
        <v>66</v>
      </c>
      <c r="AE1245" s="36">
        <v>45225</v>
      </c>
      <c r="AG1245" s="12">
        <v>10</v>
      </c>
      <c r="AH1245" s="12" t="s">
        <v>224</v>
      </c>
      <c r="AI1245" t="s">
        <v>225</v>
      </c>
      <c r="AJ1245" s="81">
        <v>36095</v>
      </c>
    </row>
    <row r="1246" spans="1:36" ht="25.2" customHeight="1" x14ac:dyDescent="0.3">
      <c r="A1246" s="5">
        <v>86</v>
      </c>
      <c r="B1246" s="4" t="s">
        <v>5018</v>
      </c>
      <c r="C1246" s="169">
        <v>17168</v>
      </c>
      <c r="D1246" s="11" t="s">
        <v>106</v>
      </c>
      <c r="E1246" s="99">
        <f>IFERROR(VLOOKUP(F1246,'Banco de Dados'!AE:AF,2,FALSE),"")</f>
        <v>714312</v>
      </c>
      <c r="F1246" s="4">
        <f>IFERROR(VLOOKUP(Q1246,'Banco de Dados'!A:B,2,FALSE),"")</f>
        <v>212301007</v>
      </c>
      <c r="G1246" s="4" t="s">
        <v>58</v>
      </c>
      <c r="H1246" s="12" t="s">
        <v>59</v>
      </c>
      <c r="I1246" s="4"/>
      <c r="J1246" s="11">
        <v>80</v>
      </c>
      <c r="K1246" s="111">
        <v>45176</v>
      </c>
      <c r="L1246" s="12" t="s">
        <v>59</v>
      </c>
      <c r="M1246" s="12" t="s">
        <v>59</v>
      </c>
      <c r="N1246" s="4" t="s">
        <v>5019</v>
      </c>
      <c r="O1246" s="4" t="s">
        <v>5020</v>
      </c>
      <c r="P1246" s="4" t="s">
        <v>61</v>
      </c>
      <c r="Q1246" s="11">
        <v>21737720230</v>
      </c>
      <c r="R1246" s="4" t="s">
        <v>5021</v>
      </c>
      <c r="S1246" s="4">
        <v>16</v>
      </c>
      <c r="T1246" s="4"/>
      <c r="U1246" s="4" t="s">
        <v>63</v>
      </c>
      <c r="V1246" s="4" t="s">
        <v>64</v>
      </c>
      <c r="W1246" s="4" t="s">
        <v>65</v>
      </c>
      <c r="X1246" s="4">
        <v>-8.1101869999999998</v>
      </c>
      <c r="Y1246" s="4">
        <v>-72.590663000000006</v>
      </c>
      <c r="Z1246">
        <v>2216221</v>
      </c>
      <c r="AA1246" s="123">
        <v>239823</v>
      </c>
      <c r="AB1246" s="22">
        <v>45154</v>
      </c>
      <c r="AC1246" s="22">
        <v>45154</v>
      </c>
      <c r="AD1246" s="168" t="s">
        <v>66</v>
      </c>
      <c r="AE1246" s="36">
        <v>45188</v>
      </c>
      <c r="AF1246" s="22">
        <v>45191</v>
      </c>
      <c r="AG1246" s="17">
        <v>9</v>
      </c>
      <c r="AH1246" s="12" t="s">
        <v>67</v>
      </c>
      <c r="AI1246" t="s">
        <v>68</v>
      </c>
      <c r="AJ1246" s="81">
        <v>21995</v>
      </c>
    </row>
    <row r="1247" spans="1:36" ht="25.2" customHeight="1" x14ac:dyDescent="0.3">
      <c r="A1247" s="5">
        <v>860</v>
      </c>
      <c r="B1247" s="4" t="s">
        <v>5022</v>
      </c>
      <c r="C1247" s="171">
        <v>41346</v>
      </c>
      <c r="D1247" s="11" t="s">
        <v>5023</v>
      </c>
      <c r="E1247" s="99" t="str">
        <f ca="1">IFERROR(VLOOKUP(F1247,'Banco de Dados'!AE:AF,2,FALSE),"")</f>
        <v/>
      </c>
      <c r="F1247" s="4">
        <f ca="1">IFERROR(VLOOKUP(Q1247,'Banco de Dados'!A:B,2,FALSE),"")</f>
        <v>212301746</v>
      </c>
      <c r="G1247" s="4" t="s">
        <v>58</v>
      </c>
      <c r="H1247" s="12" t="s">
        <v>59</v>
      </c>
      <c r="I1247" s="5"/>
      <c r="J1247" s="11">
        <v>80</v>
      </c>
      <c r="K1247" s="111">
        <v>45235</v>
      </c>
      <c r="L1247" s="12" t="s">
        <v>59</v>
      </c>
      <c r="M1247" s="147">
        <v>0.95</v>
      </c>
      <c r="N1247" s="5"/>
      <c r="O1247" s="4" t="s">
        <v>5024</v>
      </c>
      <c r="P1247" s="4" t="s">
        <v>61</v>
      </c>
      <c r="Q1247" s="11">
        <v>67227163253</v>
      </c>
      <c r="R1247" s="4" t="s">
        <v>5025</v>
      </c>
      <c r="S1247" s="63">
        <v>21</v>
      </c>
      <c r="T1247" s="4"/>
      <c r="U1247" s="4" t="s">
        <v>114</v>
      </c>
      <c r="V1247" s="4" t="s">
        <v>115</v>
      </c>
      <c r="W1247" s="4" t="s">
        <v>121</v>
      </c>
      <c r="X1247" s="4">
        <v>-8.4617020000000007</v>
      </c>
      <c r="Y1247" s="4">
        <v>-70.844256000000001</v>
      </c>
      <c r="Z1247">
        <v>2245041</v>
      </c>
      <c r="AA1247" s="125">
        <v>244109</v>
      </c>
      <c r="AB1247" s="74">
        <v>45201</v>
      </c>
      <c r="AC1247" s="22">
        <v>45202</v>
      </c>
      <c r="AD1247" s="168" t="s">
        <v>66</v>
      </c>
      <c r="AE1247" s="36">
        <v>45240</v>
      </c>
      <c r="AG1247" s="12">
        <v>11</v>
      </c>
      <c r="AH1247" s="12" t="s">
        <v>224</v>
      </c>
      <c r="AI1247" t="s">
        <v>806</v>
      </c>
      <c r="AJ1247" s="81">
        <v>20972</v>
      </c>
    </row>
    <row r="1248" spans="1:36" ht="25.2" customHeight="1" x14ac:dyDescent="0.3">
      <c r="A1248" s="5">
        <v>861</v>
      </c>
      <c r="B1248" s="4" t="s">
        <v>5026</v>
      </c>
      <c r="C1248" s="171">
        <v>41348</v>
      </c>
      <c r="D1248" s="11" t="s">
        <v>5027</v>
      </c>
      <c r="E1248" s="99" t="str">
        <f ca="1">IFERROR(VLOOKUP(F1248,'Banco de Dados'!AE:AF,2,FALSE),"")</f>
        <v/>
      </c>
      <c r="F1248" s="4">
        <f ca="1">IFERROR(VLOOKUP(Q1248,'Banco de Dados'!A:B,2,FALSE),"")</f>
        <v>212301899</v>
      </c>
      <c r="G1248" s="4" t="s">
        <v>58</v>
      </c>
      <c r="H1248" s="12" t="s">
        <v>59</v>
      </c>
      <c r="I1248" s="5"/>
      <c r="J1248" s="11">
        <v>80</v>
      </c>
      <c r="K1248" s="111">
        <v>45255</v>
      </c>
      <c r="L1248" s="12" t="s">
        <v>59</v>
      </c>
      <c r="M1248" s="12" t="s">
        <v>59</v>
      </c>
      <c r="N1248" s="5"/>
      <c r="O1248" s="4" t="s">
        <v>5028</v>
      </c>
      <c r="P1248" s="4" t="s">
        <v>61</v>
      </c>
      <c r="Q1248" s="11">
        <v>8756713223</v>
      </c>
      <c r="R1248" s="4" t="s">
        <v>5029</v>
      </c>
      <c r="S1248" s="63">
        <v>21</v>
      </c>
      <c r="T1248" s="4"/>
      <c r="U1248" s="4" t="s">
        <v>114</v>
      </c>
      <c r="V1248" s="4" t="s">
        <v>115</v>
      </c>
      <c r="W1248" s="4" t="s">
        <v>2831</v>
      </c>
      <c r="X1248" s="4">
        <v>-8.497325</v>
      </c>
      <c r="Y1248" s="4">
        <v>-70.859763999999998</v>
      </c>
      <c r="Z1248" t="s">
        <v>7</v>
      </c>
      <c r="AA1248">
        <v>247255</v>
      </c>
      <c r="AB1248" s="74">
        <v>45201</v>
      </c>
      <c r="AC1248" s="22">
        <v>45202</v>
      </c>
      <c r="AD1248" s="168" t="s">
        <v>66</v>
      </c>
      <c r="AE1248" s="36">
        <v>45265</v>
      </c>
      <c r="AG1248" s="12">
        <v>12</v>
      </c>
      <c r="AH1248" s="12" t="s">
        <v>128</v>
      </c>
      <c r="AJ1248" s="81">
        <v>38566</v>
      </c>
    </row>
    <row r="1249" spans="1:36" ht="25.2" customHeight="1" x14ac:dyDescent="0.3">
      <c r="A1249" s="5">
        <v>862</v>
      </c>
      <c r="B1249" s="4" t="s">
        <v>5030</v>
      </c>
      <c r="C1249" s="171">
        <v>41350</v>
      </c>
      <c r="D1249" s="11" t="s">
        <v>5031</v>
      </c>
      <c r="E1249" s="99" t="str">
        <f ca="1">IFERROR(VLOOKUP(F1249,'Banco de Dados'!AE:AF,2,FALSE),"")</f>
        <v/>
      </c>
      <c r="F1249" s="4">
        <f ca="1">IFERROR(VLOOKUP(Q1249,'Banco de Dados'!A:B,2,FALSE),"")</f>
        <v>212301790</v>
      </c>
      <c r="G1249" s="4" t="s">
        <v>58</v>
      </c>
      <c r="H1249" s="12" t="s">
        <v>59</v>
      </c>
      <c r="I1249" s="5"/>
      <c r="J1249" s="11">
        <v>80</v>
      </c>
      <c r="K1249" s="111">
        <v>45249</v>
      </c>
      <c r="L1249" s="12" t="s">
        <v>59</v>
      </c>
      <c r="M1249" s="12" t="s">
        <v>59</v>
      </c>
      <c r="N1249" s="5"/>
      <c r="O1249" s="4" t="s">
        <v>5032</v>
      </c>
      <c r="P1249" s="4" t="s">
        <v>61</v>
      </c>
      <c r="Q1249" s="11">
        <v>74507567220</v>
      </c>
      <c r="R1249" s="4" t="s">
        <v>5033</v>
      </c>
      <c r="S1249" s="63">
        <v>21</v>
      </c>
      <c r="T1249" s="4"/>
      <c r="U1249" s="4" t="s">
        <v>114</v>
      </c>
      <c r="V1249" s="4" t="s">
        <v>115</v>
      </c>
      <c r="W1249" s="4" t="s">
        <v>4946</v>
      </c>
      <c r="X1249" s="4">
        <v>-8.3458299999999994</v>
      </c>
      <c r="Y1249" s="4">
        <v>-70.767253999999994</v>
      </c>
      <c r="AA1249">
        <v>246999</v>
      </c>
      <c r="AB1249" s="74">
        <v>45201</v>
      </c>
      <c r="AC1249" s="22">
        <v>45202</v>
      </c>
      <c r="AD1249" s="168" t="s">
        <v>66</v>
      </c>
      <c r="AE1249" s="36">
        <v>45252</v>
      </c>
      <c r="AG1249" s="12">
        <v>11</v>
      </c>
      <c r="AH1249" s="12" t="s">
        <v>128</v>
      </c>
      <c r="AJ1249" s="81">
        <v>27317</v>
      </c>
    </row>
    <row r="1250" spans="1:36" ht="25.2" customHeight="1" x14ac:dyDescent="0.3">
      <c r="A1250" s="5">
        <v>863</v>
      </c>
      <c r="B1250" s="4" t="s">
        <v>5034</v>
      </c>
      <c r="C1250" s="171">
        <v>41352</v>
      </c>
      <c r="D1250" s="11" t="s">
        <v>5035</v>
      </c>
      <c r="E1250" s="99" t="str">
        <f ca="1">IFERROR(VLOOKUP(F1250,'Banco de Dados'!AE:AF,2,FALSE),"")</f>
        <v/>
      </c>
      <c r="F1250" s="4">
        <f ca="1">IFERROR(VLOOKUP(Q1250,'Banco de Dados'!A:B,2,FALSE),"")</f>
        <v>212301800</v>
      </c>
      <c r="G1250" s="4" t="s">
        <v>58</v>
      </c>
      <c r="H1250" s="12" t="s">
        <v>59</v>
      </c>
      <c r="I1250" s="5"/>
      <c r="J1250" s="11">
        <v>80</v>
      </c>
      <c r="K1250" s="111">
        <v>45249</v>
      </c>
      <c r="L1250" s="12" t="s">
        <v>59</v>
      </c>
      <c r="M1250" s="12" t="s">
        <v>59</v>
      </c>
      <c r="N1250" s="5"/>
      <c r="O1250" s="4" t="s">
        <v>5036</v>
      </c>
      <c r="P1250" s="4" t="s">
        <v>61</v>
      </c>
      <c r="Q1250" s="11">
        <v>66625815268</v>
      </c>
      <c r="R1250" s="4" t="s">
        <v>5037</v>
      </c>
      <c r="S1250" s="63">
        <v>21</v>
      </c>
      <c r="T1250" s="4"/>
      <c r="U1250" s="4" t="s">
        <v>114</v>
      </c>
      <c r="V1250" s="4" t="s">
        <v>115</v>
      </c>
      <c r="W1250" s="4" t="s">
        <v>3309</v>
      </c>
      <c r="X1250" s="4">
        <v>-8.3594570000000008</v>
      </c>
      <c r="Y1250" s="4">
        <v>-70.780546999999999</v>
      </c>
      <c r="AA1250">
        <v>246999</v>
      </c>
      <c r="AB1250" s="74">
        <v>45201</v>
      </c>
      <c r="AC1250" s="22">
        <v>45202</v>
      </c>
      <c r="AD1250" s="168" t="s">
        <v>66</v>
      </c>
      <c r="AE1250" s="36">
        <v>45252</v>
      </c>
      <c r="AG1250" s="12">
        <v>11</v>
      </c>
      <c r="AH1250" s="12" t="s">
        <v>128</v>
      </c>
      <c r="AJ1250" s="81">
        <v>22261</v>
      </c>
    </row>
    <row r="1251" spans="1:36" ht="25.2" customHeight="1" x14ac:dyDescent="0.3">
      <c r="A1251" s="5">
        <v>864</v>
      </c>
      <c r="B1251" s="4" t="s">
        <v>5038</v>
      </c>
      <c r="C1251" s="171">
        <v>41354</v>
      </c>
      <c r="D1251" s="11" t="s">
        <v>5039</v>
      </c>
      <c r="E1251" s="99" t="str">
        <f ca="1">IFERROR(VLOOKUP(F1251,'Banco de Dados'!AE:AF,2,FALSE),"")</f>
        <v/>
      </c>
      <c r="F1251" s="4">
        <f ca="1">IFERROR(VLOOKUP(Q1251,'Banco de Dados'!A:B,2,FALSE),"")</f>
        <v>212301882</v>
      </c>
      <c r="G1251" s="4" t="s">
        <v>58</v>
      </c>
      <c r="H1251" s="12" t="s">
        <v>59</v>
      </c>
      <c r="I1251" s="5"/>
      <c r="J1251" s="11">
        <v>80</v>
      </c>
      <c r="K1251" s="111">
        <v>45264</v>
      </c>
      <c r="L1251" s="12" t="s">
        <v>59</v>
      </c>
      <c r="M1251" s="12" t="s">
        <v>59</v>
      </c>
      <c r="N1251" s="4"/>
      <c r="O1251" s="4" t="s">
        <v>5040</v>
      </c>
      <c r="P1251" s="4" t="s">
        <v>61</v>
      </c>
      <c r="Q1251" s="11">
        <v>916777260</v>
      </c>
      <c r="R1251" s="4" t="s">
        <v>5041</v>
      </c>
      <c r="S1251" s="63">
        <v>21</v>
      </c>
      <c r="T1251" s="4"/>
      <c r="U1251" s="4" t="s">
        <v>114</v>
      </c>
      <c r="V1251" s="4" t="s">
        <v>115</v>
      </c>
      <c r="W1251" s="4" t="s">
        <v>3781</v>
      </c>
      <c r="X1251" s="4">
        <v>-8.521217</v>
      </c>
      <c r="Y1251" s="4">
        <v>-70.864597000000003</v>
      </c>
      <c r="Z1251" t="s">
        <v>7</v>
      </c>
      <c r="AA1251">
        <v>247255</v>
      </c>
      <c r="AB1251" s="74">
        <v>45201</v>
      </c>
      <c r="AC1251" s="22">
        <v>45202</v>
      </c>
      <c r="AD1251" s="168" t="s">
        <v>66</v>
      </c>
      <c r="AE1251" s="36">
        <v>45271</v>
      </c>
      <c r="AG1251" s="12">
        <v>12</v>
      </c>
      <c r="AH1251" s="12" t="s">
        <v>122</v>
      </c>
      <c r="AJ1251" s="81">
        <v>32934</v>
      </c>
    </row>
    <row r="1252" spans="1:36" ht="25.2" customHeight="1" x14ac:dyDescent="0.3">
      <c r="A1252" s="5">
        <v>865</v>
      </c>
      <c r="B1252" s="4" t="s">
        <v>5042</v>
      </c>
      <c r="C1252" s="171">
        <v>41398</v>
      </c>
      <c r="D1252" s="11" t="s">
        <v>5043</v>
      </c>
      <c r="E1252" s="99">
        <f ca="1">IFERROR(VLOOKUP(F1252,'Banco de Dados'!AE:AF,2,FALSE),"")</f>
        <v>717117</v>
      </c>
      <c r="F1252" s="4">
        <f ca="1">IFERROR(VLOOKUP(Q1252,'Banco de Dados'!A:B,2,FALSE),"")</f>
        <v>212301550</v>
      </c>
      <c r="G1252" s="4" t="s">
        <v>58</v>
      </c>
      <c r="H1252" s="12" t="s">
        <v>59</v>
      </c>
      <c r="I1252" s="5"/>
      <c r="J1252" s="11">
        <v>80</v>
      </c>
      <c r="K1252" s="111">
        <v>45226</v>
      </c>
      <c r="L1252" s="12" t="s">
        <v>59</v>
      </c>
      <c r="M1252" s="12" t="s">
        <v>59</v>
      </c>
      <c r="N1252" s="5"/>
      <c r="O1252" s="4" t="s">
        <v>5044</v>
      </c>
      <c r="P1252" s="4" t="s">
        <v>61</v>
      </c>
      <c r="Q1252" s="11">
        <v>16469925200</v>
      </c>
      <c r="R1252" s="4" t="s">
        <v>5045</v>
      </c>
      <c r="S1252" s="63">
        <v>21</v>
      </c>
      <c r="T1252" s="4"/>
      <c r="U1252" s="4" t="s">
        <v>114</v>
      </c>
      <c r="V1252" s="4" t="s">
        <v>115</v>
      </c>
      <c r="W1252" s="4" t="s">
        <v>4946</v>
      </c>
      <c r="X1252" s="4">
        <v>-8.3016220000000001</v>
      </c>
      <c r="Y1252" s="4">
        <v>-70.760033000000007</v>
      </c>
      <c r="Z1252">
        <v>2236601</v>
      </c>
      <c r="AA1252" s="123">
        <v>243466</v>
      </c>
      <c r="AB1252" s="74">
        <v>45201</v>
      </c>
      <c r="AC1252" s="22">
        <v>45202</v>
      </c>
      <c r="AD1252" s="168" t="s">
        <v>66</v>
      </c>
      <c r="AE1252" s="36">
        <v>45229</v>
      </c>
      <c r="AG1252" s="12">
        <v>10</v>
      </c>
      <c r="AH1252" s="12" t="s">
        <v>224</v>
      </c>
      <c r="AI1252" t="s">
        <v>225</v>
      </c>
      <c r="AJ1252" s="81">
        <v>19523</v>
      </c>
    </row>
    <row r="1253" spans="1:36" ht="25.2" customHeight="1" x14ac:dyDescent="0.3">
      <c r="A1253" s="5">
        <v>866</v>
      </c>
      <c r="B1253" s="4" t="s">
        <v>5046</v>
      </c>
      <c r="C1253" s="171">
        <v>41400</v>
      </c>
      <c r="D1253" s="11" t="s">
        <v>5047</v>
      </c>
      <c r="E1253" s="99">
        <f ca="1">IFERROR(VLOOKUP(F1253,'Banco de Dados'!AE:AF,2,FALSE),"")</f>
        <v>717118</v>
      </c>
      <c r="F1253" s="4">
        <f ca="1">IFERROR(VLOOKUP(Q1253,'Banco de Dados'!A:B,2,FALSE),"")</f>
        <v>212301549</v>
      </c>
      <c r="G1253" s="4" t="s">
        <v>58</v>
      </c>
      <c r="H1253" s="12" t="s">
        <v>59</v>
      </c>
      <c r="I1253" s="5"/>
      <c r="J1253" s="11">
        <v>80</v>
      </c>
      <c r="K1253" s="111">
        <v>45227</v>
      </c>
      <c r="L1253" s="12" t="s">
        <v>59</v>
      </c>
      <c r="M1253" s="12" t="s">
        <v>59</v>
      </c>
      <c r="N1253" s="5"/>
      <c r="O1253" s="4" t="s">
        <v>5048</v>
      </c>
      <c r="P1253" s="4" t="s">
        <v>61</v>
      </c>
      <c r="Q1253" s="11">
        <v>30812992253</v>
      </c>
      <c r="R1253" s="4" t="s">
        <v>5049</v>
      </c>
      <c r="S1253" s="63">
        <v>21</v>
      </c>
      <c r="T1253" s="4"/>
      <c r="U1253" s="4" t="s">
        <v>114</v>
      </c>
      <c r="V1253" s="4" t="s">
        <v>115</v>
      </c>
      <c r="W1253" s="4" t="s">
        <v>4946</v>
      </c>
      <c r="X1253" s="4">
        <v>-8.2985900000000008</v>
      </c>
      <c r="Y1253" s="4">
        <v>-70.760659000000004</v>
      </c>
      <c r="Z1253">
        <v>2236602</v>
      </c>
      <c r="AA1253" s="123">
        <v>243466</v>
      </c>
      <c r="AB1253" s="74">
        <v>45201</v>
      </c>
      <c r="AC1253" s="22">
        <v>45202</v>
      </c>
      <c r="AD1253" s="168" t="s">
        <v>66</v>
      </c>
      <c r="AE1253" s="36">
        <v>45229</v>
      </c>
      <c r="AG1253" s="12">
        <v>10</v>
      </c>
      <c r="AH1253" s="12" t="s">
        <v>224</v>
      </c>
      <c r="AI1253" t="s">
        <v>225</v>
      </c>
      <c r="AJ1253" s="81">
        <v>13706</v>
      </c>
    </row>
    <row r="1254" spans="1:36" ht="25.2" customHeight="1" x14ac:dyDescent="0.3">
      <c r="A1254" s="5">
        <v>867</v>
      </c>
      <c r="B1254" s="4" t="s">
        <v>5050</v>
      </c>
      <c r="C1254" s="171">
        <v>41402</v>
      </c>
      <c r="D1254" s="11" t="s">
        <v>5051</v>
      </c>
      <c r="E1254" s="99">
        <f ca="1">IFERROR(VLOOKUP(F1254,'Banco de Dados'!AE:AF,2,FALSE),"")</f>
        <v>717124</v>
      </c>
      <c r="F1254" s="4">
        <f ca="1">IFERROR(VLOOKUP(Q1254,'Banco de Dados'!A:B,2,FALSE),"")</f>
        <v>212301548</v>
      </c>
      <c r="G1254" s="4" t="s">
        <v>58</v>
      </c>
      <c r="H1254" s="12" t="s">
        <v>59</v>
      </c>
      <c r="I1254" s="5"/>
      <c r="J1254" s="11">
        <v>80</v>
      </c>
      <c r="K1254" s="111">
        <v>45226</v>
      </c>
      <c r="L1254" s="12" t="s">
        <v>59</v>
      </c>
      <c r="M1254" s="12" t="s">
        <v>59</v>
      </c>
      <c r="N1254" s="5"/>
      <c r="O1254" s="4" t="s">
        <v>5052</v>
      </c>
      <c r="P1254" s="4" t="s">
        <v>61</v>
      </c>
      <c r="Q1254" s="11">
        <v>61048372200</v>
      </c>
      <c r="R1254" s="4" t="s">
        <v>5053</v>
      </c>
      <c r="S1254" s="63">
        <v>21</v>
      </c>
      <c r="T1254" s="4"/>
      <c r="U1254" s="4" t="s">
        <v>114</v>
      </c>
      <c r="V1254" s="4" t="s">
        <v>115</v>
      </c>
      <c r="W1254" s="4" t="s">
        <v>4946</v>
      </c>
      <c r="X1254" s="4">
        <v>-8.2927440000000008</v>
      </c>
      <c r="Y1254" s="4">
        <v>-70.758251999999999</v>
      </c>
      <c r="Z1254">
        <v>2236603</v>
      </c>
      <c r="AA1254" s="123">
        <v>243466</v>
      </c>
      <c r="AB1254" s="74">
        <v>45201</v>
      </c>
      <c r="AC1254" s="22">
        <v>45202</v>
      </c>
      <c r="AD1254" s="168" t="s">
        <v>66</v>
      </c>
      <c r="AE1254" s="36">
        <v>45229</v>
      </c>
      <c r="AG1254" s="12">
        <v>10</v>
      </c>
      <c r="AH1254" s="12" t="s">
        <v>224</v>
      </c>
      <c r="AI1254" t="s">
        <v>225</v>
      </c>
      <c r="AJ1254" s="81">
        <v>23836</v>
      </c>
    </row>
    <row r="1255" spans="1:36" ht="25.2" customHeight="1" x14ac:dyDescent="0.3">
      <c r="A1255" s="5">
        <v>868</v>
      </c>
      <c r="B1255" s="4" t="s">
        <v>5054</v>
      </c>
      <c r="C1255" s="171">
        <v>41404</v>
      </c>
      <c r="D1255" s="11" t="s">
        <v>5055</v>
      </c>
      <c r="E1255" s="99">
        <f ca="1">IFERROR(VLOOKUP(F1255,'Banco de Dados'!AE:AF,2,FALSE),"")</f>
        <v>717126</v>
      </c>
      <c r="F1255" s="4">
        <f ca="1">IFERROR(VLOOKUP(Q1255,'Banco de Dados'!A:B,2,FALSE),"")</f>
        <v>212301547</v>
      </c>
      <c r="G1255" s="4" t="s">
        <v>58</v>
      </c>
      <c r="H1255" s="12" t="s">
        <v>59</v>
      </c>
      <c r="I1255" s="5"/>
      <c r="J1255" s="11">
        <v>80</v>
      </c>
      <c r="K1255" s="111">
        <v>45226</v>
      </c>
      <c r="L1255" s="12" t="s">
        <v>59</v>
      </c>
      <c r="M1255" s="12" t="s">
        <v>59</v>
      </c>
      <c r="N1255" s="5"/>
      <c r="O1255" s="4" t="s">
        <v>5056</v>
      </c>
      <c r="P1255" s="4" t="s">
        <v>61</v>
      </c>
      <c r="Q1255" s="11">
        <v>95116699234</v>
      </c>
      <c r="R1255" s="4" t="s">
        <v>5057</v>
      </c>
      <c r="S1255" s="63">
        <v>21</v>
      </c>
      <c r="T1255" s="4"/>
      <c r="U1255" s="4" t="s">
        <v>114</v>
      </c>
      <c r="V1255" s="4" t="s">
        <v>115</v>
      </c>
      <c r="W1255" s="4" t="s">
        <v>4946</v>
      </c>
      <c r="X1255" s="4">
        <v>-8.2926970000000004</v>
      </c>
      <c r="Y1255" s="4">
        <v>-70.757745999999997</v>
      </c>
      <c r="Z1255">
        <v>2236604</v>
      </c>
      <c r="AA1255" s="123">
        <v>243466</v>
      </c>
      <c r="AB1255" s="74">
        <v>45201</v>
      </c>
      <c r="AC1255" s="22">
        <v>45202</v>
      </c>
      <c r="AD1255" s="168" t="s">
        <v>66</v>
      </c>
      <c r="AE1255" s="36">
        <v>45229</v>
      </c>
      <c r="AG1255" s="12">
        <v>10</v>
      </c>
      <c r="AH1255" s="12" t="s">
        <v>224</v>
      </c>
      <c r="AI1255" t="s">
        <v>225</v>
      </c>
      <c r="AJ1255" s="81">
        <v>31036</v>
      </c>
    </row>
    <row r="1256" spans="1:36" ht="25.2" customHeight="1" x14ac:dyDescent="0.3">
      <c r="A1256" s="5">
        <v>869</v>
      </c>
      <c r="B1256" s="4" t="s">
        <v>5058</v>
      </c>
      <c r="C1256" s="171">
        <v>41406</v>
      </c>
      <c r="D1256" s="11" t="s">
        <v>5059</v>
      </c>
      <c r="E1256" s="99" t="str">
        <f ca="1">IFERROR(VLOOKUP(F1256,'Banco de Dados'!AE:AF,2,FALSE),"")</f>
        <v/>
      </c>
      <c r="F1256" s="4">
        <f ca="1">IFERROR(VLOOKUP(Q1256,'Banco de Dados'!A:B,2,FALSE),"")</f>
        <v>212301747</v>
      </c>
      <c r="G1256" s="4" t="s">
        <v>58</v>
      </c>
      <c r="H1256" s="12" t="s">
        <v>59</v>
      </c>
      <c r="I1256" s="5"/>
      <c r="J1256" s="11">
        <v>80</v>
      </c>
      <c r="K1256" s="111">
        <v>45236</v>
      </c>
      <c r="L1256" s="12" t="s">
        <v>59</v>
      </c>
      <c r="M1256" s="147">
        <v>0.95</v>
      </c>
      <c r="N1256" s="5"/>
      <c r="O1256" s="4" t="s">
        <v>5060</v>
      </c>
      <c r="P1256" s="4" t="s">
        <v>61</v>
      </c>
      <c r="Q1256" s="11">
        <v>67135960297</v>
      </c>
      <c r="R1256" s="4" t="s">
        <v>5061</v>
      </c>
      <c r="S1256" s="63">
        <v>21</v>
      </c>
      <c r="T1256" s="4"/>
      <c r="U1256" s="4" t="s">
        <v>114</v>
      </c>
      <c r="V1256" s="4" t="s">
        <v>115</v>
      </c>
      <c r="W1256" s="4" t="s">
        <v>5062</v>
      </c>
      <c r="X1256" s="4">
        <v>-8.4156910000000007</v>
      </c>
      <c r="Y1256" s="4">
        <v>-70.820338000000007</v>
      </c>
      <c r="Z1256">
        <v>2245043</v>
      </c>
      <c r="AA1256" s="125">
        <v>244109</v>
      </c>
      <c r="AB1256" s="74">
        <v>45201</v>
      </c>
      <c r="AC1256" s="22">
        <v>45202</v>
      </c>
      <c r="AD1256" s="168" t="s">
        <v>66</v>
      </c>
      <c r="AE1256" s="36">
        <v>45240</v>
      </c>
      <c r="AG1256" s="12">
        <v>11</v>
      </c>
      <c r="AH1256" s="12" t="s">
        <v>224</v>
      </c>
      <c r="AI1256" t="s">
        <v>806</v>
      </c>
      <c r="AJ1256" s="81">
        <v>25240</v>
      </c>
    </row>
    <row r="1257" spans="1:36" ht="25.2" customHeight="1" x14ac:dyDescent="0.3">
      <c r="A1257" s="5">
        <v>87</v>
      </c>
      <c r="B1257" s="4" t="s">
        <v>5063</v>
      </c>
      <c r="C1257" s="169">
        <v>17260</v>
      </c>
      <c r="D1257" s="11" t="s">
        <v>106</v>
      </c>
      <c r="E1257" s="99">
        <f>IFERROR(VLOOKUP(F1257,'Banco de Dados'!AE:AF,2,FALSE),"")</f>
        <v>714354</v>
      </c>
      <c r="F1257" s="4">
        <f>IFERROR(VLOOKUP(Q1257,'Banco de Dados'!A:B,2,FALSE),"")</f>
        <v>212301009</v>
      </c>
      <c r="G1257" s="4" t="s">
        <v>58</v>
      </c>
      <c r="H1257" s="12" t="s">
        <v>59</v>
      </c>
      <c r="I1257" s="4"/>
      <c r="J1257" s="11">
        <v>80</v>
      </c>
      <c r="K1257" s="111">
        <v>45190</v>
      </c>
      <c r="L1257" s="12" t="s">
        <v>59</v>
      </c>
      <c r="M1257" s="12" t="s">
        <v>59</v>
      </c>
      <c r="N1257" s="4"/>
      <c r="O1257" s="4" t="s">
        <v>5064</v>
      </c>
      <c r="P1257" s="4" t="s">
        <v>61</v>
      </c>
      <c r="Q1257" s="11">
        <v>2003636200</v>
      </c>
      <c r="R1257" s="4" t="s">
        <v>5065</v>
      </c>
      <c r="S1257" s="4">
        <v>16</v>
      </c>
      <c r="T1257" s="4"/>
      <c r="U1257" s="4" t="s">
        <v>63</v>
      </c>
      <c r="V1257" s="4" t="s">
        <v>64</v>
      </c>
      <c r="W1257" s="4" t="s">
        <v>65</v>
      </c>
      <c r="X1257" s="4">
        <v>-8.2190399999999997</v>
      </c>
      <c r="Y1257" s="4">
        <v>-72.522306999999998</v>
      </c>
      <c r="Z1257">
        <v>2216222</v>
      </c>
      <c r="AA1257" s="123">
        <v>239823</v>
      </c>
      <c r="AB1257" s="22">
        <v>45154</v>
      </c>
      <c r="AC1257" s="22">
        <v>45154</v>
      </c>
      <c r="AD1257" s="168" t="s">
        <v>66</v>
      </c>
      <c r="AE1257" s="36">
        <v>45194</v>
      </c>
      <c r="AF1257" s="36">
        <v>45195</v>
      </c>
      <c r="AG1257" s="12">
        <v>9</v>
      </c>
      <c r="AH1257" s="12" t="s">
        <v>67</v>
      </c>
      <c r="AI1257" t="s">
        <v>68</v>
      </c>
      <c r="AJ1257" s="81">
        <v>35177</v>
      </c>
    </row>
    <row r="1258" spans="1:36" ht="25.2" customHeight="1" x14ac:dyDescent="0.3">
      <c r="A1258" s="5">
        <v>870</v>
      </c>
      <c r="B1258" s="4" t="s">
        <v>5066</v>
      </c>
      <c r="C1258" s="171">
        <v>41408</v>
      </c>
      <c r="D1258" s="11" t="s">
        <v>5067</v>
      </c>
      <c r="E1258" s="99" t="str">
        <f ca="1">IFERROR(VLOOKUP(F1258,'Banco de Dados'!AE:AF,2,FALSE),"")</f>
        <v/>
      </c>
      <c r="F1258" s="4">
        <f ca="1">IFERROR(VLOOKUP(Q1258,'Banco de Dados'!A:B,2,FALSE),"")</f>
        <v>212301885</v>
      </c>
      <c r="G1258" s="4" t="s">
        <v>58</v>
      </c>
      <c r="H1258" s="12" t="s">
        <v>59</v>
      </c>
      <c r="I1258" s="5"/>
      <c r="J1258" s="11">
        <v>80</v>
      </c>
      <c r="K1258" s="111">
        <v>45255</v>
      </c>
      <c r="L1258" s="12" t="s">
        <v>59</v>
      </c>
      <c r="M1258" s="12" t="s">
        <v>59</v>
      </c>
      <c r="N1258" s="5"/>
      <c r="O1258" s="4" t="s">
        <v>5068</v>
      </c>
      <c r="P1258" s="4" t="s">
        <v>61</v>
      </c>
      <c r="Q1258" s="11">
        <v>10089439244</v>
      </c>
      <c r="R1258" s="4" t="s">
        <v>5069</v>
      </c>
      <c r="S1258" s="63">
        <v>21</v>
      </c>
      <c r="T1258" s="4"/>
      <c r="U1258" s="4" t="s">
        <v>114</v>
      </c>
      <c r="V1258" s="4" t="s">
        <v>115</v>
      </c>
      <c r="W1258" s="4" t="s">
        <v>2831</v>
      </c>
      <c r="X1258" s="4">
        <v>-8.4843960000000003</v>
      </c>
      <c r="Y1258" s="4">
        <v>-70.843058999999997</v>
      </c>
      <c r="Z1258" t="s">
        <v>7</v>
      </c>
      <c r="AA1258">
        <v>247255</v>
      </c>
      <c r="AB1258" s="74">
        <v>45201</v>
      </c>
      <c r="AC1258" s="22">
        <v>45202</v>
      </c>
      <c r="AD1258" s="168" t="s">
        <v>66</v>
      </c>
      <c r="AE1258" s="36">
        <v>45265</v>
      </c>
      <c r="AG1258" s="12">
        <v>12</v>
      </c>
      <c r="AH1258" s="12" t="s">
        <v>128</v>
      </c>
      <c r="AJ1258" s="81">
        <v>37703</v>
      </c>
    </row>
    <row r="1259" spans="1:36" ht="25.2" customHeight="1" x14ac:dyDescent="0.3">
      <c r="A1259" s="5">
        <v>871</v>
      </c>
      <c r="B1259" s="4" t="s">
        <v>5070</v>
      </c>
      <c r="C1259" s="171">
        <v>41410</v>
      </c>
      <c r="D1259" s="11" t="s">
        <v>5071</v>
      </c>
      <c r="E1259" s="99" t="str">
        <f ca="1">IFERROR(VLOOKUP(F1259,'Banco de Dados'!AE:AF,2,FALSE),"")</f>
        <v/>
      </c>
      <c r="F1259" s="4">
        <f ca="1">IFERROR(VLOOKUP(Q1259,'Banco de Dados'!A:B,2,FALSE),"")</f>
        <v>212301887</v>
      </c>
      <c r="G1259" s="4" t="s">
        <v>58</v>
      </c>
      <c r="H1259" s="12" t="s">
        <v>59</v>
      </c>
      <c r="I1259" s="5"/>
      <c r="J1259" s="11">
        <v>80</v>
      </c>
      <c r="K1259" s="111">
        <v>45255</v>
      </c>
      <c r="L1259" s="12" t="s">
        <v>59</v>
      </c>
      <c r="M1259" s="12" t="s">
        <v>59</v>
      </c>
      <c r="N1259" s="5" t="s">
        <v>5072</v>
      </c>
      <c r="O1259" s="4" t="s">
        <v>5073</v>
      </c>
      <c r="P1259" s="4" t="s">
        <v>61</v>
      </c>
      <c r="Q1259" s="11">
        <v>30812429249</v>
      </c>
      <c r="R1259" s="4" t="s">
        <v>5074</v>
      </c>
      <c r="S1259" s="63">
        <v>21</v>
      </c>
      <c r="T1259" s="4"/>
      <c r="U1259" s="4" t="s">
        <v>114</v>
      </c>
      <c r="V1259" s="4" t="s">
        <v>115</v>
      </c>
      <c r="W1259" s="4" t="s">
        <v>2831</v>
      </c>
      <c r="X1259" s="4">
        <v>-8.4874910000000003</v>
      </c>
      <c r="Y1259" s="4">
        <v>-70.837897999999996</v>
      </c>
      <c r="Z1259" t="s">
        <v>7</v>
      </c>
      <c r="AA1259">
        <v>247255</v>
      </c>
      <c r="AB1259" s="74">
        <v>45201</v>
      </c>
      <c r="AC1259" s="22">
        <v>45202</v>
      </c>
      <c r="AD1259" s="168" t="s">
        <v>66</v>
      </c>
      <c r="AE1259" s="36">
        <v>45265</v>
      </c>
      <c r="AG1259" s="12">
        <v>12</v>
      </c>
      <c r="AH1259" s="12" t="s">
        <v>128</v>
      </c>
      <c r="AJ1259" s="81">
        <v>22847</v>
      </c>
    </row>
    <row r="1260" spans="1:36" ht="25.2" customHeight="1" x14ac:dyDescent="0.3">
      <c r="A1260" s="5">
        <v>872</v>
      </c>
      <c r="B1260" s="4" t="s">
        <v>5075</v>
      </c>
      <c r="C1260" s="171">
        <v>41412</v>
      </c>
      <c r="D1260" s="11" t="s">
        <v>5076</v>
      </c>
      <c r="E1260" s="99" t="str">
        <f ca="1">IFERROR(VLOOKUP(F1260,'Banco de Dados'!AE:AF,2,FALSE),"")</f>
        <v/>
      </c>
      <c r="F1260" s="4">
        <f ca="1">IFERROR(VLOOKUP(Q1260,'Banco de Dados'!A:B,2,FALSE),"")</f>
        <v>212301749</v>
      </c>
      <c r="G1260" s="4" t="s">
        <v>58</v>
      </c>
      <c r="H1260" s="12" t="s">
        <v>59</v>
      </c>
      <c r="I1260" s="5"/>
      <c r="J1260" s="11">
        <v>80</v>
      </c>
      <c r="K1260" s="111">
        <v>45235</v>
      </c>
      <c r="L1260" s="12" t="s">
        <v>59</v>
      </c>
      <c r="M1260" s="147">
        <v>0.95</v>
      </c>
      <c r="N1260" s="5"/>
      <c r="O1260" s="4" t="s">
        <v>5077</v>
      </c>
      <c r="P1260" s="4" t="s">
        <v>61</v>
      </c>
      <c r="Q1260" s="11">
        <v>4371197264</v>
      </c>
      <c r="R1260" s="4" t="s">
        <v>5078</v>
      </c>
      <c r="S1260" s="63">
        <v>21</v>
      </c>
      <c r="T1260" s="4"/>
      <c r="U1260" s="4" t="s">
        <v>114</v>
      </c>
      <c r="V1260" s="4" t="s">
        <v>115</v>
      </c>
      <c r="W1260" s="4" t="s">
        <v>121</v>
      </c>
      <c r="X1260" s="4">
        <v>-8.4522700000000004</v>
      </c>
      <c r="Y1260" s="4">
        <v>-70.841671000000005</v>
      </c>
      <c r="Z1260">
        <v>2245044</v>
      </c>
      <c r="AA1260" s="125">
        <v>244109</v>
      </c>
      <c r="AB1260" s="74">
        <v>45201</v>
      </c>
      <c r="AC1260" s="22">
        <v>45202</v>
      </c>
      <c r="AD1260" s="168" t="s">
        <v>66</v>
      </c>
      <c r="AE1260" s="36">
        <v>45240</v>
      </c>
      <c r="AG1260" s="12">
        <v>11</v>
      </c>
      <c r="AH1260" s="12" t="s">
        <v>224</v>
      </c>
      <c r="AI1260" t="s">
        <v>806</v>
      </c>
      <c r="AJ1260" s="81">
        <v>36437</v>
      </c>
    </row>
    <row r="1261" spans="1:36" ht="25.2" customHeight="1" x14ac:dyDescent="0.3">
      <c r="A1261" s="5">
        <v>873</v>
      </c>
      <c r="B1261" s="4" t="s">
        <v>5079</v>
      </c>
      <c r="C1261" s="171">
        <v>16915</v>
      </c>
      <c r="D1261" s="11" t="s">
        <v>5080</v>
      </c>
      <c r="E1261" s="99" t="str">
        <f>IFERROR(VLOOKUP(F1261,'Banco de Dados'!AE:AF,2,FALSE),"")</f>
        <v/>
      </c>
      <c r="F1261" s="5"/>
      <c r="G1261" s="4" t="s">
        <v>410</v>
      </c>
      <c r="H1261" s="12" t="s">
        <v>59</v>
      </c>
      <c r="I1261" s="4" t="s">
        <v>4756</v>
      </c>
      <c r="J1261" s="11">
        <v>80</v>
      </c>
      <c r="K1261" s="111"/>
      <c r="M1261" s="12"/>
      <c r="N1261" s="5"/>
      <c r="O1261" s="4" t="s">
        <v>5081</v>
      </c>
      <c r="P1261" s="4" t="s">
        <v>61</v>
      </c>
      <c r="Q1261" s="11">
        <v>91941725287</v>
      </c>
      <c r="R1261" s="4" t="s">
        <v>5082</v>
      </c>
      <c r="S1261" s="63">
        <v>14</v>
      </c>
      <c r="T1261" s="4"/>
      <c r="U1261" s="4" t="s">
        <v>413</v>
      </c>
      <c r="V1261" s="4" t="s">
        <v>1906</v>
      </c>
      <c r="W1261" s="4" t="s">
        <v>5083</v>
      </c>
      <c r="X1261" s="4">
        <v>-7.7190989999999999</v>
      </c>
      <c r="Y1261" s="4">
        <v>-73.343805000000003</v>
      </c>
      <c r="Z1261" t="s">
        <v>7</v>
      </c>
      <c r="AA1261" s="5"/>
      <c r="AB1261" s="74">
        <v>45201</v>
      </c>
      <c r="AC1261" s="22">
        <v>45202</v>
      </c>
      <c r="AD1261" s="168"/>
      <c r="AE1261" s="36"/>
      <c r="AJ1261" s="81">
        <v>31202</v>
      </c>
    </row>
    <row r="1262" spans="1:36" ht="25.2" customHeight="1" x14ac:dyDescent="0.3">
      <c r="A1262" s="5">
        <v>874</v>
      </c>
      <c r="B1262" s="4" t="s">
        <v>5084</v>
      </c>
      <c r="C1262" s="171">
        <v>17033</v>
      </c>
      <c r="D1262" s="11" t="s">
        <v>5085</v>
      </c>
      <c r="E1262" s="99" t="str">
        <f>IFERROR(VLOOKUP(F1262,'Banco de Dados'!AE:AF,2,FALSE),"")</f>
        <v/>
      </c>
      <c r="F1262" s="5"/>
      <c r="G1262" s="4" t="s">
        <v>410</v>
      </c>
      <c r="H1262" s="12" t="s">
        <v>59</v>
      </c>
      <c r="I1262" s="4" t="s">
        <v>4756</v>
      </c>
      <c r="J1262" s="11">
        <v>80</v>
      </c>
      <c r="K1262" s="111"/>
      <c r="M1262" s="12"/>
      <c r="N1262" s="5"/>
      <c r="O1262" s="4" t="s">
        <v>5086</v>
      </c>
      <c r="P1262" s="4" t="s">
        <v>61</v>
      </c>
      <c r="Q1262" s="11">
        <v>396422241</v>
      </c>
      <c r="R1262" s="4" t="s">
        <v>5087</v>
      </c>
      <c r="S1262" s="63">
        <v>15</v>
      </c>
      <c r="T1262" s="4"/>
      <c r="U1262" s="4" t="s">
        <v>413</v>
      </c>
      <c r="V1262" s="4" t="s">
        <v>5088</v>
      </c>
      <c r="W1262" s="4" t="s">
        <v>5089</v>
      </c>
      <c r="X1262" s="4">
        <v>-7.4155730000000002</v>
      </c>
      <c r="Y1262" s="4">
        <v>-73.258571000000003</v>
      </c>
      <c r="Z1262" t="s">
        <v>7</v>
      </c>
      <c r="AA1262" s="5"/>
      <c r="AB1262" s="74">
        <v>45201</v>
      </c>
      <c r="AC1262" s="22">
        <v>45202</v>
      </c>
      <c r="AD1262" s="168"/>
      <c r="AE1262" s="36"/>
      <c r="AJ1262" s="81">
        <v>32685</v>
      </c>
    </row>
    <row r="1263" spans="1:36" ht="25.2" customHeight="1" x14ac:dyDescent="0.3">
      <c r="A1263" s="5">
        <v>875</v>
      </c>
      <c r="B1263" s="4" t="s">
        <v>5090</v>
      </c>
      <c r="C1263" s="171">
        <v>17072</v>
      </c>
      <c r="D1263" s="11" t="s">
        <v>5091</v>
      </c>
      <c r="E1263" s="99" t="str">
        <f>IFERROR(VLOOKUP(F1263,'Banco de Dados'!AE:AF,2,FALSE),"")</f>
        <v/>
      </c>
      <c r="F1263" s="5"/>
      <c r="G1263" s="4" t="s">
        <v>410</v>
      </c>
      <c r="H1263" s="12" t="s">
        <v>59</v>
      </c>
      <c r="I1263" s="4" t="s">
        <v>4731</v>
      </c>
      <c r="J1263" s="11">
        <v>45</v>
      </c>
      <c r="K1263" s="111">
        <v>45327</v>
      </c>
      <c r="M1263" s="12"/>
      <c r="N1263" s="5"/>
      <c r="O1263" s="4" t="s">
        <v>5092</v>
      </c>
      <c r="P1263" s="4" t="s">
        <v>61</v>
      </c>
      <c r="Q1263" s="11">
        <v>79020712268</v>
      </c>
      <c r="R1263" s="4" t="s">
        <v>5093</v>
      </c>
      <c r="S1263" s="63">
        <v>15</v>
      </c>
      <c r="T1263" s="4"/>
      <c r="U1263" s="4" t="s">
        <v>413</v>
      </c>
      <c r="V1263" s="4" t="s">
        <v>5088</v>
      </c>
      <c r="W1263" s="4" t="s">
        <v>5094</v>
      </c>
      <c r="X1263" s="4">
        <v>-7.4014049999999996</v>
      </c>
      <c r="Y1263" s="4">
        <v>-73.292593999999994</v>
      </c>
      <c r="Z1263" t="s">
        <v>7</v>
      </c>
      <c r="AA1263" s="5"/>
      <c r="AB1263" s="74">
        <v>45201</v>
      </c>
      <c r="AC1263" s="22">
        <v>45202</v>
      </c>
      <c r="AD1263" s="168"/>
      <c r="AE1263" s="36">
        <v>45329</v>
      </c>
      <c r="AJ1263" s="81">
        <v>30223</v>
      </c>
    </row>
    <row r="1264" spans="1:36" ht="25.2" customHeight="1" x14ac:dyDescent="0.3">
      <c r="A1264" s="5">
        <v>876</v>
      </c>
      <c r="B1264" s="4" t="s">
        <v>5095</v>
      </c>
      <c r="C1264" s="171">
        <v>19107</v>
      </c>
      <c r="D1264" s="11" t="s">
        <v>5096</v>
      </c>
      <c r="E1264" s="99" t="str">
        <f>IFERROR(VLOOKUP(F1264,'Banco de Dados'!AE:AF,2,FALSE),"")</f>
        <v/>
      </c>
      <c r="F1264" s="5"/>
      <c r="G1264" s="4" t="s">
        <v>410</v>
      </c>
      <c r="H1264" s="12" t="s">
        <v>59</v>
      </c>
      <c r="I1264" s="4" t="s">
        <v>4756</v>
      </c>
      <c r="J1264" s="12">
        <v>45</v>
      </c>
      <c r="K1264" s="111">
        <v>45298</v>
      </c>
      <c r="M1264" s="12"/>
      <c r="N1264" s="5"/>
      <c r="O1264" s="4" t="s">
        <v>5097</v>
      </c>
      <c r="P1264" s="4" t="s">
        <v>292</v>
      </c>
      <c r="Q1264" s="11">
        <v>30803101287</v>
      </c>
      <c r="R1264" s="4"/>
      <c r="S1264" s="63">
        <v>17</v>
      </c>
      <c r="T1264" s="4"/>
      <c r="U1264" s="4" t="s">
        <v>2573</v>
      </c>
      <c r="V1264" s="4" t="s">
        <v>4741</v>
      </c>
      <c r="W1264" s="4" t="s">
        <v>5098</v>
      </c>
      <c r="X1264" s="4">
        <v>-8.5701180000000008</v>
      </c>
      <c r="Y1264" s="4">
        <v>-72.405610999999993</v>
      </c>
      <c r="Z1264" t="s">
        <v>7</v>
      </c>
      <c r="AA1264" s="5"/>
      <c r="AB1264" s="74">
        <v>45201</v>
      </c>
      <c r="AC1264" s="22">
        <v>45250</v>
      </c>
      <c r="AD1264" s="168"/>
      <c r="AE1264" s="36"/>
      <c r="AJ1264" s="81" t="e">
        <v>#N/A</v>
      </c>
    </row>
    <row r="1265" spans="1:36" ht="25.2" customHeight="1" x14ac:dyDescent="0.3">
      <c r="A1265" s="5">
        <v>877</v>
      </c>
      <c r="B1265" s="4" t="s">
        <v>5099</v>
      </c>
      <c r="C1265" s="171">
        <v>18737</v>
      </c>
      <c r="D1265" s="11" t="s">
        <v>5100</v>
      </c>
      <c r="E1265" s="99" t="str">
        <f ca="1">IFERROR(VLOOKUP(F1265,'Banco de Dados'!AE:AF,2,FALSE),"")</f>
        <v/>
      </c>
      <c r="F1265" s="4">
        <f ca="1">IFERROR(VLOOKUP(Q1265,'Banco de Dados'!A:B,2,FALSE),"")</f>
        <v>212301984</v>
      </c>
      <c r="G1265" s="4" t="s">
        <v>410</v>
      </c>
      <c r="H1265" s="12" t="s">
        <v>59</v>
      </c>
      <c r="I1265" s="4" t="s">
        <v>4756</v>
      </c>
      <c r="J1265" s="12">
        <v>45</v>
      </c>
      <c r="K1265" s="111">
        <v>45260</v>
      </c>
      <c r="L1265" s="12" t="s">
        <v>59</v>
      </c>
      <c r="M1265" s="12" t="s">
        <v>59</v>
      </c>
      <c r="N1265" s="4"/>
      <c r="O1265" s="4" t="s">
        <v>5101</v>
      </c>
      <c r="P1265" s="4" t="s">
        <v>292</v>
      </c>
      <c r="Q1265" s="11">
        <v>61271918234</v>
      </c>
      <c r="R1265" s="4"/>
      <c r="S1265" s="63">
        <v>17</v>
      </c>
      <c r="T1265" s="4"/>
      <c r="U1265" s="4" t="s">
        <v>2573</v>
      </c>
      <c r="V1265" s="4" t="s">
        <v>4741</v>
      </c>
      <c r="W1265" s="4" t="s">
        <v>2836</v>
      </c>
      <c r="X1265" s="4">
        <v>-8.5049779999999995</v>
      </c>
      <c r="Y1265" s="4">
        <v>-72.449680999999998</v>
      </c>
      <c r="Z1265" t="s">
        <v>7</v>
      </c>
      <c r="AA1265">
        <v>247256</v>
      </c>
      <c r="AB1265" s="74">
        <v>45201</v>
      </c>
      <c r="AC1265" s="22">
        <v>45250</v>
      </c>
      <c r="AD1265" s="168" t="s">
        <v>66</v>
      </c>
      <c r="AE1265" s="36">
        <v>45271</v>
      </c>
      <c r="AG1265" s="12">
        <v>12</v>
      </c>
      <c r="AH1265" s="12" t="s">
        <v>122</v>
      </c>
      <c r="AJ1265" s="81" t="e">
        <v>#N/A</v>
      </c>
    </row>
    <row r="1266" spans="1:36" ht="25.2" customHeight="1" x14ac:dyDescent="0.3">
      <c r="A1266" s="5">
        <v>878</v>
      </c>
      <c r="B1266" s="4" t="s">
        <v>5102</v>
      </c>
      <c r="C1266" s="171">
        <v>18779</v>
      </c>
      <c r="D1266" s="11" t="s">
        <v>5103</v>
      </c>
      <c r="E1266" s="99" t="str">
        <f ca="1">IFERROR(VLOOKUP(F1266,'Banco de Dados'!AE:AF,2,FALSE),"")</f>
        <v/>
      </c>
      <c r="F1266" s="4">
        <f ca="1">IFERROR(VLOOKUP(Q1266,'Banco de Dados'!A:B,2,FALSE),"")</f>
        <v>212301986</v>
      </c>
      <c r="G1266" s="4" t="s">
        <v>410</v>
      </c>
      <c r="H1266" s="12" t="s">
        <v>59</v>
      </c>
      <c r="I1266" s="4" t="s">
        <v>4756</v>
      </c>
      <c r="J1266" s="12">
        <v>45</v>
      </c>
      <c r="K1266" s="111">
        <v>45261</v>
      </c>
      <c r="L1266" s="12" t="s">
        <v>59</v>
      </c>
      <c r="M1266" s="12" t="s">
        <v>59</v>
      </c>
      <c r="N1266" s="4"/>
      <c r="O1266" s="4" t="s">
        <v>5104</v>
      </c>
      <c r="P1266" s="4" t="s">
        <v>292</v>
      </c>
      <c r="Q1266" s="11">
        <v>85042366253</v>
      </c>
      <c r="R1266" s="4"/>
      <c r="S1266" s="63">
        <v>17</v>
      </c>
      <c r="T1266" s="4"/>
      <c r="U1266" s="4" t="s">
        <v>2573</v>
      </c>
      <c r="V1266" s="4" t="s">
        <v>4741</v>
      </c>
      <c r="W1266" s="4" t="s">
        <v>2836</v>
      </c>
      <c r="X1266" s="4">
        <v>-8.4992649999999994</v>
      </c>
      <c r="Y1266" s="4">
        <v>-72.462834999999998</v>
      </c>
      <c r="Z1266" t="s">
        <v>7</v>
      </c>
      <c r="AA1266">
        <v>247256</v>
      </c>
      <c r="AB1266" s="74">
        <v>45201</v>
      </c>
      <c r="AC1266" s="22">
        <v>45250</v>
      </c>
      <c r="AD1266" s="168" t="s">
        <v>66</v>
      </c>
      <c r="AE1266" s="36">
        <v>45271</v>
      </c>
      <c r="AG1266" s="12">
        <v>12</v>
      </c>
      <c r="AH1266" s="12" t="s">
        <v>122</v>
      </c>
      <c r="AJ1266" s="81" t="e">
        <v>#N/A</v>
      </c>
    </row>
    <row r="1267" spans="1:36" ht="25.2" customHeight="1" x14ac:dyDescent="0.3">
      <c r="A1267" s="5">
        <v>879</v>
      </c>
      <c r="B1267" s="4" t="s">
        <v>5105</v>
      </c>
      <c r="C1267" s="171">
        <v>41436</v>
      </c>
      <c r="D1267" s="11" t="s">
        <v>5106</v>
      </c>
      <c r="E1267" s="99" t="str">
        <f ca="1">IFERROR(VLOOKUP(F1267,'Banco de Dados'!AE:AF,2,FALSE),"")</f>
        <v/>
      </c>
      <c r="F1267" s="4">
        <f ca="1">IFERROR(VLOOKUP(Q1267,'Banco de Dados'!A:B,2,FALSE),"")</f>
        <v>212301889</v>
      </c>
      <c r="G1267" s="4" t="s">
        <v>58</v>
      </c>
      <c r="H1267" s="12" t="s">
        <v>59</v>
      </c>
      <c r="I1267" s="5"/>
      <c r="J1267" s="11">
        <v>80</v>
      </c>
      <c r="K1267" s="111">
        <v>45236</v>
      </c>
      <c r="L1267" s="12" t="s">
        <v>59</v>
      </c>
      <c r="M1267" s="12" t="s">
        <v>59</v>
      </c>
      <c r="N1267" s="4"/>
      <c r="O1267" s="4" t="s">
        <v>5107</v>
      </c>
      <c r="P1267" s="4" t="s">
        <v>292</v>
      </c>
      <c r="Q1267" s="61">
        <v>69968306215</v>
      </c>
      <c r="R1267" s="4" t="s">
        <v>5108</v>
      </c>
      <c r="S1267" s="4">
        <v>21</v>
      </c>
      <c r="T1267" s="4"/>
      <c r="U1267" s="4" t="s">
        <v>114</v>
      </c>
      <c r="V1267" s="4" t="s">
        <v>115</v>
      </c>
      <c r="W1267" s="4" t="s">
        <v>383</v>
      </c>
      <c r="X1267" s="4">
        <v>-8.6097140000000003</v>
      </c>
      <c r="Y1267" s="4">
        <v>-70.933113000000006</v>
      </c>
      <c r="Z1267" t="s">
        <v>7</v>
      </c>
      <c r="AA1267">
        <v>247255</v>
      </c>
      <c r="AB1267" s="74">
        <v>45203</v>
      </c>
      <c r="AC1267" s="22">
        <v>45250</v>
      </c>
      <c r="AD1267" s="168" t="s">
        <v>66</v>
      </c>
      <c r="AE1267" s="36">
        <v>45271</v>
      </c>
      <c r="AG1267" s="12">
        <v>12</v>
      </c>
      <c r="AH1267" s="12" t="s">
        <v>122</v>
      </c>
      <c r="AJ1267" s="81">
        <v>21513</v>
      </c>
    </row>
    <row r="1268" spans="1:36" ht="25.2" customHeight="1" x14ac:dyDescent="0.3">
      <c r="A1268" s="5">
        <v>88</v>
      </c>
      <c r="B1268" s="4" t="s">
        <v>5109</v>
      </c>
      <c r="C1268" s="169">
        <v>17276</v>
      </c>
      <c r="D1268" s="11" t="s">
        <v>106</v>
      </c>
      <c r="E1268" s="99">
        <f>IFERROR(VLOOKUP(F1268,'Banco de Dados'!AE:AF,2,FALSE),"")</f>
        <v>714355</v>
      </c>
      <c r="F1268" s="4">
        <f>IFERROR(VLOOKUP(Q1268,'Banco de Dados'!A:B,2,FALSE),"")</f>
        <v>212301011</v>
      </c>
      <c r="G1268" s="4" t="s">
        <v>58</v>
      </c>
      <c r="H1268" s="12" t="s">
        <v>59</v>
      </c>
      <c r="I1268" s="4"/>
      <c r="J1268" s="11">
        <v>80</v>
      </c>
      <c r="K1268" s="111">
        <v>45189</v>
      </c>
      <c r="L1268" s="12" t="s">
        <v>59</v>
      </c>
      <c r="M1268" s="12" t="s">
        <v>59</v>
      </c>
      <c r="N1268" s="4"/>
      <c r="O1268" s="4" t="s">
        <v>5110</v>
      </c>
      <c r="P1268" s="4" t="s">
        <v>61</v>
      </c>
      <c r="Q1268" s="11">
        <v>90409701220</v>
      </c>
      <c r="R1268" s="4" t="s">
        <v>5111</v>
      </c>
      <c r="S1268" s="4">
        <v>16</v>
      </c>
      <c r="T1268" s="4"/>
      <c r="U1268" s="4" t="s">
        <v>63</v>
      </c>
      <c r="V1268" s="4" t="s">
        <v>64</v>
      </c>
      <c r="W1268" s="4" t="s">
        <v>65</v>
      </c>
      <c r="X1268" s="4">
        <v>-8.2106349999999999</v>
      </c>
      <c r="Y1268" s="4">
        <v>-72.527636999999999</v>
      </c>
      <c r="Z1268">
        <v>2216223</v>
      </c>
      <c r="AA1268" s="123">
        <v>239823</v>
      </c>
      <c r="AB1268" s="22">
        <v>45154</v>
      </c>
      <c r="AC1268" s="22">
        <v>45154</v>
      </c>
      <c r="AD1268" s="168" t="s">
        <v>66</v>
      </c>
      <c r="AE1268" s="36">
        <v>45194</v>
      </c>
      <c r="AF1268" s="36">
        <v>45195</v>
      </c>
      <c r="AG1268" s="12">
        <v>9</v>
      </c>
      <c r="AH1268" s="12" t="s">
        <v>67</v>
      </c>
      <c r="AI1268" t="s">
        <v>68</v>
      </c>
      <c r="AJ1268" s="81">
        <v>30628</v>
      </c>
    </row>
    <row r="1269" spans="1:36" ht="25.2" customHeight="1" x14ac:dyDescent="0.3">
      <c r="A1269" s="5">
        <v>880</v>
      </c>
      <c r="B1269" s="4" t="s">
        <v>5112</v>
      </c>
      <c r="C1269" s="171">
        <v>41438</v>
      </c>
      <c r="D1269" s="11" t="s">
        <v>5113</v>
      </c>
      <c r="E1269" s="99" t="str">
        <f ca="1">IFERROR(VLOOKUP(F1269,'Banco de Dados'!AE:AF,2,FALSE),"")</f>
        <v/>
      </c>
      <c r="F1269" s="4">
        <f ca="1">IFERROR(VLOOKUP(Q1269,'Banco de Dados'!A:B,2,FALSE),"")</f>
        <v>212301750</v>
      </c>
      <c r="G1269" s="4" t="s">
        <v>58</v>
      </c>
      <c r="H1269" s="12" t="s">
        <v>59</v>
      </c>
      <c r="I1269" s="5"/>
      <c r="J1269" s="11">
        <v>80</v>
      </c>
      <c r="K1269" s="111">
        <v>45237</v>
      </c>
      <c r="L1269" s="12" t="s">
        <v>59</v>
      </c>
      <c r="M1269" s="147">
        <v>0.95</v>
      </c>
      <c r="N1269" s="5"/>
      <c r="O1269" s="4" t="s">
        <v>5114</v>
      </c>
      <c r="P1269" s="4" t="s">
        <v>61</v>
      </c>
      <c r="Q1269" s="61">
        <v>69513970230</v>
      </c>
      <c r="R1269" s="4" t="s">
        <v>5115</v>
      </c>
      <c r="S1269" s="4">
        <v>21</v>
      </c>
      <c r="T1269" s="4"/>
      <c r="U1269" s="4" t="s">
        <v>114</v>
      </c>
      <c r="V1269" s="4" t="s">
        <v>115</v>
      </c>
      <c r="W1269" s="4" t="s">
        <v>351</v>
      </c>
      <c r="X1269" s="4">
        <v>-8.6064810000000005</v>
      </c>
      <c r="Y1269" s="4">
        <v>-70.933843999999993</v>
      </c>
      <c r="Z1269">
        <v>2245045</v>
      </c>
      <c r="AA1269" s="125">
        <v>244109</v>
      </c>
      <c r="AB1269" s="74">
        <v>45203</v>
      </c>
      <c r="AC1269" s="22">
        <v>45250</v>
      </c>
      <c r="AD1269" s="168" t="s">
        <v>66</v>
      </c>
      <c r="AE1269" s="36">
        <v>45240</v>
      </c>
      <c r="AG1269" s="12">
        <v>11</v>
      </c>
      <c r="AH1269" s="12" t="s">
        <v>224</v>
      </c>
      <c r="AI1269" t="s">
        <v>806</v>
      </c>
      <c r="AJ1269" s="81">
        <v>28993</v>
      </c>
    </row>
    <row r="1270" spans="1:36" ht="25.2" customHeight="1" x14ac:dyDescent="0.3">
      <c r="A1270" s="5">
        <v>881</v>
      </c>
      <c r="B1270" s="4" t="s">
        <v>5116</v>
      </c>
      <c r="C1270" s="171">
        <v>41440</v>
      </c>
      <c r="D1270" s="11" t="s">
        <v>5117</v>
      </c>
      <c r="E1270" s="99" t="str">
        <f ca="1">IFERROR(VLOOKUP(F1270,'Banco de Dados'!AE:AF,2,FALSE),"")</f>
        <v/>
      </c>
      <c r="F1270" s="4">
        <f ca="1">IFERROR(VLOOKUP(Q1270,'Banco de Dados'!A:B,2,FALSE),"")</f>
        <v>212301753</v>
      </c>
      <c r="G1270" s="4" t="s">
        <v>58</v>
      </c>
      <c r="H1270" s="12" t="s">
        <v>59</v>
      </c>
      <c r="I1270" s="5"/>
      <c r="J1270" s="11">
        <v>80</v>
      </c>
      <c r="K1270" s="111">
        <v>45235</v>
      </c>
      <c r="L1270" s="12" t="s">
        <v>59</v>
      </c>
      <c r="M1270" s="147">
        <v>0.95</v>
      </c>
      <c r="N1270" s="5"/>
      <c r="O1270" s="4" t="s">
        <v>5118</v>
      </c>
      <c r="P1270" s="4" t="s">
        <v>61</v>
      </c>
      <c r="Q1270" s="61">
        <v>21730725287</v>
      </c>
      <c r="R1270" s="4" t="s">
        <v>5119</v>
      </c>
      <c r="S1270" s="4">
        <v>21</v>
      </c>
      <c r="T1270" s="4"/>
      <c r="U1270" s="4" t="s">
        <v>114</v>
      </c>
      <c r="V1270" s="4" t="s">
        <v>115</v>
      </c>
      <c r="W1270" s="4" t="s">
        <v>356</v>
      </c>
      <c r="X1270" s="4">
        <v>-8.7522909999999996</v>
      </c>
      <c r="Y1270" s="4">
        <v>-71.068034999999995</v>
      </c>
      <c r="Z1270">
        <v>2245046</v>
      </c>
      <c r="AA1270" s="125">
        <v>244109</v>
      </c>
      <c r="AB1270" s="74">
        <v>45203</v>
      </c>
      <c r="AC1270" s="22">
        <v>45250</v>
      </c>
      <c r="AD1270" s="168" t="s">
        <v>66</v>
      </c>
      <c r="AE1270" s="36">
        <v>45240</v>
      </c>
      <c r="AG1270" s="12">
        <v>11</v>
      </c>
      <c r="AH1270" s="12" t="s">
        <v>224</v>
      </c>
      <c r="AI1270" t="s">
        <v>806</v>
      </c>
      <c r="AJ1270" s="81">
        <v>22873</v>
      </c>
    </row>
    <row r="1271" spans="1:36" ht="25.2" customHeight="1" x14ac:dyDescent="0.3">
      <c r="A1271" s="5">
        <v>882</v>
      </c>
      <c r="B1271" s="4" t="s">
        <v>5120</v>
      </c>
      <c r="C1271" s="171">
        <v>41442</v>
      </c>
      <c r="D1271" s="11" t="s">
        <v>5121</v>
      </c>
      <c r="E1271" s="99" t="str">
        <f ca="1">IFERROR(VLOOKUP(F1271,'Banco de Dados'!AE:AF,2,FALSE),"")</f>
        <v/>
      </c>
      <c r="F1271" s="4">
        <f ca="1">IFERROR(VLOOKUP(Q1271,'Banco de Dados'!A:B,2,FALSE),"")</f>
        <v>212301802</v>
      </c>
      <c r="G1271" s="4" t="s">
        <v>58</v>
      </c>
      <c r="H1271" s="12" t="s">
        <v>59</v>
      </c>
      <c r="I1271" s="5"/>
      <c r="J1271" s="11">
        <v>80</v>
      </c>
      <c r="K1271" s="111">
        <v>45239</v>
      </c>
      <c r="L1271" s="12" t="s">
        <v>59</v>
      </c>
      <c r="M1271" s="12" t="s">
        <v>59</v>
      </c>
      <c r="N1271" s="5"/>
      <c r="O1271" s="4" t="s">
        <v>5122</v>
      </c>
      <c r="P1271" s="4" t="s">
        <v>61</v>
      </c>
      <c r="Q1271" s="61">
        <v>69964394268</v>
      </c>
      <c r="R1271" s="4" t="s">
        <v>5123</v>
      </c>
      <c r="S1271" s="4">
        <v>21</v>
      </c>
      <c r="T1271" s="4"/>
      <c r="U1271" s="4" t="s">
        <v>114</v>
      </c>
      <c r="V1271" s="4" t="s">
        <v>115</v>
      </c>
      <c r="W1271" s="4" t="s">
        <v>399</v>
      </c>
      <c r="X1271" s="4">
        <v>-8.7589210000000008</v>
      </c>
      <c r="Y1271" s="4">
        <v>-71.074468999999993</v>
      </c>
      <c r="AA1271">
        <v>246999</v>
      </c>
      <c r="AB1271" s="74">
        <v>45203</v>
      </c>
      <c r="AC1271" s="22">
        <v>45250</v>
      </c>
      <c r="AD1271" s="168" t="s">
        <v>66</v>
      </c>
      <c r="AE1271" s="36">
        <v>45252</v>
      </c>
      <c r="AG1271" s="12">
        <v>11</v>
      </c>
      <c r="AH1271" s="12" t="s">
        <v>128</v>
      </c>
      <c r="AJ1271" s="81">
        <v>26836</v>
      </c>
    </row>
    <row r="1272" spans="1:36" ht="25.2" customHeight="1" x14ac:dyDescent="0.3">
      <c r="A1272" s="5">
        <v>883</v>
      </c>
      <c r="B1272" s="4" t="s">
        <v>5124</v>
      </c>
      <c r="C1272" s="171">
        <v>41444</v>
      </c>
      <c r="D1272" s="11" t="s">
        <v>5125</v>
      </c>
      <c r="E1272" s="99">
        <f ca="1">IFERROR(VLOOKUP(F1272,'Banco de Dados'!AE:AF,2,FALSE),"")</f>
        <v>717933</v>
      </c>
      <c r="F1272" s="4">
        <f ca="1">IFERROR(VLOOKUP(Q1272,'Banco de Dados'!A:B,2,FALSE),"")</f>
        <v>212301511</v>
      </c>
      <c r="G1272" s="4" t="s">
        <v>58</v>
      </c>
      <c r="H1272" s="12" t="s">
        <v>59</v>
      </c>
      <c r="I1272" s="5"/>
      <c r="J1272" s="11">
        <v>80</v>
      </c>
      <c r="K1272" s="111">
        <v>45226</v>
      </c>
      <c r="L1272" s="12" t="s">
        <v>59</v>
      </c>
      <c r="M1272" s="12" t="s">
        <v>59</v>
      </c>
      <c r="N1272" s="5" t="s">
        <v>5126</v>
      </c>
      <c r="O1272" s="4" t="s">
        <v>5127</v>
      </c>
      <c r="P1272" s="4" t="s">
        <v>61</v>
      </c>
      <c r="Q1272" s="61">
        <v>70773025200</v>
      </c>
      <c r="R1272" s="4" t="s">
        <v>5128</v>
      </c>
      <c r="S1272" s="4">
        <v>21</v>
      </c>
      <c r="T1272" s="4"/>
      <c r="U1272" s="4" t="s">
        <v>114</v>
      </c>
      <c r="V1272" s="4" t="s">
        <v>115</v>
      </c>
      <c r="W1272" s="4" t="s">
        <v>356</v>
      </c>
      <c r="X1272" s="4">
        <v>-8.7564709999999994</v>
      </c>
      <c r="Y1272" s="4">
        <v>-70.185354000000004</v>
      </c>
      <c r="Z1272">
        <v>2236605</v>
      </c>
      <c r="AA1272" s="123">
        <v>243466</v>
      </c>
      <c r="AB1272" s="74">
        <v>45203</v>
      </c>
      <c r="AC1272" s="22">
        <v>45202</v>
      </c>
      <c r="AD1272" s="168" t="s">
        <v>66</v>
      </c>
      <c r="AE1272" s="36">
        <v>45229</v>
      </c>
      <c r="AG1272" s="12">
        <v>10</v>
      </c>
      <c r="AH1272" s="12" t="s">
        <v>224</v>
      </c>
      <c r="AI1272" t="s">
        <v>225</v>
      </c>
      <c r="AJ1272" s="81">
        <v>24389</v>
      </c>
    </row>
    <row r="1273" spans="1:36" ht="25.2" customHeight="1" x14ac:dyDescent="0.3">
      <c r="A1273" s="5">
        <v>884</v>
      </c>
      <c r="B1273" s="4" t="s">
        <v>5129</v>
      </c>
      <c r="C1273" s="171">
        <v>41432</v>
      </c>
      <c r="D1273" s="11" t="s">
        <v>5130</v>
      </c>
      <c r="E1273" s="99" t="str">
        <f ca="1">IFERROR(VLOOKUP(F1273,'Banco de Dados'!AE:AF,2,FALSE),"")</f>
        <v/>
      </c>
      <c r="F1273" s="4">
        <f ca="1">IFERROR(VLOOKUP(Q1273,'Banco de Dados'!A:B,2,FALSE),"")</f>
        <v>212301754</v>
      </c>
      <c r="G1273" s="4" t="s">
        <v>58</v>
      </c>
      <c r="H1273" s="12" t="s">
        <v>59</v>
      </c>
      <c r="I1273" s="5"/>
      <c r="J1273" s="11">
        <v>80</v>
      </c>
      <c r="K1273" s="111">
        <v>45236</v>
      </c>
      <c r="L1273" s="12" t="s">
        <v>59</v>
      </c>
      <c r="M1273" s="147">
        <v>0.95</v>
      </c>
      <c r="N1273" s="5"/>
      <c r="O1273" s="4" t="s">
        <v>5131</v>
      </c>
      <c r="P1273" s="4" t="s">
        <v>61</v>
      </c>
      <c r="Q1273" s="61">
        <v>69968799220</v>
      </c>
      <c r="R1273" s="4" t="s">
        <v>5132</v>
      </c>
      <c r="S1273" s="4">
        <v>21</v>
      </c>
      <c r="T1273" s="4"/>
      <c r="U1273" s="4" t="s">
        <v>114</v>
      </c>
      <c r="V1273" s="4" t="s">
        <v>115</v>
      </c>
      <c r="W1273" s="4" t="s">
        <v>5133</v>
      </c>
      <c r="X1273" s="4">
        <v>-8.4042770000000004</v>
      </c>
      <c r="Y1273" s="4">
        <v>-70.843571999999995</v>
      </c>
      <c r="Z1273">
        <v>2245048</v>
      </c>
      <c r="AA1273" s="125">
        <v>244109</v>
      </c>
      <c r="AB1273" s="74">
        <v>45203</v>
      </c>
      <c r="AC1273" s="22">
        <v>45250</v>
      </c>
      <c r="AD1273" s="168" t="s">
        <v>66</v>
      </c>
      <c r="AE1273" s="36">
        <v>45240</v>
      </c>
      <c r="AG1273" s="12">
        <v>11</v>
      </c>
      <c r="AH1273" s="12" t="s">
        <v>224</v>
      </c>
      <c r="AI1273" t="s">
        <v>806</v>
      </c>
      <c r="AJ1273" s="81">
        <v>30416</v>
      </c>
    </row>
    <row r="1274" spans="1:36" ht="25.2" customHeight="1" x14ac:dyDescent="0.3">
      <c r="A1274" s="5">
        <v>885</v>
      </c>
      <c r="B1274" s="4" t="s">
        <v>5134</v>
      </c>
      <c r="C1274" s="171">
        <v>41430</v>
      </c>
      <c r="D1274" s="11" t="s">
        <v>5135</v>
      </c>
      <c r="E1274" s="99" t="str">
        <f ca="1">IFERROR(VLOOKUP(F1274,'Banco de Dados'!AE:AF,2,FALSE),"")</f>
        <v/>
      </c>
      <c r="F1274" s="4">
        <f ca="1">IFERROR(VLOOKUP(Q1274,'Banco de Dados'!A:B,2,FALSE),"")</f>
        <v>212301755</v>
      </c>
      <c r="G1274" s="4" t="s">
        <v>58</v>
      </c>
      <c r="H1274" s="12" t="s">
        <v>59</v>
      </c>
      <c r="I1274" s="5"/>
      <c r="J1274" s="11">
        <v>80</v>
      </c>
      <c r="K1274" s="111">
        <v>45236</v>
      </c>
      <c r="L1274" s="12" t="s">
        <v>59</v>
      </c>
      <c r="M1274" s="147">
        <v>0.95</v>
      </c>
      <c r="N1274" s="5"/>
      <c r="O1274" s="4" t="s">
        <v>5136</v>
      </c>
      <c r="P1274" s="4" t="s">
        <v>61</v>
      </c>
      <c r="Q1274" s="61">
        <v>69962235200</v>
      </c>
      <c r="R1274" s="4" t="s">
        <v>5137</v>
      </c>
      <c r="S1274" s="4">
        <v>21</v>
      </c>
      <c r="T1274" s="4"/>
      <c r="U1274" s="4" t="s">
        <v>114</v>
      </c>
      <c r="V1274" s="4" t="s">
        <v>115</v>
      </c>
      <c r="W1274" s="4" t="s">
        <v>5138</v>
      </c>
      <c r="X1274" s="4">
        <v>-8.4017239999999997</v>
      </c>
      <c r="Y1274" s="4">
        <v>-70.840603000000002</v>
      </c>
      <c r="Z1274">
        <v>2245050</v>
      </c>
      <c r="AA1274" s="125">
        <v>244109</v>
      </c>
      <c r="AB1274" s="74">
        <v>45203</v>
      </c>
      <c r="AC1274" s="22">
        <v>45250</v>
      </c>
      <c r="AD1274" s="168" t="s">
        <v>66</v>
      </c>
      <c r="AE1274" s="36">
        <v>45240</v>
      </c>
      <c r="AG1274" s="12">
        <v>11</v>
      </c>
      <c r="AH1274" s="12" t="s">
        <v>224</v>
      </c>
      <c r="AI1274" t="s">
        <v>806</v>
      </c>
      <c r="AJ1274" s="81">
        <v>27182</v>
      </c>
    </row>
    <row r="1275" spans="1:36" ht="25.2" customHeight="1" x14ac:dyDescent="0.3">
      <c r="A1275" s="5">
        <v>886</v>
      </c>
      <c r="B1275" s="4" t="s">
        <v>5139</v>
      </c>
      <c r="C1275" s="171">
        <v>41434</v>
      </c>
      <c r="D1275" s="11" t="s">
        <v>5140</v>
      </c>
      <c r="E1275" s="99" t="str">
        <f ca="1">IFERROR(VLOOKUP(F1275,'Banco de Dados'!AE:AF,2,FALSE),"")</f>
        <v/>
      </c>
      <c r="F1275" s="4">
        <f ca="1">IFERROR(VLOOKUP(Q1275,'Banco de Dados'!A:B,2,FALSE),"")</f>
        <v>212301756</v>
      </c>
      <c r="G1275" s="4" t="s">
        <v>58</v>
      </c>
      <c r="H1275" s="12" t="s">
        <v>59</v>
      </c>
      <c r="I1275" s="5"/>
      <c r="J1275" s="11">
        <v>80</v>
      </c>
      <c r="K1275" s="111">
        <v>45236</v>
      </c>
      <c r="L1275" s="12" t="s">
        <v>59</v>
      </c>
      <c r="M1275" s="147">
        <v>0.95</v>
      </c>
      <c r="N1275" s="5"/>
      <c r="O1275" s="4" t="s">
        <v>5141</v>
      </c>
      <c r="P1275" s="4" t="s">
        <v>61</v>
      </c>
      <c r="Q1275" s="61">
        <v>1515120279</v>
      </c>
      <c r="R1275" s="4" t="s">
        <v>5142</v>
      </c>
      <c r="S1275" s="4">
        <v>21</v>
      </c>
      <c r="T1275" s="4"/>
      <c r="U1275" s="4" t="s">
        <v>114</v>
      </c>
      <c r="V1275" s="4" t="s">
        <v>115</v>
      </c>
      <c r="W1275" s="4" t="s">
        <v>5143</v>
      </c>
      <c r="X1275" s="4">
        <v>-8.3973390000000006</v>
      </c>
      <c r="Y1275" s="4">
        <v>-70.842873999999995</v>
      </c>
      <c r="Z1275">
        <v>2245052</v>
      </c>
      <c r="AA1275" s="125">
        <v>244109</v>
      </c>
      <c r="AB1275" s="74">
        <v>45203</v>
      </c>
      <c r="AC1275" s="22">
        <v>45250</v>
      </c>
      <c r="AD1275" s="168" t="s">
        <v>66</v>
      </c>
      <c r="AE1275" s="36">
        <v>45240</v>
      </c>
      <c r="AG1275" s="12">
        <v>11</v>
      </c>
      <c r="AH1275" s="12" t="s">
        <v>224</v>
      </c>
      <c r="AI1275" t="s">
        <v>806</v>
      </c>
      <c r="AJ1275" s="81">
        <v>32638</v>
      </c>
    </row>
    <row r="1276" spans="1:36" ht="25.2" customHeight="1" x14ac:dyDescent="0.3">
      <c r="A1276" s="5">
        <v>887</v>
      </c>
      <c r="B1276" s="4" t="s">
        <v>5144</v>
      </c>
      <c r="C1276" s="171">
        <v>41454</v>
      </c>
      <c r="D1276" s="11" t="s">
        <v>5145</v>
      </c>
      <c r="E1276" s="99" t="str">
        <f ca="1">IFERROR(VLOOKUP(F1276,'Banco de Dados'!AE:AF,2,FALSE),"")</f>
        <v/>
      </c>
      <c r="F1276" s="4">
        <f ca="1">IFERROR(VLOOKUP(Q1276,'Banco de Dados'!A:B,2,FALSE),"")</f>
        <v>212301804</v>
      </c>
      <c r="G1276" s="4" t="s">
        <v>58</v>
      </c>
      <c r="H1276" s="12" t="s">
        <v>59</v>
      </c>
      <c r="I1276" s="4" t="s">
        <v>5146</v>
      </c>
      <c r="J1276" s="11">
        <v>80</v>
      </c>
      <c r="K1276" s="111">
        <v>45242</v>
      </c>
      <c r="L1276" s="12" t="s">
        <v>59</v>
      </c>
      <c r="M1276" s="12" t="s">
        <v>59</v>
      </c>
      <c r="N1276" s="5"/>
      <c r="O1276" s="4" t="s">
        <v>5147</v>
      </c>
      <c r="P1276" s="4" t="s">
        <v>61</v>
      </c>
      <c r="Q1276" s="61">
        <v>13331230278</v>
      </c>
      <c r="R1276" s="4" t="s">
        <v>5148</v>
      </c>
      <c r="S1276" s="4">
        <v>21</v>
      </c>
      <c r="T1276" s="4"/>
      <c r="U1276" s="4" t="s">
        <v>114</v>
      </c>
      <c r="V1276" s="4" t="s">
        <v>115</v>
      </c>
      <c r="W1276" s="4" t="s">
        <v>5149</v>
      </c>
      <c r="X1276" s="4">
        <v>-8.3032760000000003</v>
      </c>
      <c r="Y1276" s="4">
        <v>-70.761332999999993</v>
      </c>
      <c r="AA1276">
        <v>246999</v>
      </c>
      <c r="AB1276" s="74">
        <v>45203</v>
      </c>
      <c r="AC1276" s="22">
        <v>45250</v>
      </c>
      <c r="AD1276" s="168" t="s">
        <v>66</v>
      </c>
      <c r="AE1276" s="36">
        <v>45252</v>
      </c>
      <c r="AG1276" s="12">
        <v>11</v>
      </c>
      <c r="AH1276" s="12" t="s">
        <v>128</v>
      </c>
      <c r="AJ1276" s="81">
        <v>15857</v>
      </c>
    </row>
    <row r="1277" spans="1:36" ht="25.2" customHeight="1" x14ac:dyDescent="0.3">
      <c r="A1277" s="5">
        <v>888</v>
      </c>
      <c r="B1277" s="4" t="s">
        <v>5150</v>
      </c>
      <c r="C1277" s="171">
        <v>41456</v>
      </c>
      <c r="D1277" s="11" t="s">
        <v>5151</v>
      </c>
      <c r="E1277" s="99" t="str">
        <f ca="1">IFERROR(VLOOKUP(F1277,'Banco de Dados'!AE:AF,2,FALSE),"")</f>
        <v/>
      </c>
      <c r="F1277" s="4">
        <f ca="1">IFERROR(VLOOKUP(Q1277,'Banco de Dados'!A:B,2,FALSE),"")</f>
        <v>212301891</v>
      </c>
      <c r="G1277" s="4" t="s">
        <v>58</v>
      </c>
      <c r="H1277" s="12" t="s">
        <v>59</v>
      </c>
      <c r="I1277" s="4" t="s">
        <v>5146</v>
      </c>
      <c r="J1277" s="11">
        <v>80</v>
      </c>
      <c r="K1277" s="111">
        <v>45251</v>
      </c>
      <c r="L1277" s="12" t="s">
        <v>59</v>
      </c>
      <c r="M1277" s="12" t="s">
        <v>59</v>
      </c>
      <c r="N1277" s="5"/>
      <c r="O1277" s="4" t="s">
        <v>5152</v>
      </c>
      <c r="P1277" s="4" t="s">
        <v>61</v>
      </c>
      <c r="Q1277" s="61">
        <v>37284932287</v>
      </c>
      <c r="R1277" s="4" t="s">
        <v>5153</v>
      </c>
      <c r="S1277" s="4">
        <v>21</v>
      </c>
      <c r="T1277" s="4"/>
      <c r="U1277" s="4" t="s">
        <v>114</v>
      </c>
      <c r="V1277" s="4" t="s">
        <v>115</v>
      </c>
      <c r="W1277" s="4" t="s">
        <v>5154</v>
      </c>
      <c r="X1277" s="4">
        <v>-8.3055149999999998</v>
      </c>
      <c r="Y1277" s="4">
        <v>-70.773251000000002</v>
      </c>
      <c r="Z1277" t="s">
        <v>7</v>
      </c>
      <c r="AA1277">
        <v>247255</v>
      </c>
      <c r="AB1277" s="74">
        <v>45203</v>
      </c>
      <c r="AC1277" s="22">
        <v>45250</v>
      </c>
      <c r="AD1277" s="168" t="s">
        <v>66</v>
      </c>
      <c r="AE1277" s="36">
        <v>45265</v>
      </c>
      <c r="AG1277" s="12">
        <v>12</v>
      </c>
      <c r="AH1277" s="12" t="s">
        <v>128</v>
      </c>
      <c r="AJ1277" s="81">
        <v>25790</v>
      </c>
    </row>
    <row r="1278" spans="1:36" ht="25.2" customHeight="1" x14ac:dyDescent="0.3">
      <c r="A1278" s="5">
        <v>889</v>
      </c>
      <c r="B1278" s="4" t="s">
        <v>5155</v>
      </c>
      <c r="C1278" s="171">
        <v>41458</v>
      </c>
      <c r="D1278" s="11" t="s">
        <v>5156</v>
      </c>
      <c r="E1278" s="99" t="str">
        <f ca="1">IFERROR(VLOOKUP(F1278,'Banco de Dados'!AE:AF,2,FALSE),"")</f>
        <v/>
      </c>
      <c r="F1278" s="4">
        <f ca="1">IFERROR(VLOOKUP(Q1278,'Banco de Dados'!A:B,2,FALSE),"")</f>
        <v>212301892</v>
      </c>
      <c r="G1278" s="4" t="s">
        <v>58</v>
      </c>
      <c r="H1278" s="12" t="s">
        <v>59</v>
      </c>
      <c r="I1278" s="4" t="s">
        <v>5146</v>
      </c>
      <c r="J1278" s="11">
        <v>80</v>
      </c>
      <c r="K1278" s="111">
        <v>45251</v>
      </c>
      <c r="L1278" s="12" t="s">
        <v>59</v>
      </c>
      <c r="M1278" s="12" t="s">
        <v>59</v>
      </c>
      <c r="N1278" s="5" t="s">
        <v>5072</v>
      </c>
      <c r="O1278" s="4" t="s">
        <v>5157</v>
      </c>
      <c r="P1278" s="4" t="s">
        <v>61</v>
      </c>
      <c r="Q1278" s="61">
        <v>62972286200</v>
      </c>
      <c r="R1278" s="4" t="s">
        <v>5158</v>
      </c>
      <c r="S1278" s="4">
        <v>21</v>
      </c>
      <c r="T1278" s="4"/>
      <c r="U1278" s="4" t="s">
        <v>114</v>
      </c>
      <c r="V1278" s="4" t="s">
        <v>115</v>
      </c>
      <c r="W1278" s="4" t="s">
        <v>5159</v>
      </c>
      <c r="X1278" s="4">
        <v>-8.3007930000000005</v>
      </c>
      <c r="Y1278" s="4">
        <v>-70.783223000000007</v>
      </c>
      <c r="Z1278" t="s">
        <v>7</v>
      </c>
      <c r="AA1278">
        <v>247255</v>
      </c>
      <c r="AB1278" s="74">
        <v>45203</v>
      </c>
      <c r="AC1278" s="22">
        <v>45250</v>
      </c>
      <c r="AD1278" s="168" t="s">
        <v>66</v>
      </c>
      <c r="AE1278" s="36">
        <v>45265</v>
      </c>
      <c r="AG1278" s="12">
        <v>12</v>
      </c>
      <c r="AH1278" s="12" t="s">
        <v>128</v>
      </c>
      <c r="AJ1278" s="81">
        <v>21280</v>
      </c>
    </row>
    <row r="1279" spans="1:36" ht="25.2" customHeight="1" x14ac:dyDescent="0.3">
      <c r="A1279" s="5">
        <v>89</v>
      </c>
      <c r="B1279" s="4" t="s">
        <v>5160</v>
      </c>
      <c r="C1279" s="169">
        <v>17198</v>
      </c>
      <c r="D1279" s="11" t="s">
        <v>106</v>
      </c>
      <c r="E1279" s="99">
        <f>IFERROR(VLOOKUP(F1279,'Banco de Dados'!AE:AF,2,FALSE),"")</f>
        <v>714686</v>
      </c>
      <c r="F1279" s="4">
        <f>IFERROR(VLOOKUP(Q1279,'Banco de Dados'!A:B,2,FALSE),"")</f>
        <v>212301105</v>
      </c>
      <c r="G1279" s="4" t="s">
        <v>58</v>
      </c>
      <c r="H1279" s="12" t="s">
        <v>59</v>
      </c>
      <c r="I1279" s="4"/>
      <c r="J1279" s="11">
        <v>80</v>
      </c>
      <c r="K1279" s="111">
        <v>45188</v>
      </c>
      <c r="L1279" s="12" t="s">
        <v>59</v>
      </c>
      <c r="M1279" s="12" t="s">
        <v>59</v>
      </c>
      <c r="N1279" s="4" t="s">
        <v>5161</v>
      </c>
      <c r="O1279" s="4" t="s">
        <v>5162</v>
      </c>
      <c r="P1279" s="4" t="s">
        <v>61</v>
      </c>
      <c r="Q1279" s="11">
        <v>97818771204</v>
      </c>
      <c r="R1279" s="4" t="s">
        <v>5163</v>
      </c>
      <c r="S1279" s="4">
        <v>16</v>
      </c>
      <c r="T1279" s="4"/>
      <c r="U1279" s="4" t="s">
        <v>63</v>
      </c>
      <c r="V1279" s="4" t="s">
        <v>64</v>
      </c>
      <c r="W1279" s="4" t="s">
        <v>65</v>
      </c>
      <c r="X1279" s="4">
        <v>-8.1891119999999997</v>
      </c>
      <c r="Y1279" s="4">
        <v>-72.563727999999998</v>
      </c>
      <c r="Z1279">
        <v>2216224</v>
      </c>
      <c r="AA1279" s="123">
        <v>239823</v>
      </c>
      <c r="AB1279" s="22">
        <v>45154</v>
      </c>
      <c r="AC1279" s="22">
        <v>45154</v>
      </c>
      <c r="AD1279" s="168" t="s">
        <v>66</v>
      </c>
      <c r="AE1279" s="36">
        <v>45204</v>
      </c>
      <c r="AF1279" s="36">
        <v>45208</v>
      </c>
      <c r="AG1279" s="12">
        <v>10</v>
      </c>
      <c r="AH1279" s="12" t="s">
        <v>67</v>
      </c>
      <c r="AI1279" t="s">
        <v>68</v>
      </c>
      <c r="AJ1279" s="81">
        <v>23303</v>
      </c>
    </row>
    <row r="1280" spans="1:36" ht="25.2" customHeight="1" x14ac:dyDescent="0.3">
      <c r="A1280" s="5">
        <v>890</v>
      </c>
      <c r="B1280" s="4" t="s">
        <v>5164</v>
      </c>
      <c r="C1280" s="171">
        <v>41470</v>
      </c>
      <c r="D1280" s="11" t="s">
        <v>5165</v>
      </c>
      <c r="E1280" s="99" t="str">
        <f ca="1">IFERROR(VLOOKUP(F1280,'Banco de Dados'!AE:AF,2,FALSE),"")</f>
        <v/>
      </c>
      <c r="F1280" s="4">
        <f ca="1">IFERROR(VLOOKUP(Q1280,'Banco de Dados'!A:B,2,FALSE),"")</f>
        <v>212301894</v>
      </c>
      <c r="G1280" s="4" t="s">
        <v>58</v>
      </c>
      <c r="H1280" s="12" t="s">
        <v>59</v>
      </c>
      <c r="I1280" s="5"/>
      <c r="J1280" s="11">
        <v>80</v>
      </c>
      <c r="K1280" s="111">
        <v>45254</v>
      </c>
      <c r="L1280" s="12" t="s">
        <v>59</v>
      </c>
      <c r="M1280" s="12" t="s">
        <v>59</v>
      </c>
      <c r="N1280" s="5"/>
      <c r="O1280" s="4" t="s">
        <v>5166</v>
      </c>
      <c r="P1280" s="4" t="s">
        <v>61</v>
      </c>
      <c r="Q1280" s="61">
        <v>3602689271</v>
      </c>
      <c r="R1280" s="4" t="s">
        <v>5167</v>
      </c>
      <c r="S1280" s="4">
        <v>21</v>
      </c>
      <c r="T1280" s="4"/>
      <c r="U1280" s="4" t="s">
        <v>114</v>
      </c>
      <c r="V1280" s="4" t="s">
        <v>115</v>
      </c>
      <c r="W1280" s="4" t="s">
        <v>5168</v>
      </c>
      <c r="X1280" s="4">
        <v>-8.4287410000000005</v>
      </c>
      <c r="Y1280" s="4">
        <v>-70.856048000000001</v>
      </c>
      <c r="Z1280" t="s">
        <v>7</v>
      </c>
      <c r="AA1280">
        <v>247255</v>
      </c>
      <c r="AB1280" s="74">
        <v>45203</v>
      </c>
      <c r="AC1280" s="22">
        <v>45250</v>
      </c>
      <c r="AD1280" s="168" t="s">
        <v>66</v>
      </c>
      <c r="AE1280" s="36">
        <v>45265</v>
      </c>
      <c r="AG1280" s="12">
        <v>12</v>
      </c>
      <c r="AH1280" s="12" t="s">
        <v>128</v>
      </c>
      <c r="AJ1280" s="81">
        <v>34648</v>
      </c>
    </row>
    <row r="1281" spans="1:36" ht="25.2" customHeight="1" x14ac:dyDescent="0.3">
      <c r="A1281" s="5">
        <v>891</v>
      </c>
      <c r="B1281" s="4" t="s">
        <v>5169</v>
      </c>
      <c r="C1281" s="171">
        <v>41472</v>
      </c>
      <c r="D1281" s="11" t="s">
        <v>5170</v>
      </c>
      <c r="E1281" s="99" t="str">
        <f ca="1">IFERROR(VLOOKUP(F1281,'Banco de Dados'!AE:AF,2,FALSE),"")</f>
        <v/>
      </c>
      <c r="F1281" s="4">
        <f ca="1">IFERROR(VLOOKUP(Q1281,'Banco de Dados'!A:B,2,FALSE),"")</f>
        <v>212301805</v>
      </c>
      <c r="G1281" s="4" t="s">
        <v>58</v>
      </c>
      <c r="H1281" s="12" t="s">
        <v>59</v>
      </c>
      <c r="I1281" s="5"/>
      <c r="J1281" s="11">
        <v>80</v>
      </c>
      <c r="K1281" s="111">
        <v>45241</v>
      </c>
      <c r="L1281" s="12" t="s">
        <v>59</v>
      </c>
      <c r="M1281" s="12" t="s">
        <v>59</v>
      </c>
      <c r="N1281" s="5"/>
      <c r="O1281" s="4" t="s">
        <v>5171</v>
      </c>
      <c r="P1281" s="4" t="s">
        <v>61</v>
      </c>
      <c r="Q1281" s="61">
        <v>70245427210</v>
      </c>
      <c r="R1281" s="4" t="s">
        <v>5172</v>
      </c>
      <c r="S1281" s="4">
        <v>21</v>
      </c>
      <c r="T1281" s="4"/>
      <c r="U1281" s="4" t="s">
        <v>114</v>
      </c>
      <c r="V1281" s="4" t="s">
        <v>115</v>
      </c>
      <c r="W1281" s="4" t="s">
        <v>5173</v>
      </c>
      <c r="X1281" s="4">
        <v>-8.4215309999999999</v>
      </c>
      <c r="Y1281" s="4">
        <v>-70.862478999999993</v>
      </c>
      <c r="AA1281">
        <v>246999</v>
      </c>
      <c r="AB1281" s="74">
        <v>45203</v>
      </c>
      <c r="AC1281" s="22">
        <v>45250</v>
      </c>
      <c r="AD1281" s="168" t="s">
        <v>66</v>
      </c>
      <c r="AE1281" s="36">
        <v>45252</v>
      </c>
      <c r="AG1281" s="12">
        <v>11</v>
      </c>
      <c r="AH1281" s="12" t="s">
        <v>128</v>
      </c>
      <c r="AJ1281" s="81">
        <v>34501</v>
      </c>
    </row>
    <row r="1282" spans="1:36" ht="25.2" customHeight="1" x14ac:dyDescent="0.3">
      <c r="A1282" s="5">
        <v>892</v>
      </c>
      <c r="B1282" s="4" t="s">
        <v>5174</v>
      </c>
      <c r="C1282" s="171">
        <v>41474</v>
      </c>
      <c r="D1282" s="11" t="s">
        <v>5175</v>
      </c>
      <c r="E1282" s="99" t="str">
        <f ca="1">IFERROR(VLOOKUP(F1282,'Banco de Dados'!AE:AF,2,FALSE),"")</f>
        <v/>
      </c>
      <c r="F1282" s="4">
        <f ca="1">IFERROR(VLOOKUP(Q1282,'Banco de Dados'!A:B,2,FALSE),"")</f>
        <v>212301896</v>
      </c>
      <c r="G1282" s="4" t="s">
        <v>58</v>
      </c>
      <c r="H1282" s="12" t="s">
        <v>59</v>
      </c>
      <c r="I1282" s="5"/>
      <c r="J1282" s="11">
        <v>80</v>
      </c>
      <c r="K1282" s="111">
        <v>45261</v>
      </c>
      <c r="L1282" s="12" t="s">
        <v>59</v>
      </c>
      <c r="M1282" s="12" t="s">
        <v>59</v>
      </c>
      <c r="N1282" s="4"/>
      <c r="O1282" s="4" t="s">
        <v>5176</v>
      </c>
      <c r="P1282" s="4" t="s">
        <v>61</v>
      </c>
      <c r="Q1282" s="61">
        <v>10105275255</v>
      </c>
      <c r="R1282" s="4" t="s">
        <v>5177</v>
      </c>
      <c r="S1282" s="4">
        <v>21</v>
      </c>
      <c r="T1282" s="4"/>
      <c r="U1282" s="4" t="s">
        <v>114</v>
      </c>
      <c r="V1282" s="4" t="s">
        <v>115</v>
      </c>
      <c r="W1282" s="4" t="s">
        <v>5178</v>
      </c>
      <c r="X1282" s="4">
        <v>-8.4140809999999995</v>
      </c>
      <c r="Y1282" s="4">
        <v>-70.858418999999998</v>
      </c>
      <c r="Z1282" t="s">
        <v>7</v>
      </c>
      <c r="AA1282">
        <v>247255</v>
      </c>
      <c r="AB1282" s="74">
        <v>45203</v>
      </c>
      <c r="AC1282" s="22">
        <v>45250</v>
      </c>
      <c r="AD1282" s="168" t="s">
        <v>66</v>
      </c>
      <c r="AE1282" s="36">
        <v>45271</v>
      </c>
      <c r="AG1282" s="12">
        <v>12</v>
      </c>
      <c r="AH1282" s="12" t="s">
        <v>122</v>
      </c>
      <c r="AJ1282" s="81">
        <v>38642</v>
      </c>
    </row>
    <row r="1283" spans="1:36" ht="25.2" customHeight="1" x14ac:dyDescent="0.3">
      <c r="A1283" s="5">
        <v>893</v>
      </c>
      <c r="B1283" s="4" t="s">
        <v>5179</v>
      </c>
      <c r="C1283" s="171">
        <v>41476</v>
      </c>
      <c r="D1283" s="11" t="s">
        <v>5180</v>
      </c>
      <c r="E1283" s="99" t="str">
        <f ca="1">IFERROR(VLOOKUP(F1283,'Banco de Dados'!AE:AF,2,FALSE),"")</f>
        <v/>
      </c>
      <c r="F1283" s="4">
        <f ca="1">IFERROR(VLOOKUP(Q1283,'Banco de Dados'!A:B,2,FALSE),"")</f>
        <v>212301898</v>
      </c>
      <c r="G1283" s="4" t="s">
        <v>58</v>
      </c>
      <c r="H1283" s="12" t="s">
        <v>59</v>
      </c>
      <c r="I1283" s="5"/>
      <c r="J1283" s="11">
        <v>80</v>
      </c>
      <c r="K1283" s="111">
        <v>45254</v>
      </c>
      <c r="L1283" s="12" t="s">
        <v>59</v>
      </c>
      <c r="M1283" s="12" t="s">
        <v>59</v>
      </c>
      <c r="N1283" s="4"/>
      <c r="O1283" s="4" t="s">
        <v>5181</v>
      </c>
      <c r="P1283" s="4" t="s">
        <v>61</v>
      </c>
      <c r="Q1283" s="61">
        <v>66591325204</v>
      </c>
      <c r="R1283" s="4" t="s">
        <v>5182</v>
      </c>
      <c r="S1283" s="4">
        <v>21</v>
      </c>
      <c r="T1283" s="4"/>
      <c r="U1283" s="4" t="s">
        <v>114</v>
      </c>
      <c r="V1283" s="4" t="s">
        <v>115</v>
      </c>
      <c r="W1283" s="4" t="s">
        <v>5183</v>
      </c>
      <c r="X1283" s="4">
        <v>-8.4239379999999997</v>
      </c>
      <c r="Y1283" s="4">
        <v>-70.847628</v>
      </c>
      <c r="Z1283" t="s">
        <v>7</v>
      </c>
      <c r="AA1283">
        <v>247255</v>
      </c>
      <c r="AB1283" s="74">
        <v>45203</v>
      </c>
      <c r="AC1283" s="22">
        <v>45250</v>
      </c>
      <c r="AD1283" s="168" t="s">
        <v>66</v>
      </c>
      <c r="AE1283" s="36">
        <v>45271</v>
      </c>
      <c r="AG1283" s="12">
        <v>12</v>
      </c>
      <c r="AH1283" s="12" t="s">
        <v>122</v>
      </c>
      <c r="AJ1283" s="81">
        <v>26884</v>
      </c>
    </row>
    <row r="1284" spans="1:36" ht="25.2" customHeight="1" x14ac:dyDescent="0.3">
      <c r="A1284" s="5">
        <v>894</v>
      </c>
      <c r="B1284" s="4" t="s">
        <v>5184</v>
      </c>
      <c r="C1284" s="171">
        <v>41540</v>
      </c>
      <c r="D1284" s="11" t="s">
        <v>5185</v>
      </c>
      <c r="E1284" s="99" t="str">
        <f ca="1">IFERROR(VLOOKUP(F1284,'Banco de Dados'!AE:AF,2,FALSE),"")</f>
        <v/>
      </c>
      <c r="F1284" s="4">
        <f ca="1">IFERROR(VLOOKUP(Q1284,'Banco de Dados'!A:B,2,FALSE),"")</f>
        <v>212301900</v>
      </c>
      <c r="G1284" s="4" t="s">
        <v>58</v>
      </c>
      <c r="H1284" s="12" t="s">
        <v>59</v>
      </c>
      <c r="I1284" s="5"/>
      <c r="J1284" s="11">
        <v>80</v>
      </c>
      <c r="K1284" s="111">
        <v>45262</v>
      </c>
      <c r="L1284" s="12" t="s">
        <v>59</v>
      </c>
      <c r="M1284" s="12" t="s">
        <v>59</v>
      </c>
      <c r="N1284" s="4"/>
      <c r="O1284" s="4" t="s">
        <v>5186</v>
      </c>
      <c r="P1284" s="4" t="s">
        <v>61</v>
      </c>
      <c r="Q1284" s="61">
        <v>2051270295</v>
      </c>
      <c r="R1284" s="4" t="s">
        <v>5187</v>
      </c>
      <c r="S1284" s="4">
        <v>21</v>
      </c>
      <c r="T1284" s="4"/>
      <c r="U1284" s="4" t="s">
        <v>114</v>
      </c>
      <c r="V1284" s="4" t="s">
        <v>115</v>
      </c>
      <c r="W1284" s="4" t="s">
        <v>5188</v>
      </c>
      <c r="X1284" s="4">
        <v>-8.489077</v>
      </c>
      <c r="Y1284" s="4">
        <v>-70.885777000000004</v>
      </c>
      <c r="Z1284" t="s">
        <v>7</v>
      </c>
      <c r="AA1284">
        <v>247255</v>
      </c>
      <c r="AB1284" s="74">
        <v>45203</v>
      </c>
      <c r="AC1284" s="22">
        <v>45250</v>
      </c>
      <c r="AD1284" s="168" t="s">
        <v>66</v>
      </c>
      <c r="AE1284" s="36">
        <v>45271</v>
      </c>
      <c r="AG1284" s="12">
        <v>12</v>
      </c>
      <c r="AH1284" s="12" t="s">
        <v>122</v>
      </c>
      <c r="AJ1284" s="81">
        <v>28310</v>
      </c>
    </row>
    <row r="1285" spans="1:36" ht="25.2" customHeight="1" x14ac:dyDescent="0.3">
      <c r="A1285" s="5">
        <v>895</v>
      </c>
      <c r="B1285" s="4" t="s">
        <v>5189</v>
      </c>
      <c r="C1285" s="171">
        <v>41542</v>
      </c>
      <c r="D1285" s="11" t="s">
        <v>5190</v>
      </c>
      <c r="E1285" s="99" t="str">
        <f ca="1">IFERROR(VLOOKUP(F1285,'Banco de Dados'!AE:AF,2,FALSE),"")</f>
        <v/>
      </c>
      <c r="F1285" s="4">
        <f ca="1">IFERROR(VLOOKUP(Q1285,'Banco de Dados'!A:B,2,FALSE),"")</f>
        <v>212301901</v>
      </c>
      <c r="G1285" s="4" t="s">
        <v>58</v>
      </c>
      <c r="H1285" s="12" t="s">
        <v>59</v>
      </c>
      <c r="I1285" s="5"/>
      <c r="J1285" s="11">
        <v>80</v>
      </c>
      <c r="K1285" s="111">
        <v>45255</v>
      </c>
      <c r="L1285" s="12" t="s">
        <v>59</v>
      </c>
      <c r="M1285" s="12" t="s">
        <v>59</v>
      </c>
      <c r="N1285" s="5"/>
      <c r="O1285" s="4" t="s">
        <v>5191</v>
      </c>
      <c r="P1285" s="4" t="s">
        <v>61</v>
      </c>
      <c r="Q1285" s="61">
        <v>9114120267</v>
      </c>
      <c r="R1285" s="4" t="s">
        <v>5192</v>
      </c>
      <c r="S1285" s="4">
        <v>21</v>
      </c>
      <c r="T1285" s="4"/>
      <c r="U1285" s="4" t="s">
        <v>114</v>
      </c>
      <c r="V1285" s="4" t="s">
        <v>115</v>
      </c>
      <c r="W1285" s="4" t="s">
        <v>1552</v>
      </c>
      <c r="X1285" s="4">
        <v>-8.4924040000000005</v>
      </c>
      <c r="Y1285" s="4">
        <v>-70.836412999999993</v>
      </c>
      <c r="Z1285" t="s">
        <v>7</v>
      </c>
      <c r="AA1285">
        <v>247255</v>
      </c>
      <c r="AB1285" s="74">
        <v>45203</v>
      </c>
      <c r="AC1285" s="22">
        <v>45250</v>
      </c>
      <c r="AD1285" s="168" t="s">
        <v>66</v>
      </c>
      <c r="AE1285" s="36">
        <v>45265</v>
      </c>
      <c r="AG1285" s="12">
        <v>12</v>
      </c>
      <c r="AH1285" s="12" t="s">
        <v>128</v>
      </c>
      <c r="AJ1285" s="81">
        <v>37737</v>
      </c>
    </row>
    <row r="1286" spans="1:36" ht="25.2" customHeight="1" x14ac:dyDescent="0.3">
      <c r="A1286" s="5">
        <v>896</v>
      </c>
      <c r="B1286" s="4" t="s">
        <v>5193</v>
      </c>
      <c r="C1286" s="171">
        <v>41544</v>
      </c>
      <c r="D1286" s="11" t="s">
        <v>5194</v>
      </c>
      <c r="E1286" s="99" t="str">
        <f>IFERROR(VLOOKUP(F1286,'Banco de Dados'!AE:AF,2,FALSE),"")</f>
        <v/>
      </c>
      <c r="F1286" s="4"/>
      <c r="G1286" s="4" t="s">
        <v>58</v>
      </c>
      <c r="H1286" s="12" t="s">
        <v>59</v>
      </c>
      <c r="I1286" s="5"/>
      <c r="J1286" s="11">
        <v>80</v>
      </c>
      <c r="K1286" s="111">
        <v>45241</v>
      </c>
      <c r="L1286" s="16" t="s">
        <v>59</v>
      </c>
      <c r="M1286" s="12"/>
      <c r="N1286" s="4" t="s">
        <v>491</v>
      </c>
      <c r="O1286" s="4" t="s">
        <v>5195</v>
      </c>
      <c r="P1286" s="4" t="s">
        <v>61</v>
      </c>
      <c r="Q1286" s="61">
        <v>3875404238</v>
      </c>
      <c r="R1286" s="4" t="s">
        <v>5196</v>
      </c>
      <c r="S1286" s="4">
        <v>21</v>
      </c>
      <c r="T1286" s="4"/>
      <c r="U1286" s="4" t="s">
        <v>114</v>
      </c>
      <c r="V1286" s="4" t="s">
        <v>115</v>
      </c>
      <c r="W1286" s="4" t="s">
        <v>1552</v>
      </c>
      <c r="X1286" s="4">
        <v>-8.4939479999999996</v>
      </c>
      <c r="Y1286" s="4">
        <v>-70.858485999999999</v>
      </c>
      <c r="Z1286" t="s">
        <v>7</v>
      </c>
      <c r="AA1286" s="5"/>
      <c r="AB1286" s="111">
        <v>45203</v>
      </c>
      <c r="AC1286" s="22">
        <v>45250</v>
      </c>
      <c r="AD1286" s="168" t="s">
        <v>66</v>
      </c>
      <c r="AE1286" s="36">
        <v>45280</v>
      </c>
      <c r="AG1286" s="4">
        <v>12</v>
      </c>
      <c r="AH1286" s="12" t="s">
        <v>122</v>
      </c>
      <c r="AJ1286" s="81">
        <v>34788</v>
      </c>
    </row>
    <row r="1287" spans="1:36" ht="25.2" customHeight="1" x14ac:dyDescent="0.3">
      <c r="A1287" s="5">
        <v>897</v>
      </c>
      <c r="B1287" s="4" t="s">
        <v>5197</v>
      </c>
      <c r="C1287" s="171">
        <v>41546</v>
      </c>
      <c r="D1287" s="11" t="s">
        <v>5198</v>
      </c>
      <c r="E1287" s="99" t="str">
        <f ca="1">IFERROR(VLOOKUP(F1287,'Banco de Dados'!AE:AF,2,FALSE),"")</f>
        <v/>
      </c>
      <c r="F1287" s="4">
        <f ca="1">IFERROR(VLOOKUP(Q1287,'Banco de Dados'!A:B,2,FALSE),"")</f>
        <v>212301798</v>
      </c>
      <c r="G1287" s="4" t="s">
        <v>58</v>
      </c>
      <c r="H1287" s="12" t="s">
        <v>59</v>
      </c>
      <c r="I1287" s="5"/>
      <c r="J1287" s="11">
        <v>80</v>
      </c>
      <c r="K1287" s="111">
        <v>45243</v>
      </c>
      <c r="L1287" s="12" t="s">
        <v>59</v>
      </c>
      <c r="M1287" s="12" t="s">
        <v>59</v>
      </c>
      <c r="N1287" s="5"/>
      <c r="O1287" s="4" t="s">
        <v>5199</v>
      </c>
      <c r="P1287" s="4" t="s">
        <v>61</v>
      </c>
      <c r="Q1287" s="61">
        <v>70452072204</v>
      </c>
      <c r="R1287" s="4" t="s">
        <v>5200</v>
      </c>
      <c r="S1287" s="4">
        <v>21</v>
      </c>
      <c r="T1287" s="4"/>
      <c r="U1287" s="4" t="s">
        <v>114</v>
      </c>
      <c r="V1287" s="4" t="s">
        <v>115</v>
      </c>
      <c r="W1287" s="4" t="s">
        <v>234</v>
      </c>
      <c r="X1287" s="4">
        <v>-8.4343400000000006</v>
      </c>
      <c r="Y1287" s="4">
        <v>-70.854491999999993</v>
      </c>
      <c r="AA1287">
        <v>246999</v>
      </c>
      <c r="AB1287" s="74">
        <v>45203</v>
      </c>
      <c r="AC1287" s="22">
        <v>45250</v>
      </c>
      <c r="AD1287" s="168" t="s">
        <v>66</v>
      </c>
      <c r="AE1287" s="36">
        <v>45252</v>
      </c>
      <c r="AG1287" s="12">
        <v>11</v>
      </c>
      <c r="AH1287" s="12" t="s">
        <v>128</v>
      </c>
      <c r="AJ1287" s="81">
        <v>36033</v>
      </c>
    </row>
    <row r="1288" spans="1:36" ht="25.2" customHeight="1" x14ac:dyDescent="0.3">
      <c r="A1288" s="5">
        <v>898</v>
      </c>
      <c r="B1288" s="4" t="s">
        <v>5201</v>
      </c>
      <c r="C1288" s="171">
        <v>41446</v>
      </c>
      <c r="D1288" s="11" t="s">
        <v>5202</v>
      </c>
      <c r="E1288" s="99">
        <f ca="1">IFERROR(VLOOKUP(F1288,'Banco de Dados'!AE:AF,2,FALSE),"")</f>
        <v>717133</v>
      </c>
      <c r="F1288" s="4">
        <f ca="1">IFERROR(VLOOKUP(Q1288,'Banco de Dados'!A:B,2,FALSE),"")</f>
        <v>212301546</v>
      </c>
      <c r="G1288" s="4" t="s">
        <v>58</v>
      </c>
      <c r="H1288" s="12" t="s">
        <v>59</v>
      </c>
      <c r="I1288" s="5"/>
      <c r="J1288" s="11">
        <v>80</v>
      </c>
      <c r="K1288" s="111">
        <v>45218</v>
      </c>
      <c r="L1288" s="12" t="s">
        <v>59</v>
      </c>
      <c r="M1288" s="12" t="s">
        <v>59</v>
      </c>
      <c r="N1288" s="5"/>
      <c r="O1288" s="4" t="s">
        <v>5203</v>
      </c>
      <c r="P1288" s="4" t="s">
        <v>61</v>
      </c>
      <c r="Q1288" s="61">
        <v>69970769200</v>
      </c>
      <c r="R1288" s="4" t="s">
        <v>5204</v>
      </c>
      <c r="S1288" s="4">
        <v>22</v>
      </c>
      <c r="T1288" s="4"/>
      <c r="U1288" s="4" t="s">
        <v>114</v>
      </c>
      <c r="V1288" s="4" t="s">
        <v>115</v>
      </c>
      <c r="W1288" s="4" t="s">
        <v>462</v>
      </c>
      <c r="X1288" s="4">
        <v>-8.7833020000000008</v>
      </c>
      <c r="Y1288" s="4">
        <v>-71.132741999999993</v>
      </c>
      <c r="Z1288">
        <v>2236606</v>
      </c>
      <c r="AA1288" s="123">
        <v>243466</v>
      </c>
      <c r="AB1288" s="74">
        <v>45203</v>
      </c>
      <c r="AC1288" s="22">
        <v>45202</v>
      </c>
      <c r="AD1288" s="168" t="s">
        <v>66</v>
      </c>
      <c r="AE1288" s="36">
        <v>45225</v>
      </c>
      <c r="AG1288" s="12">
        <v>10</v>
      </c>
      <c r="AH1288" s="12" t="s">
        <v>224</v>
      </c>
      <c r="AI1288" t="s">
        <v>225</v>
      </c>
      <c r="AJ1288" s="81">
        <v>20361</v>
      </c>
    </row>
    <row r="1289" spans="1:36" ht="25.2" customHeight="1" x14ac:dyDescent="0.3">
      <c r="A1289" s="5">
        <v>899</v>
      </c>
      <c r="B1289" s="4" t="s">
        <v>5205</v>
      </c>
      <c r="C1289" s="171">
        <v>41448</v>
      </c>
      <c r="D1289" s="11" t="s">
        <v>5206</v>
      </c>
      <c r="E1289" s="99">
        <f ca="1">IFERROR(VLOOKUP(F1289,'Banco de Dados'!AE:AF,2,FALSE),"")</f>
        <v>717134</v>
      </c>
      <c r="F1289" s="4">
        <f ca="1">IFERROR(VLOOKUP(Q1289,'Banco de Dados'!A:B,2,FALSE),"")</f>
        <v>212301545</v>
      </c>
      <c r="G1289" s="4" t="s">
        <v>58</v>
      </c>
      <c r="H1289" s="12" t="s">
        <v>59</v>
      </c>
      <c r="I1289" s="5"/>
      <c r="J1289" s="11">
        <v>80</v>
      </c>
      <c r="K1289" s="111">
        <v>45218</v>
      </c>
      <c r="L1289" s="12" t="s">
        <v>59</v>
      </c>
      <c r="M1289" s="12" t="s">
        <v>59</v>
      </c>
      <c r="N1289" s="5"/>
      <c r="O1289" s="4" t="s">
        <v>5207</v>
      </c>
      <c r="P1289" s="4" t="s">
        <v>61</v>
      </c>
      <c r="Q1289" s="61">
        <v>69517274220</v>
      </c>
      <c r="R1289" s="4" t="s">
        <v>5208</v>
      </c>
      <c r="S1289" s="4">
        <v>22</v>
      </c>
      <c r="T1289" s="4"/>
      <c r="U1289" s="4" t="s">
        <v>114</v>
      </c>
      <c r="V1289" s="4" t="s">
        <v>115</v>
      </c>
      <c r="W1289" s="4" t="s">
        <v>462</v>
      </c>
      <c r="X1289" s="4">
        <v>-8.7837949999999996</v>
      </c>
      <c r="Y1289" s="4">
        <v>-71.133247999999995</v>
      </c>
      <c r="Z1289">
        <v>2236608</v>
      </c>
      <c r="AA1289" s="123">
        <v>243466</v>
      </c>
      <c r="AB1289" s="74">
        <v>45203</v>
      </c>
      <c r="AC1289" s="22">
        <v>45202</v>
      </c>
      <c r="AD1289" s="168" t="s">
        <v>66</v>
      </c>
      <c r="AE1289" s="36">
        <v>45225</v>
      </c>
      <c r="AG1289" s="12">
        <v>10</v>
      </c>
      <c r="AH1289" s="12" t="s">
        <v>224</v>
      </c>
      <c r="AI1289" t="s">
        <v>225</v>
      </c>
      <c r="AJ1289" s="81">
        <v>26750</v>
      </c>
    </row>
    <row r="1290" spans="1:36" ht="25.2" customHeight="1" x14ac:dyDescent="0.3">
      <c r="A1290" s="5">
        <v>90</v>
      </c>
      <c r="B1290" s="4" t="s">
        <v>5209</v>
      </c>
      <c r="C1290" s="169">
        <v>17282</v>
      </c>
      <c r="D1290" s="11" t="s">
        <v>106</v>
      </c>
      <c r="E1290" s="99">
        <f>IFERROR(VLOOKUP(F1290,'Banco de Dados'!AE:AF,2,FALSE),"")</f>
        <v>714356</v>
      </c>
      <c r="F1290" s="4">
        <f>IFERROR(VLOOKUP(Q1290,'Banco de Dados'!A:B,2,FALSE),"")</f>
        <v>212301013</v>
      </c>
      <c r="G1290" s="4" t="s">
        <v>58</v>
      </c>
      <c r="H1290" s="12" t="s">
        <v>59</v>
      </c>
      <c r="I1290" s="4"/>
      <c r="J1290" s="11">
        <v>80</v>
      </c>
      <c r="K1290" s="111">
        <v>45183</v>
      </c>
      <c r="L1290" s="12" t="s">
        <v>59</v>
      </c>
      <c r="M1290" s="12" t="s">
        <v>59</v>
      </c>
      <c r="N1290" s="4"/>
      <c r="O1290" s="3" t="s">
        <v>5210</v>
      </c>
      <c r="P1290" s="4" t="s">
        <v>292</v>
      </c>
      <c r="Q1290" s="11">
        <v>5030828214</v>
      </c>
      <c r="R1290" s="4" t="s">
        <v>5211</v>
      </c>
      <c r="S1290" s="4">
        <v>16</v>
      </c>
      <c r="T1290" s="4"/>
      <c r="U1290" s="4" t="s">
        <v>63</v>
      </c>
      <c r="V1290" s="4" t="s">
        <v>64</v>
      </c>
      <c r="W1290" s="4" t="s">
        <v>65</v>
      </c>
      <c r="X1290" s="4">
        <v>-8.1518420000000003</v>
      </c>
      <c r="Y1290" s="4">
        <v>-72.571848000000003</v>
      </c>
      <c r="Z1290">
        <v>2216225</v>
      </c>
      <c r="AA1290" s="123">
        <v>239823</v>
      </c>
      <c r="AB1290" s="22">
        <v>45154</v>
      </c>
      <c r="AC1290" s="22">
        <v>45154</v>
      </c>
      <c r="AD1290" s="168" t="s">
        <v>66</v>
      </c>
      <c r="AE1290" s="36">
        <v>45188</v>
      </c>
      <c r="AF1290" s="22">
        <v>45191</v>
      </c>
      <c r="AG1290" s="17">
        <v>9</v>
      </c>
      <c r="AH1290" s="12" t="s">
        <v>67</v>
      </c>
      <c r="AI1290" t="s">
        <v>68</v>
      </c>
      <c r="AJ1290" s="81">
        <v>31115</v>
      </c>
    </row>
    <row r="1291" spans="1:36" ht="25.2" customHeight="1" x14ac:dyDescent="0.3">
      <c r="A1291" s="5">
        <v>900</v>
      </c>
      <c r="B1291" s="4" t="s">
        <v>5212</v>
      </c>
      <c r="C1291" s="171">
        <v>41450</v>
      </c>
      <c r="D1291" s="11" t="s">
        <v>5213</v>
      </c>
      <c r="E1291" s="99">
        <f ca="1">IFERROR(VLOOKUP(F1291,'Banco de Dados'!AE:AF,2,FALSE),"")</f>
        <v>717938</v>
      </c>
      <c r="F1291" s="4">
        <f ca="1">IFERROR(VLOOKUP(Q1291,'Banco de Dados'!A:B,2,FALSE),"")</f>
        <v>212301512</v>
      </c>
      <c r="G1291" s="4" t="s">
        <v>58</v>
      </c>
      <c r="H1291" s="12" t="s">
        <v>59</v>
      </c>
      <c r="I1291" s="5"/>
      <c r="J1291" s="11">
        <v>80</v>
      </c>
      <c r="K1291" s="111">
        <v>45218</v>
      </c>
      <c r="L1291" s="12" t="s">
        <v>59</v>
      </c>
      <c r="M1291" s="12" t="s">
        <v>59</v>
      </c>
      <c r="N1291" s="5" t="s">
        <v>3867</v>
      </c>
      <c r="O1291" s="4" t="s">
        <v>5214</v>
      </c>
      <c r="P1291" s="4" t="s">
        <v>61</v>
      </c>
      <c r="Q1291" s="61">
        <v>8756563230</v>
      </c>
      <c r="R1291" s="4" t="s">
        <v>5215</v>
      </c>
      <c r="S1291" s="4">
        <v>22</v>
      </c>
      <c r="T1291" s="4"/>
      <c r="U1291" s="4" t="s">
        <v>114</v>
      </c>
      <c r="V1291" s="4" t="s">
        <v>115</v>
      </c>
      <c r="W1291" s="4" t="s">
        <v>462</v>
      </c>
      <c r="X1291" s="4">
        <v>-8.7829820000000005</v>
      </c>
      <c r="Y1291" s="4">
        <v>-71.134254999999996</v>
      </c>
      <c r="Z1291">
        <v>2236609</v>
      </c>
      <c r="AA1291" s="123">
        <v>243466</v>
      </c>
      <c r="AB1291" s="74">
        <v>45203</v>
      </c>
      <c r="AC1291" s="22">
        <v>45202</v>
      </c>
      <c r="AD1291" s="168" t="s">
        <v>66</v>
      </c>
      <c r="AE1291" s="36">
        <v>45225</v>
      </c>
      <c r="AG1291" s="12">
        <v>10</v>
      </c>
      <c r="AH1291" s="12" t="s">
        <v>224</v>
      </c>
      <c r="AI1291" t="s">
        <v>225</v>
      </c>
      <c r="AJ1291" s="81">
        <v>36270</v>
      </c>
    </row>
    <row r="1292" spans="1:36" ht="25.2" customHeight="1" x14ac:dyDescent="0.3">
      <c r="A1292" s="5">
        <v>901</v>
      </c>
      <c r="B1292" s="4" t="s">
        <v>5216</v>
      </c>
      <c r="C1292" s="171">
        <v>41452</v>
      </c>
      <c r="D1292" s="11" t="s">
        <v>5217</v>
      </c>
      <c r="E1292" s="99">
        <f ca="1">IFERROR(VLOOKUP(F1292,'Banco de Dados'!AE:AF,2,FALSE),"")</f>
        <v>717137</v>
      </c>
      <c r="F1292" s="4">
        <f ca="1">IFERROR(VLOOKUP(Q1292,'Banco de Dados'!A:B,2,FALSE),"")</f>
        <v>212301544</v>
      </c>
      <c r="G1292" s="4" t="s">
        <v>58</v>
      </c>
      <c r="H1292" s="12" t="s">
        <v>59</v>
      </c>
      <c r="I1292" s="5"/>
      <c r="J1292" s="11">
        <v>80</v>
      </c>
      <c r="K1292" s="111">
        <v>45218</v>
      </c>
      <c r="L1292" s="12" t="s">
        <v>59</v>
      </c>
      <c r="M1292" s="12" t="s">
        <v>59</v>
      </c>
      <c r="N1292" s="5"/>
      <c r="O1292" s="4" t="s">
        <v>5218</v>
      </c>
      <c r="P1292" s="4" t="s">
        <v>61</v>
      </c>
      <c r="Q1292" s="61">
        <v>70959293</v>
      </c>
      <c r="R1292" s="4" t="s">
        <v>5219</v>
      </c>
      <c r="S1292" s="4">
        <v>22</v>
      </c>
      <c r="T1292" s="4"/>
      <c r="U1292" s="4" t="s">
        <v>114</v>
      </c>
      <c r="V1292" s="4" t="s">
        <v>115</v>
      </c>
      <c r="W1292" s="4" t="s">
        <v>506</v>
      </c>
      <c r="X1292" s="4">
        <v>-8.7807600000000008</v>
      </c>
      <c r="Y1292" s="4">
        <v>-71.145264999999995</v>
      </c>
      <c r="Z1292">
        <v>2236610</v>
      </c>
      <c r="AA1292" s="123">
        <v>243466</v>
      </c>
      <c r="AB1292" s="74">
        <v>45203</v>
      </c>
      <c r="AC1292" s="22">
        <v>45202</v>
      </c>
      <c r="AD1292" s="168" t="s">
        <v>66</v>
      </c>
      <c r="AE1292" s="36">
        <v>45225</v>
      </c>
      <c r="AG1292" s="12">
        <v>10</v>
      </c>
      <c r="AH1292" s="12" t="s">
        <v>224</v>
      </c>
      <c r="AI1292" t="s">
        <v>225</v>
      </c>
      <c r="AJ1292" s="81">
        <v>25878</v>
      </c>
    </row>
    <row r="1293" spans="1:36" ht="25.2" customHeight="1" x14ac:dyDescent="0.3">
      <c r="A1293" s="5">
        <v>902</v>
      </c>
      <c r="B1293" s="4" t="s">
        <v>5220</v>
      </c>
      <c r="C1293" s="171">
        <v>41460</v>
      </c>
      <c r="D1293" s="11" t="s">
        <v>5221</v>
      </c>
      <c r="E1293" s="99">
        <f ca="1">IFERROR(VLOOKUP(F1293,'Banco de Dados'!AE:AF,2,FALSE),"")</f>
        <v>717140</v>
      </c>
      <c r="F1293" s="4">
        <f ca="1">IFERROR(VLOOKUP(Q1293,'Banco de Dados'!A:B,2,FALSE),"")</f>
        <v>212301543</v>
      </c>
      <c r="G1293" s="4" t="s">
        <v>58</v>
      </c>
      <c r="H1293" s="12" t="s">
        <v>59</v>
      </c>
      <c r="I1293" s="5"/>
      <c r="J1293" s="11">
        <v>80</v>
      </c>
      <c r="K1293" s="111">
        <v>45226</v>
      </c>
      <c r="L1293" s="12" t="s">
        <v>59</v>
      </c>
      <c r="M1293" s="12" t="s">
        <v>59</v>
      </c>
      <c r="N1293" s="5"/>
      <c r="O1293" s="4" t="s">
        <v>5222</v>
      </c>
      <c r="P1293" s="4" t="s">
        <v>61</v>
      </c>
      <c r="Q1293" s="61">
        <v>67275605287</v>
      </c>
      <c r="R1293" s="4" t="s">
        <v>5223</v>
      </c>
      <c r="S1293" s="4">
        <v>22</v>
      </c>
      <c r="T1293" s="4"/>
      <c r="U1293" s="4" t="s">
        <v>114</v>
      </c>
      <c r="V1293" s="4" t="s">
        <v>115</v>
      </c>
      <c r="W1293" s="4" t="s">
        <v>462</v>
      </c>
      <c r="X1293" s="4">
        <v>-8.7899119999999993</v>
      </c>
      <c r="Y1293" s="4">
        <v>-71.146665999999996</v>
      </c>
      <c r="Z1293">
        <v>2236611</v>
      </c>
      <c r="AA1293" s="123">
        <v>243466</v>
      </c>
      <c r="AB1293" s="74">
        <v>45203</v>
      </c>
      <c r="AC1293" s="22">
        <v>45202</v>
      </c>
      <c r="AD1293" s="168" t="s">
        <v>66</v>
      </c>
      <c r="AE1293" s="36">
        <v>45229</v>
      </c>
      <c r="AG1293" s="12">
        <v>10</v>
      </c>
      <c r="AH1293" s="12" t="s">
        <v>224</v>
      </c>
      <c r="AI1293" t="s">
        <v>225</v>
      </c>
      <c r="AJ1293" s="81">
        <v>28244</v>
      </c>
    </row>
    <row r="1294" spans="1:36" ht="25.2" customHeight="1" x14ac:dyDescent="0.3">
      <c r="A1294" s="5">
        <v>903</v>
      </c>
      <c r="B1294" s="4" t="s">
        <v>5224</v>
      </c>
      <c r="C1294" s="171">
        <v>41462</v>
      </c>
      <c r="D1294" s="11" t="s">
        <v>5225</v>
      </c>
      <c r="E1294" s="99">
        <f ca="1">IFERROR(VLOOKUP(F1294,'Banco de Dados'!AE:AF,2,FALSE),"")</f>
        <v>717202</v>
      </c>
      <c r="F1294" s="4">
        <f ca="1">IFERROR(VLOOKUP(Q1294,'Banco de Dados'!A:B,2,FALSE),"")</f>
        <v>212301542</v>
      </c>
      <c r="G1294" s="4" t="s">
        <v>58</v>
      </c>
      <c r="H1294" s="12" t="s">
        <v>59</v>
      </c>
      <c r="I1294" s="5"/>
      <c r="J1294" s="11">
        <v>80</v>
      </c>
      <c r="K1294" s="111">
        <v>45226</v>
      </c>
      <c r="L1294" s="12" t="s">
        <v>59</v>
      </c>
      <c r="M1294" s="12" t="s">
        <v>59</v>
      </c>
      <c r="N1294" s="5"/>
      <c r="O1294" s="4" t="s">
        <v>5226</v>
      </c>
      <c r="P1294" s="4" t="s">
        <v>61</v>
      </c>
      <c r="Q1294" s="61">
        <v>4252334217</v>
      </c>
      <c r="R1294" s="4" t="s">
        <v>5227</v>
      </c>
      <c r="S1294" s="4">
        <v>22</v>
      </c>
      <c r="T1294" s="4"/>
      <c r="U1294" s="4" t="s">
        <v>114</v>
      </c>
      <c r="V1294" s="4" t="s">
        <v>115</v>
      </c>
      <c r="W1294" s="4" t="s">
        <v>462</v>
      </c>
      <c r="X1294" s="4">
        <v>-8.7896710000000002</v>
      </c>
      <c r="Y1294" s="4">
        <v>-71.145798999999997</v>
      </c>
      <c r="Z1294">
        <v>2236612</v>
      </c>
      <c r="AA1294" s="123">
        <v>243466</v>
      </c>
      <c r="AB1294" s="74">
        <v>45203</v>
      </c>
      <c r="AC1294" s="22">
        <v>45202</v>
      </c>
      <c r="AD1294" s="168" t="s">
        <v>66</v>
      </c>
      <c r="AE1294" s="36">
        <v>45229</v>
      </c>
      <c r="AG1294" s="12">
        <v>10</v>
      </c>
      <c r="AH1294" s="12" t="s">
        <v>224</v>
      </c>
      <c r="AI1294" t="s">
        <v>225</v>
      </c>
      <c r="AJ1294" s="81">
        <v>31867</v>
      </c>
    </row>
    <row r="1295" spans="1:36" ht="25.2" customHeight="1" x14ac:dyDescent="0.3">
      <c r="A1295" s="5">
        <v>904</v>
      </c>
      <c r="B1295" s="4" t="s">
        <v>5228</v>
      </c>
      <c r="C1295" s="171">
        <v>41466</v>
      </c>
      <c r="D1295" s="11" t="s">
        <v>5229</v>
      </c>
      <c r="E1295" s="99">
        <f ca="1">IFERROR(VLOOKUP(F1295,'Banco de Dados'!AE:AF,2,FALSE),"")</f>
        <v>717208</v>
      </c>
      <c r="F1295" s="4">
        <f ca="1">IFERROR(VLOOKUP(Q1295,'Banco de Dados'!A:B,2,FALSE),"")</f>
        <v>212301541</v>
      </c>
      <c r="G1295" s="4" t="s">
        <v>58</v>
      </c>
      <c r="H1295" s="12" t="s">
        <v>59</v>
      </c>
      <c r="I1295" s="5"/>
      <c r="J1295" s="11">
        <v>80</v>
      </c>
      <c r="K1295" s="111">
        <v>45218</v>
      </c>
      <c r="L1295" s="12" t="s">
        <v>59</v>
      </c>
      <c r="M1295" s="12" t="s">
        <v>59</v>
      </c>
      <c r="N1295" s="5"/>
      <c r="O1295" s="4" t="s">
        <v>5230</v>
      </c>
      <c r="P1295" s="4" t="s">
        <v>61</v>
      </c>
      <c r="Q1295" s="61">
        <v>768115221</v>
      </c>
      <c r="R1295" s="4" t="s">
        <v>5231</v>
      </c>
      <c r="S1295" s="4">
        <v>22</v>
      </c>
      <c r="T1295" s="4"/>
      <c r="U1295" s="4" t="s">
        <v>114</v>
      </c>
      <c r="V1295" s="4" t="s">
        <v>115</v>
      </c>
      <c r="W1295" s="4" t="s">
        <v>506</v>
      </c>
      <c r="X1295" s="4">
        <v>-8.7888110000000008</v>
      </c>
      <c r="Y1295" s="4">
        <v>-71.155850000000001</v>
      </c>
      <c r="Z1295">
        <v>2236613</v>
      </c>
      <c r="AA1295" s="123">
        <v>243466</v>
      </c>
      <c r="AB1295" s="74">
        <v>45203</v>
      </c>
      <c r="AC1295" s="22">
        <v>45202</v>
      </c>
      <c r="AD1295" s="168" t="s">
        <v>66</v>
      </c>
      <c r="AE1295" s="36">
        <v>45225</v>
      </c>
      <c r="AG1295" s="12">
        <v>10</v>
      </c>
      <c r="AH1295" s="12" t="s">
        <v>224</v>
      </c>
      <c r="AI1295" t="s">
        <v>225</v>
      </c>
      <c r="AJ1295" s="81">
        <v>29502</v>
      </c>
    </row>
    <row r="1296" spans="1:36" ht="25.2" customHeight="1" x14ac:dyDescent="0.3">
      <c r="A1296" s="5">
        <v>905</v>
      </c>
      <c r="B1296" s="4" t="s">
        <v>5232</v>
      </c>
      <c r="C1296" s="171">
        <v>41468</v>
      </c>
      <c r="D1296" s="11" t="s">
        <v>5233</v>
      </c>
      <c r="E1296" s="99">
        <f>IFERROR(VLOOKUP(F1296,'Banco de Dados'!AE:AF,2,FALSE),"")</f>
        <v>717211</v>
      </c>
      <c r="F1296" s="4">
        <v>212301540</v>
      </c>
      <c r="G1296" s="4" t="s">
        <v>58</v>
      </c>
      <c r="H1296" s="12" t="s">
        <v>59</v>
      </c>
      <c r="I1296" s="5"/>
      <c r="J1296" s="11">
        <v>80</v>
      </c>
      <c r="K1296" s="111">
        <v>45220</v>
      </c>
      <c r="L1296" s="12" t="s">
        <v>59</v>
      </c>
      <c r="M1296" s="12" t="s">
        <v>59</v>
      </c>
      <c r="N1296" s="5"/>
      <c r="O1296" s="4" t="s">
        <v>5234</v>
      </c>
      <c r="P1296" s="4" t="s">
        <v>61</v>
      </c>
      <c r="Q1296" s="61">
        <v>8788158217</v>
      </c>
      <c r="R1296" s="4" t="s">
        <v>5235</v>
      </c>
      <c r="S1296" s="4">
        <v>22</v>
      </c>
      <c r="T1296" s="4"/>
      <c r="U1296" s="4" t="s">
        <v>114</v>
      </c>
      <c r="V1296" s="4" t="s">
        <v>115</v>
      </c>
      <c r="W1296" s="4" t="s">
        <v>506</v>
      </c>
      <c r="X1296" s="4">
        <v>-8.7871079999999999</v>
      </c>
      <c r="Y1296" s="4">
        <v>-71.156633999999997</v>
      </c>
      <c r="Z1296">
        <v>2236614</v>
      </c>
      <c r="AA1296" s="123">
        <v>243466</v>
      </c>
      <c r="AB1296" s="74">
        <v>45203</v>
      </c>
      <c r="AC1296" s="22">
        <v>45202</v>
      </c>
      <c r="AD1296" s="168" t="s">
        <v>66</v>
      </c>
      <c r="AE1296" s="36">
        <v>45225</v>
      </c>
      <c r="AG1296" s="12">
        <v>10</v>
      </c>
      <c r="AH1296" s="12" t="s">
        <v>224</v>
      </c>
      <c r="AI1296" t="s">
        <v>225</v>
      </c>
      <c r="AJ1296" s="81">
        <v>38551</v>
      </c>
    </row>
    <row r="1297" spans="1:36" ht="25.2" customHeight="1" x14ac:dyDescent="0.3">
      <c r="A1297" s="5">
        <v>906</v>
      </c>
      <c r="B1297" s="4" t="s">
        <v>5236</v>
      </c>
      <c r="C1297" s="171">
        <v>41478</v>
      </c>
      <c r="D1297" s="11" t="s">
        <v>5237</v>
      </c>
      <c r="E1297" s="99" t="str">
        <f ca="1">IFERROR(VLOOKUP(F1297,'Banco de Dados'!AE:AF,2,FALSE),"")</f>
        <v/>
      </c>
      <c r="F1297" s="4">
        <f ca="1">IFERROR(VLOOKUP(Q1297,'Banco de Dados'!A:B,2,FALSE),"")</f>
        <v>212301752</v>
      </c>
      <c r="G1297" s="4" t="s">
        <v>58</v>
      </c>
      <c r="H1297" s="12" t="s">
        <v>59</v>
      </c>
      <c r="I1297" s="5"/>
      <c r="J1297" s="11">
        <v>80</v>
      </c>
      <c r="K1297" s="111">
        <v>45234</v>
      </c>
      <c r="L1297" s="12" t="s">
        <v>59</v>
      </c>
      <c r="M1297" s="147">
        <v>0.95</v>
      </c>
      <c r="N1297" s="5"/>
      <c r="O1297" s="4" t="s">
        <v>5238</v>
      </c>
      <c r="P1297" s="4" t="s">
        <v>61</v>
      </c>
      <c r="Q1297" s="11">
        <v>67126146272</v>
      </c>
      <c r="R1297" s="4" t="s">
        <v>5239</v>
      </c>
      <c r="S1297" s="4">
        <v>22</v>
      </c>
      <c r="T1297" s="4"/>
      <c r="U1297" s="4" t="s">
        <v>114</v>
      </c>
      <c r="V1297" s="4" t="s">
        <v>115</v>
      </c>
      <c r="W1297" s="4" t="s">
        <v>5240</v>
      </c>
      <c r="X1297" s="4">
        <v>-8.8091899999999992</v>
      </c>
      <c r="Y1297" s="4">
        <v>-71.208404999999999</v>
      </c>
      <c r="Z1297">
        <v>2245053</v>
      </c>
      <c r="AA1297" s="125">
        <v>244109</v>
      </c>
      <c r="AB1297" s="74">
        <v>45203</v>
      </c>
      <c r="AC1297" s="22">
        <v>45250</v>
      </c>
      <c r="AD1297" s="168" t="s">
        <v>66</v>
      </c>
      <c r="AE1297" s="36">
        <v>45240</v>
      </c>
      <c r="AG1297" s="12">
        <v>11</v>
      </c>
      <c r="AH1297" s="12" t="s">
        <v>224</v>
      </c>
      <c r="AI1297" t="s">
        <v>806</v>
      </c>
      <c r="AJ1297" s="81">
        <v>27796</v>
      </c>
    </row>
    <row r="1298" spans="1:36" ht="25.2" customHeight="1" x14ac:dyDescent="0.3">
      <c r="A1298" s="5">
        <v>907</v>
      </c>
      <c r="B1298" s="4" t="s">
        <v>5241</v>
      </c>
      <c r="C1298" s="171">
        <v>41480</v>
      </c>
      <c r="D1298" s="11" t="s">
        <v>5242</v>
      </c>
      <c r="E1298" s="99" t="str">
        <f ca="1">IFERROR(VLOOKUP(F1298,'Banco de Dados'!AE:AF,2,FALSE),"")</f>
        <v/>
      </c>
      <c r="F1298" s="4">
        <f ca="1">IFERROR(VLOOKUP(Q1298,'Banco de Dados'!A:B,2,FALSE),"")</f>
        <v>212301751</v>
      </c>
      <c r="G1298" s="4" t="s">
        <v>58</v>
      </c>
      <c r="H1298" s="12" t="s">
        <v>59</v>
      </c>
      <c r="I1298" s="5"/>
      <c r="J1298" s="11">
        <v>80</v>
      </c>
      <c r="K1298" s="111">
        <v>45220</v>
      </c>
      <c r="L1298" s="12" t="s">
        <v>59</v>
      </c>
      <c r="M1298" s="147">
        <v>0.95</v>
      </c>
      <c r="N1298" s="5"/>
      <c r="O1298" s="4" t="s">
        <v>5243</v>
      </c>
      <c r="P1298" s="4" t="s">
        <v>61</v>
      </c>
      <c r="Q1298" s="11">
        <v>4523052255</v>
      </c>
      <c r="R1298" s="4" t="s">
        <v>5244</v>
      </c>
      <c r="S1298" s="4">
        <v>22</v>
      </c>
      <c r="T1298" s="4"/>
      <c r="U1298" s="4" t="s">
        <v>114</v>
      </c>
      <c r="V1298" s="4" t="s">
        <v>115</v>
      </c>
      <c r="W1298" s="4" t="s">
        <v>462</v>
      </c>
      <c r="X1298" s="4">
        <v>-8.7992559999999997</v>
      </c>
      <c r="Y1298" s="4">
        <v>-71.158119999999997</v>
      </c>
      <c r="Z1298">
        <v>2245055</v>
      </c>
      <c r="AA1298" s="125">
        <v>244109</v>
      </c>
      <c r="AB1298" s="74">
        <v>45203</v>
      </c>
      <c r="AC1298" s="22">
        <v>45250</v>
      </c>
      <c r="AD1298" s="168" t="s">
        <v>66</v>
      </c>
      <c r="AE1298" s="36">
        <v>45240</v>
      </c>
      <c r="AG1298" s="12">
        <v>11</v>
      </c>
      <c r="AH1298" s="12" t="s">
        <v>224</v>
      </c>
      <c r="AI1298" t="s">
        <v>806</v>
      </c>
      <c r="AJ1298" s="81">
        <v>34185</v>
      </c>
    </row>
    <row r="1299" spans="1:36" ht="25.2" customHeight="1" x14ac:dyDescent="0.3">
      <c r="A1299" s="5">
        <v>908</v>
      </c>
      <c r="B1299" s="4" t="s">
        <v>5245</v>
      </c>
      <c r="C1299" s="171">
        <v>41482</v>
      </c>
      <c r="D1299" s="11" t="s">
        <v>5246</v>
      </c>
      <c r="E1299" s="99" t="str">
        <f ca="1">IFERROR(VLOOKUP(F1299,'Banco de Dados'!AE:AF,2,FALSE),"")</f>
        <v/>
      </c>
      <c r="F1299" s="4">
        <f ca="1">IFERROR(VLOOKUP(Q1299,'Banco de Dados'!A:B,2,FALSE),"")</f>
        <v>212301748</v>
      </c>
      <c r="G1299" s="4" t="s">
        <v>58</v>
      </c>
      <c r="H1299" s="12" t="s">
        <v>59</v>
      </c>
      <c r="I1299" s="5"/>
      <c r="J1299" s="11">
        <v>80</v>
      </c>
      <c r="K1299" s="111">
        <v>45227</v>
      </c>
      <c r="L1299" s="12" t="s">
        <v>59</v>
      </c>
      <c r="M1299" s="147">
        <v>0.95</v>
      </c>
      <c r="N1299" s="5"/>
      <c r="O1299" s="4" t="s">
        <v>5247</v>
      </c>
      <c r="P1299" s="4" t="s">
        <v>61</v>
      </c>
      <c r="Q1299" s="11">
        <v>6250125264</v>
      </c>
      <c r="R1299" s="4" t="s">
        <v>5248</v>
      </c>
      <c r="S1299" s="4">
        <v>22</v>
      </c>
      <c r="T1299" s="4"/>
      <c r="U1299" s="4" t="s">
        <v>114</v>
      </c>
      <c r="V1299" s="4" t="s">
        <v>115</v>
      </c>
      <c r="W1299" s="4" t="s">
        <v>462</v>
      </c>
      <c r="X1299" s="4">
        <v>-8.798546</v>
      </c>
      <c r="Y1299" s="4">
        <v>-71.160567</v>
      </c>
      <c r="Z1299">
        <v>2245057</v>
      </c>
      <c r="AA1299" s="125">
        <v>244109</v>
      </c>
      <c r="AB1299" s="74">
        <v>45203</v>
      </c>
      <c r="AC1299" s="22">
        <v>45250</v>
      </c>
      <c r="AD1299" s="168" t="s">
        <v>66</v>
      </c>
      <c r="AE1299" s="36">
        <v>45240</v>
      </c>
      <c r="AG1299" s="12">
        <v>11</v>
      </c>
      <c r="AH1299" s="12" t="s">
        <v>224</v>
      </c>
      <c r="AI1299" t="s">
        <v>806</v>
      </c>
      <c r="AJ1299" s="81">
        <v>36508</v>
      </c>
    </row>
    <row r="1300" spans="1:36" ht="25.2" customHeight="1" x14ac:dyDescent="0.3">
      <c r="A1300" s="5">
        <v>909</v>
      </c>
      <c r="B1300" s="4" t="s">
        <v>5249</v>
      </c>
      <c r="C1300" s="171">
        <v>41484</v>
      </c>
      <c r="D1300" s="11" t="s">
        <v>5250</v>
      </c>
      <c r="E1300" s="99">
        <f ca="1">IFERROR(VLOOKUP(F1300,'Banco de Dados'!AE:AF,2,FALSE),"")</f>
        <v>717226</v>
      </c>
      <c r="F1300" s="4">
        <f ca="1">IFERROR(VLOOKUP(Q1300,'Banco de Dados'!A:B,2,FALSE),"")</f>
        <v>212301539</v>
      </c>
      <c r="G1300" s="4" t="s">
        <v>58</v>
      </c>
      <c r="H1300" s="12" t="s">
        <v>59</v>
      </c>
      <c r="I1300" s="5"/>
      <c r="J1300" s="11">
        <v>80</v>
      </c>
      <c r="K1300" s="111">
        <v>45220</v>
      </c>
      <c r="L1300" s="12" t="s">
        <v>59</v>
      </c>
      <c r="M1300" s="12" t="s">
        <v>59</v>
      </c>
      <c r="N1300" s="5"/>
      <c r="O1300" s="4" t="s">
        <v>5251</v>
      </c>
      <c r="P1300" s="4" t="s">
        <v>61</v>
      </c>
      <c r="Q1300" s="11">
        <v>7685449200</v>
      </c>
      <c r="R1300" s="4" t="s">
        <v>5252</v>
      </c>
      <c r="S1300" s="4">
        <v>22</v>
      </c>
      <c r="T1300" s="4"/>
      <c r="U1300" s="4" t="s">
        <v>114</v>
      </c>
      <c r="V1300" s="4" t="s">
        <v>115</v>
      </c>
      <c r="W1300" s="4" t="s">
        <v>506</v>
      </c>
      <c r="X1300" s="4">
        <v>-8.7968469999999996</v>
      </c>
      <c r="Y1300" s="4">
        <v>-71.161158999999998</v>
      </c>
      <c r="Z1300">
        <v>2236615</v>
      </c>
      <c r="AA1300" s="123">
        <v>243466</v>
      </c>
      <c r="AB1300" s="74">
        <v>45203</v>
      </c>
      <c r="AC1300" s="22">
        <v>45202</v>
      </c>
      <c r="AD1300" s="168" t="s">
        <v>66</v>
      </c>
      <c r="AE1300" s="36">
        <v>45225</v>
      </c>
      <c r="AG1300" s="12">
        <v>10</v>
      </c>
      <c r="AH1300" s="12" t="s">
        <v>224</v>
      </c>
      <c r="AI1300" t="s">
        <v>225</v>
      </c>
      <c r="AJ1300" s="81">
        <v>37868</v>
      </c>
    </row>
    <row r="1301" spans="1:36" ht="25.2" customHeight="1" x14ac:dyDescent="0.3">
      <c r="A1301" s="5">
        <v>91</v>
      </c>
      <c r="B1301" s="4" t="s">
        <v>5253</v>
      </c>
      <c r="C1301" s="169">
        <v>17220</v>
      </c>
      <c r="D1301" s="11" t="s">
        <v>106</v>
      </c>
      <c r="E1301" s="99">
        <f>IFERROR(VLOOKUP(F1301,'Banco de Dados'!AE:AF,2,FALSE),"")</f>
        <v>714357</v>
      </c>
      <c r="F1301" s="4">
        <f>IFERROR(VLOOKUP(Q1301,'Banco de Dados'!A:B,2,FALSE),"")</f>
        <v>212301015</v>
      </c>
      <c r="G1301" s="4" t="s">
        <v>58</v>
      </c>
      <c r="H1301" s="12" t="s">
        <v>59</v>
      </c>
      <c r="I1301" s="4"/>
      <c r="J1301" s="11">
        <v>80</v>
      </c>
      <c r="K1301" s="111">
        <v>45190</v>
      </c>
      <c r="L1301" s="12" t="s">
        <v>59</v>
      </c>
      <c r="M1301" s="12" t="s">
        <v>59</v>
      </c>
      <c r="N1301" s="4"/>
      <c r="O1301" s="4" t="s">
        <v>5254</v>
      </c>
      <c r="P1301" s="4" t="s">
        <v>292</v>
      </c>
      <c r="Q1301" s="11">
        <v>3555304224</v>
      </c>
      <c r="R1301" s="4" t="s">
        <v>5255</v>
      </c>
      <c r="S1301" s="4">
        <v>16</v>
      </c>
      <c r="T1301" s="4"/>
      <c r="U1301" s="4" t="s">
        <v>63</v>
      </c>
      <c r="V1301" s="4" t="s">
        <v>64</v>
      </c>
      <c r="W1301" s="4" t="s">
        <v>65</v>
      </c>
      <c r="X1301" s="4">
        <v>-8.2159519999999997</v>
      </c>
      <c r="Y1301" s="4">
        <v>-72.522402</v>
      </c>
      <c r="Z1301">
        <v>2216226</v>
      </c>
      <c r="AA1301" s="123">
        <v>239823</v>
      </c>
      <c r="AB1301" s="22">
        <v>45154</v>
      </c>
      <c r="AC1301" s="22">
        <v>45154</v>
      </c>
      <c r="AD1301" s="168" t="s">
        <v>66</v>
      </c>
      <c r="AE1301" s="36">
        <v>45194</v>
      </c>
      <c r="AF1301" s="36">
        <v>45195</v>
      </c>
      <c r="AG1301" s="12">
        <v>9</v>
      </c>
      <c r="AH1301" s="12" t="s">
        <v>67</v>
      </c>
      <c r="AI1301" t="s">
        <v>68</v>
      </c>
      <c r="AJ1301" s="81">
        <v>34298</v>
      </c>
    </row>
    <row r="1302" spans="1:36" ht="25.2" customHeight="1" x14ac:dyDescent="0.3">
      <c r="A1302" s="5">
        <v>910</v>
      </c>
      <c r="B1302" s="4" t="s">
        <v>5256</v>
      </c>
      <c r="C1302" s="171">
        <v>41486</v>
      </c>
      <c r="D1302" s="11" t="s">
        <v>5257</v>
      </c>
      <c r="E1302" s="99">
        <f>IFERROR(VLOOKUP(F1302,'Banco de Dados'!AE:AF,2,FALSE),"")</f>
        <v>717228</v>
      </c>
      <c r="F1302" s="4">
        <v>212301538</v>
      </c>
      <c r="G1302" s="4" t="s">
        <v>58</v>
      </c>
      <c r="H1302" s="12" t="s">
        <v>59</v>
      </c>
      <c r="I1302" s="5"/>
      <c r="J1302" s="11">
        <v>80</v>
      </c>
      <c r="K1302" s="111">
        <v>45220</v>
      </c>
      <c r="L1302" s="12" t="s">
        <v>59</v>
      </c>
      <c r="M1302" s="12" t="s">
        <v>59</v>
      </c>
      <c r="N1302" s="5"/>
      <c r="O1302" s="4" t="s">
        <v>5258</v>
      </c>
      <c r="P1302" s="4" t="s">
        <v>61</v>
      </c>
      <c r="Q1302" s="11">
        <v>68394780253</v>
      </c>
      <c r="R1302" s="4" t="s">
        <v>5259</v>
      </c>
      <c r="S1302" s="4">
        <v>22</v>
      </c>
      <c r="T1302" s="4"/>
      <c r="U1302" s="4" t="s">
        <v>114</v>
      </c>
      <c r="V1302" s="4" t="s">
        <v>115</v>
      </c>
      <c r="W1302" s="4" t="s">
        <v>506</v>
      </c>
      <c r="X1302" s="4">
        <v>-8.794791</v>
      </c>
      <c r="Y1302" s="4">
        <v>-71.163730999999999</v>
      </c>
      <c r="Z1302">
        <v>2236616</v>
      </c>
      <c r="AA1302" s="123">
        <v>243466</v>
      </c>
      <c r="AB1302" s="74">
        <v>45203</v>
      </c>
      <c r="AC1302" s="22">
        <v>45202</v>
      </c>
      <c r="AD1302" s="168" t="s">
        <v>66</v>
      </c>
      <c r="AE1302" s="36">
        <v>45225</v>
      </c>
      <c r="AG1302" s="12">
        <v>10</v>
      </c>
      <c r="AH1302" s="12" t="s">
        <v>224</v>
      </c>
      <c r="AI1302" t="s">
        <v>225</v>
      </c>
      <c r="AJ1302" s="81">
        <v>21224</v>
      </c>
    </row>
    <row r="1303" spans="1:36" ht="25.2" customHeight="1" x14ac:dyDescent="0.3">
      <c r="A1303" s="5">
        <v>911</v>
      </c>
      <c r="B1303" s="4" t="s">
        <v>5260</v>
      </c>
      <c r="C1303" s="171">
        <v>41488</v>
      </c>
      <c r="D1303" s="11" t="s">
        <v>5261</v>
      </c>
      <c r="E1303" s="99">
        <f ca="1">IFERROR(VLOOKUP(F1303,'Banco de Dados'!AE:AF,2,FALSE),"")</f>
        <v>717231</v>
      </c>
      <c r="F1303" s="4">
        <f ca="1">IFERROR(VLOOKUP(Q1303,'Banco de Dados'!A:B,2,FALSE),"")</f>
        <v>212301537</v>
      </c>
      <c r="G1303" s="4" t="s">
        <v>58</v>
      </c>
      <c r="H1303" s="12" t="s">
        <v>59</v>
      </c>
      <c r="I1303" s="5"/>
      <c r="J1303" s="11">
        <v>80</v>
      </c>
      <c r="K1303" s="111">
        <v>45221</v>
      </c>
      <c r="L1303" s="12" t="s">
        <v>59</v>
      </c>
      <c r="M1303" s="12" t="s">
        <v>59</v>
      </c>
      <c r="N1303" s="5"/>
      <c r="O1303" s="4" t="s">
        <v>5262</v>
      </c>
      <c r="P1303" s="4" t="s">
        <v>61</v>
      </c>
      <c r="Q1303" s="11">
        <v>69498083215</v>
      </c>
      <c r="R1303" s="4" t="s">
        <v>5263</v>
      </c>
      <c r="S1303" s="4">
        <v>22</v>
      </c>
      <c r="T1303" s="4"/>
      <c r="U1303" s="4" t="s">
        <v>114</v>
      </c>
      <c r="V1303" s="4" t="s">
        <v>115</v>
      </c>
      <c r="W1303" s="4" t="s">
        <v>506</v>
      </c>
      <c r="X1303" s="4">
        <v>-8.791169</v>
      </c>
      <c r="Y1303" s="4">
        <v>-71.169049000000001</v>
      </c>
      <c r="Z1303">
        <v>2236617</v>
      </c>
      <c r="AA1303" s="123">
        <v>243466</v>
      </c>
      <c r="AB1303" s="74">
        <v>45203</v>
      </c>
      <c r="AC1303" s="22">
        <v>45202</v>
      </c>
      <c r="AD1303" s="168" t="s">
        <v>66</v>
      </c>
      <c r="AE1303" s="36">
        <v>45225</v>
      </c>
      <c r="AG1303" s="12">
        <v>10</v>
      </c>
      <c r="AH1303" s="12" t="s">
        <v>224</v>
      </c>
      <c r="AI1303" t="s">
        <v>225</v>
      </c>
      <c r="AJ1303" s="81">
        <v>21453</v>
      </c>
    </row>
    <row r="1304" spans="1:36" ht="25.2" customHeight="1" x14ac:dyDescent="0.3">
      <c r="A1304" s="5">
        <v>912</v>
      </c>
      <c r="B1304" s="4" t="s">
        <v>5264</v>
      </c>
      <c r="C1304" s="171">
        <v>41490</v>
      </c>
      <c r="D1304" s="11" t="s">
        <v>5265</v>
      </c>
      <c r="E1304" s="99">
        <f>IFERROR(VLOOKUP(F1304,'Banco de Dados'!AE:AF,2,FALSE),"")</f>
        <v>718372</v>
      </c>
      <c r="F1304" s="4">
        <v>212301536</v>
      </c>
      <c r="G1304" s="4" t="s">
        <v>58</v>
      </c>
      <c r="H1304" s="12" t="s">
        <v>59</v>
      </c>
      <c r="I1304" s="5"/>
      <c r="J1304" s="11">
        <v>80</v>
      </c>
      <c r="K1304" s="111">
        <v>45221</v>
      </c>
      <c r="L1304" s="12" t="s">
        <v>59</v>
      </c>
      <c r="M1304" s="12" t="s">
        <v>59</v>
      </c>
      <c r="N1304" s="4" t="s">
        <v>4203</v>
      </c>
      <c r="O1304" s="4" t="s">
        <v>5266</v>
      </c>
      <c r="P1304" s="4" t="s">
        <v>61</v>
      </c>
      <c r="Q1304" s="11">
        <v>69989125287</v>
      </c>
      <c r="R1304" s="4" t="s">
        <v>5267</v>
      </c>
      <c r="S1304" s="4">
        <v>22</v>
      </c>
      <c r="T1304" s="4"/>
      <c r="U1304" s="4" t="s">
        <v>114</v>
      </c>
      <c r="V1304" s="4" t="s">
        <v>115</v>
      </c>
      <c r="W1304" s="4" t="s">
        <v>462</v>
      </c>
      <c r="X1304" s="4">
        <v>-8.7905940000000005</v>
      </c>
      <c r="Y1304" s="4">
        <v>-71.177576999999999</v>
      </c>
      <c r="Z1304">
        <v>2236618</v>
      </c>
      <c r="AA1304" s="5">
        <v>246999</v>
      </c>
      <c r="AB1304" s="74">
        <v>45203</v>
      </c>
      <c r="AC1304" s="22">
        <v>45202</v>
      </c>
      <c r="AD1304" s="168" t="s">
        <v>66</v>
      </c>
      <c r="AE1304" s="36">
        <v>45225</v>
      </c>
      <c r="AG1304" s="12">
        <v>10</v>
      </c>
      <c r="AH1304" s="12" t="s">
        <v>224</v>
      </c>
      <c r="AI1304" t="s">
        <v>4206</v>
      </c>
      <c r="AJ1304" s="81">
        <v>26803</v>
      </c>
    </row>
    <row r="1305" spans="1:36" ht="25.2" customHeight="1" x14ac:dyDescent="0.3">
      <c r="A1305" s="5">
        <v>913</v>
      </c>
      <c r="B1305" s="4" t="s">
        <v>5268</v>
      </c>
      <c r="C1305" s="171">
        <v>41492</v>
      </c>
      <c r="D1305" s="11" t="s">
        <v>5269</v>
      </c>
      <c r="E1305" s="99">
        <f ca="1">IFERROR(VLOOKUP(F1305,'Banco de Dados'!AE:AF,2,FALSE),"")</f>
        <v>717293</v>
      </c>
      <c r="F1305" s="4">
        <f ca="1">IFERROR(VLOOKUP(Q1305,'Banco de Dados'!A:B,2,FALSE),"")</f>
        <v>212301535</v>
      </c>
      <c r="G1305" s="4" t="s">
        <v>58</v>
      </c>
      <c r="H1305" s="12" t="s">
        <v>59</v>
      </c>
      <c r="I1305" s="5"/>
      <c r="J1305" s="11">
        <v>80</v>
      </c>
      <c r="K1305" s="111">
        <v>45221</v>
      </c>
      <c r="L1305" s="12" t="s">
        <v>59</v>
      </c>
      <c r="M1305" s="12" t="s">
        <v>59</v>
      </c>
      <c r="N1305" s="5"/>
      <c r="O1305" s="4" t="s">
        <v>5270</v>
      </c>
      <c r="P1305" s="4" t="s">
        <v>61</v>
      </c>
      <c r="Q1305" s="11">
        <v>69965285268</v>
      </c>
      <c r="R1305" s="4" t="s">
        <v>5271</v>
      </c>
      <c r="S1305" s="4">
        <v>22</v>
      </c>
      <c r="T1305" s="4"/>
      <c r="U1305" s="4" t="s">
        <v>114</v>
      </c>
      <c r="V1305" s="4" t="s">
        <v>115</v>
      </c>
      <c r="W1305" s="4" t="s">
        <v>467</v>
      </c>
      <c r="X1305" s="4">
        <v>-8.8124950000000002</v>
      </c>
      <c r="Y1305" s="4">
        <v>-71.184121000000005</v>
      </c>
      <c r="Z1305">
        <v>2236620</v>
      </c>
      <c r="AA1305" s="123">
        <v>243466</v>
      </c>
      <c r="AB1305" s="74">
        <v>45203</v>
      </c>
      <c r="AC1305" s="22">
        <v>45202</v>
      </c>
      <c r="AD1305" s="168" t="s">
        <v>66</v>
      </c>
      <c r="AE1305" s="36">
        <v>45225</v>
      </c>
      <c r="AG1305" s="12">
        <v>10</v>
      </c>
      <c r="AH1305" s="12" t="s">
        <v>224</v>
      </c>
      <c r="AI1305" t="s">
        <v>225</v>
      </c>
      <c r="AJ1305" s="81">
        <v>30110</v>
      </c>
    </row>
    <row r="1306" spans="1:36" ht="25.2" customHeight="1" x14ac:dyDescent="0.3">
      <c r="A1306" s="5">
        <v>914</v>
      </c>
      <c r="B1306" s="4" t="s">
        <v>5272</v>
      </c>
      <c r="C1306" s="171">
        <v>41494</v>
      </c>
      <c r="D1306" s="11" t="s">
        <v>5273</v>
      </c>
      <c r="E1306" s="99">
        <f ca="1">IFERROR(VLOOKUP(F1306,'Banco de Dados'!AE:AF,2,FALSE),"")</f>
        <v>717294</v>
      </c>
      <c r="F1306" s="4">
        <f ca="1">IFERROR(VLOOKUP(Q1306,'Banco de Dados'!A:B,2,FALSE),"")</f>
        <v>212301515</v>
      </c>
      <c r="G1306" s="4" t="s">
        <v>58</v>
      </c>
      <c r="H1306" s="12" t="s">
        <v>59</v>
      </c>
      <c r="I1306" s="5"/>
      <c r="J1306" s="11">
        <v>80</v>
      </c>
      <c r="K1306" s="111">
        <v>45219</v>
      </c>
      <c r="L1306" s="12" t="s">
        <v>59</v>
      </c>
      <c r="M1306" s="12" t="s">
        <v>59</v>
      </c>
      <c r="N1306" s="5"/>
      <c r="O1306" s="4" t="s">
        <v>5274</v>
      </c>
      <c r="P1306" s="4" t="s">
        <v>61</v>
      </c>
      <c r="Q1306" s="11">
        <v>70818193204</v>
      </c>
      <c r="R1306" s="4" t="s">
        <v>5275</v>
      </c>
      <c r="S1306" s="4">
        <v>22</v>
      </c>
      <c r="T1306" s="4"/>
      <c r="U1306" s="4" t="s">
        <v>114</v>
      </c>
      <c r="V1306" s="4" t="s">
        <v>115</v>
      </c>
      <c r="W1306" s="4" t="s">
        <v>467</v>
      </c>
      <c r="X1306" s="4">
        <v>-8.8122209999999992</v>
      </c>
      <c r="Y1306" s="4">
        <v>-71.183931999999999</v>
      </c>
      <c r="Z1306">
        <v>2236621</v>
      </c>
      <c r="AA1306" s="123">
        <v>243466</v>
      </c>
      <c r="AB1306" s="74">
        <v>45203</v>
      </c>
      <c r="AC1306" s="22">
        <v>45202</v>
      </c>
      <c r="AD1306" s="168" t="s">
        <v>66</v>
      </c>
      <c r="AE1306" s="36">
        <v>45225</v>
      </c>
      <c r="AG1306" s="12">
        <v>10</v>
      </c>
      <c r="AH1306" s="12" t="s">
        <v>224</v>
      </c>
      <c r="AI1306" t="s">
        <v>225</v>
      </c>
      <c r="AJ1306" s="81">
        <v>30327</v>
      </c>
    </row>
    <row r="1307" spans="1:36" ht="25.2" customHeight="1" x14ac:dyDescent="0.3">
      <c r="A1307" s="5">
        <v>915</v>
      </c>
      <c r="B1307" s="4" t="s">
        <v>5276</v>
      </c>
      <c r="C1307" s="171">
        <v>41496</v>
      </c>
      <c r="D1307" s="11" t="s">
        <v>5277</v>
      </c>
      <c r="E1307" s="99">
        <f ca="1">IFERROR(VLOOKUP(F1307,'Banco de Dados'!AE:AF,2,FALSE),"")</f>
        <v>717295</v>
      </c>
      <c r="F1307" s="4">
        <f ca="1">IFERROR(VLOOKUP(Q1307,'Banco de Dados'!A:B,2,FALSE),"")</f>
        <v>212301514</v>
      </c>
      <c r="G1307" s="4" t="s">
        <v>58</v>
      </c>
      <c r="H1307" s="12" t="s">
        <v>59</v>
      </c>
      <c r="I1307" s="5"/>
      <c r="J1307" s="11">
        <v>80</v>
      </c>
      <c r="K1307" s="111">
        <v>45219</v>
      </c>
      <c r="L1307" s="12" t="s">
        <v>59</v>
      </c>
      <c r="M1307" s="12" t="s">
        <v>59</v>
      </c>
      <c r="N1307" s="5"/>
      <c r="O1307" s="4" t="s">
        <v>5278</v>
      </c>
      <c r="P1307" s="4" t="s">
        <v>61</v>
      </c>
      <c r="Q1307" s="11">
        <v>7685623250</v>
      </c>
      <c r="R1307" s="4" t="s">
        <v>5279</v>
      </c>
      <c r="S1307" s="4">
        <v>22</v>
      </c>
      <c r="T1307" s="4"/>
      <c r="U1307" s="4" t="s">
        <v>114</v>
      </c>
      <c r="V1307" s="4" t="s">
        <v>115</v>
      </c>
      <c r="W1307" s="4" t="s">
        <v>467</v>
      </c>
      <c r="X1307" s="4">
        <v>-8.8136810000000008</v>
      </c>
      <c r="Y1307" s="4">
        <v>-71.190978999999999</v>
      </c>
      <c r="Z1307">
        <v>2236622</v>
      </c>
      <c r="AA1307" s="123">
        <v>243466</v>
      </c>
      <c r="AB1307" s="74">
        <v>45203</v>
      </c>
      <c r="AC1307" s="22">
        <v>45202</v>
      </c>
      <c r="AD1307" s="168" t="s">
        <v>66</v>
      </c>
      <c r="AE1307" s="36">
        <v>45225</v>
      </c>
      <c r="AG1307" s="12">
        <v>10</v>
      </c>
      <c r="AH1307" s="12" t="s">
        <v>224</v>
      </c>
      <c r="AI1307" t="s">
        <v>225</v>
      </c>
      <c r="AJ1307" s="81">
        <v>37126</v>
      </c>
    </row>
    <row r="1308" spans="1:36" ht="25.2" customHeight="1" x14ac:dyDescent="0.3">
      <c r="A1308" s="5">
        <v>916</v>
      </c>
      <c r="B1308" s="4" t="s">
        <v>5280</v>
      </c>
      <c r="C1308" s="171">
        <v>41498</v>
      </c>
      <c r="D1308" s="11" t="s">
        <v>5281</v>
      </c>
      <c r="E1308" s="99">
        <f ca="1">IFERROR(VLOOKUP(F1308,'Banco de Dados'!AE:AF,2,FALSE),"")</f>
        <v>717368</v>
      </c>
      <c r="F1308" s="4">
        <f ca="1">IFERROR(VLOOKUP(Q1308,'Banco de Dados'!A:B,2,FALSE),"")</f>
        <v>212301513</v>
      </c>
      <c r="G1308" s="4" t="s">
        <v>58</v>
      </c>
      <c r="H1308" s="12" t="s">
        <v>59</v>
      </c>
      <c r="I1308" s="5"/>
      <c r="J1308" s="11">
        <v>80</v>
      </c>
      <c r="K1308" s="111">
        <v>45227</v>
      </c>
      <c r="L1308" s="12" t="s">
        <v>59</v>
      </c>
      <c r="M1308" s="12" t="s">
        <v>59</v>
      </c>
      <c r="N1308" s="5"/>
      <c r="O1308" s="4" t="s">
        <v>5282</v>
      </c>
      <c r="P1308" s="4" t="s">
        <v>61</v>
      </c>
      <c r="Q1308" s="11">
        <v>1746708263</v>
      </c>
      <c r="R1308" s="4" t="s">
        <v>5283</v>
      </c>
      <c r="S1308" s="4">
        <v>22</v>
      </c>
      <c r="T1308" s="4"/>
      <c r="U1308" s="4" t="s">
        <v>114</v>
      </c>
      <c r="V1308" s="4" t="s">
        <v>115</v>
      </c>
      <c r="W1308" s="4" t="s">
        <v>5284</v>
      </c>
      <c r="X1308" s="4">
        <v>-8.8060259999999992</v>
      </c>
      <c r="Y1308" s="4">
        <v>-71.191945000000004</v>
      </c>
      <c r="Z1308">
        <v>2236623</v>
      </c>
      <c r="AA1308" s="123">
        <v>243466</v>
      </c>
      <c r="AB1308" s="74">
        <v>45203</v>
      </c>
      <c r="AC1308" s="22">
        <v>45202</v>
      </c>
      <c r="AD1308" s="168" t="s">
        <v>66</v>
      </c>
      <c r="AE1308" s="36">
        <v>45229</v>
      </c>
      <c r="AG1308" s="12">
        <v>10</v>
      </c>
      <c r="AH1308" s="12" t="s">
        <v>224</v>
      </c>
      <c r="AI1308" t="s">
        <v>225</v>
      </c>
      <c r="AJ1308" s="81">
        <v>33336</v>
      </c>
    </row>
    <row r="1309" spans="1:36" ht="25.2" customHeight="1" x14ac:dyDescent="0.3">
      <c r="A1309" s="5">
        <v>917</v>
      </c>
      <c r="B1309" s="4" t="s">
        <v>5285</v>
      </c>
      <c r="C1309" s="171">
        <v>41500</v>
      </c>
      <c r="D1309" s="11" t="s">
        <v>5286</v>
      </c>
      <c r="E1309" s="99">
        <f ca="1">IFERROR(VLOOKUP(F1309,'Banco de Dados'!AE:AF,2,FALSE),"")</f>
        <v>717371</v>
      </c>
      <c r="F1309" s="4">
        <f ca="1">IFERROR(VLOOKUP(Q1309,'Banco de Dados'!A:B,2,FALSE),"")</f>
        <v>212301506</v>
      </c>
      <c r="G1309" s="4" t="s">
        <v>58</v>
      </c>
      <c r="H1309" s="12" t="s">
        <v>59</v>
      </c>
      <c r="I1309" s="5"/>
      <c r="J1309" s="11">
        <v>80</v>
      </c>
      <c r="K1309" s="111">
        <v>45227</v>
      </c>
      <c r="L1309" s="12" t="s">
        <v>59</v>
      </c>
      <c r="M1309" s="12" t="s">
        <v>59</v>
      </c>
      <c r="N1309" s="5"/>
      <c r="O1309" s="4" t="s">
        <v>5287</v>
      </c>
      <c r="P1309" s="4" t="s">
        <v>61</v>
      </c>
      <c r="Q1309" s="11">
        <v>94563721204</v>
      </c>
      <c r="R1309" s="4" t="s">
        <v>5288</v>
      </c>
      <c r="S1309" s="4">
        <v>22</v>
      </c>
      <c r="T1309" s="4"/>
      <c r="U1309" s="4" t="s">
        <v>114</v>
      </c>
      <c r="V1309" s="4" t="s">
        <v>115</v>
      </c>
      <c r="W1309" s="4" t="s">
        <v>472</v>
      </c>
      <c r="X1309" s="4">
        <v>-8.8078459999999996</v>
      </c>
      <c r="Y1309" s="4">
        <v>-71.200263000000007</v>
      </c>
      <c r="Z1309">
        <v>2236624</v>
      </c>
      <c r="AA1309" s="123">
        <v>243466</v>
      </c>
      <c r="AB1309" s="74">
        <v>45203</v>
      </c>
      <c r="AC1309" s="22">
        <v>45202</v>
      </c>
      <c r="AD1309" s="168" t="s">
        <v>66</v>
      </c>
      <c r="AE1309" s="36">
        <v>45229</v>
      </c>
      <c r="AG1309" s="12">
        <v>10</v>
      </c>
      <c r="AH1309" s="12" t="s">
        <v>224</v>
      </c>
      <c r="AI1309" t="s">
        <v>225</v>
      </c>
      <c r="AJ1309" s="81">
        <v>29147</v>
      </c>
    </row>
    <row r="1310" spans="1:36" ht="25.2" customHeight="1" x14ac:dyDescent="0.3">
      <c r="A1310" s="5">
        <v>918</v>
      </c>
      <c r="B1310" s="4" t="s">
        <v>5289</v>
      </c>
      <c r="C1310" s="171">
        <v>41502</v>
      </c>
      <c r="D1310" s="11" t="s">
        <v>5290</v>
      </c>
      <c r="E1310" s="99">
        <f ca="1">IFERROR(VLOOKUP(F1310,'Banco de Dados'!AE:AF,2,FALSE),"")</f>
        <v>717374</v>
      </c>
      <c r="F1310" s="4">
        <f ca="1">IFERROR(VLOOKUP(Q1310,'Banco de Dados'!A:B,2,FALSE),"")</f>
        <v>212301507</v>
      </c>
      <c r="G1310" s="4" t="s">
        <v>58</v>
      </c>
      <c r="H1310" s="12" t="s">
        <v>59</v>
      </c>
      <c r="I1310" s="5"/>
      <c r="J1310" s="11">
        <v>80</v>
      </c>
      <c r="K1310" s="111">
        <v>45219</v>
      </c>
      <c r="L1310" s="12" t="s">
        <v>59</v>
      </c>
      <c r="M1310" s="12" t="s">
        <v>59</v>
      </c>
      <c r="N1310" s="5"/>
      <c r="O1310" s="4" t="s">
        <v>5291</v>
      </c>
      <c r="P1310" s="4" t="s">
        <v>61</v>
      </c>
      <c r="Q1310" s="11">
        <v>1685513220</v>
      </c>
      <c r="R1310" s="4" t="s">
        <v>5292</v>
      </c>
      <c r="S1310" s="4">
        <v>22</v>
      </c>
      <c r="T1310" s="4"/>
      <c r="U1310" s="4" t="s">
        <v>114</v>
      </c>
      <c r="V1310" s="4" t="s">
        <v>115</v>
      </c>
      <c r="W1310" s="4" t="s">
        <v>472</v>
      </c>
      <c r="X1310" s="4">
        <v>-8.8053249999999998</v>
      </c>
      <c r="Y1310" s="4">
        <v>-71.201474000000005</v>
      </c>
      <c r="Z1310">
        <v>2236625</v>
      </c>
      <c r="AA1310" s="123">
        <v>243466</v>
      </c>
      <c r="AB1310" s="74">
        <v>45203</v>
      </c>
      <c r="AC1310" s="22">
        <v>45202</v>
      </c>
      <c r="AD1310" s="168" t="s">
        <v>66</v>
      </c>
      <c r="AE1310" s="36">
        <v>45225</v>
      </c>
      <c r="AG1310" s="12">
        <v>10</v>
      </c>
      <c r="AH1310" s="12" t="s">
        <v>224</v>
      </c>
      <c r="AI1310" t="s">
        <v>225</v>
      </c>
      <c r="AJ1310" s="81">
        <v>32457</v>
      </c>
    </row>
    <row r="1311" spans="1:36" ht="25.2" customHeight="1" x14ac:dyDescent="0.3">
      <c r="A1311" s="5">
        <v>919</v>
      </c>
      <c r="B1311" s="4" t="s">
        <v>5293</v>
      </c>
      <c r="C1311" s="171">
        <v>41504</v>
      </c>
      <c r="D1311" s="11" t="s">
        <v>5294</v>
      </c>
      <c r="E1311" s="99" t="str">
        <f ca="1">IFERROR(VLOOKUP(F1311,'Banco de Dados'!AE:AF,2,FALSE),"")</f>
        <v/>
      </c>
      <c r="F1311" s="4">
        <f ca="1">IFERROR(VLOOKUP(Q1311,'Banco de Dados'!A:B,2,FALSE),"")</f>
        <v>212301745</v>
      </c>
      <c r="G1311" s="4" t="s">
        <v>58</v>
      </c>
      <c r="H1311" s="12" t="s">
        <v>59</v>
      </c>
      <c r="I1311" s="5"/>
      <c r="J1311" s="11">
        <v>80</v>
      </c>
      <c r="K1311" s="111">
        <v>45230</v>
      </c>
      <c r="L1311" s="12" t="s">
        <v>59</v>
      </c>
      <c r="M1311" s="147">
        <v>0.95</v>
      </c>
      <c r="N1311" s="5"/>
      <c r="O1311" s="4" t="s">
        <v>5295</v>
      </c>
      <c r="P1311" s="4" t="s">
        <v>61</v>
      </c>
      <c r="Q1311" s="11">
        <v>7218550240</v>
      </c>
      <c r="R1311" s="4" t="s">
        <v>5296</v>
      </c>
      <c r="S1311" s="4">
        <v>22</v>
      </c>
      <c r="T1311" s="4"/>
      <c r="U1311" s="4" t="s">
        <v>114</v>
      </c>
      <c r="V1311" s="4" t="s">
        <v>115</v>
      </c>
      <c r="W1311" s="4" t="s">
        <v>472</v>
      </c>
      <c r="X1311" s="4">
        <v>-8.8131129999999995</v>
      </c>
      <c r="Y1311" s="4">
        <v>-71.209518000000003</v>
      </c>
      <c r="Z1311">
        <v>2245059</v>
      </c>
      <c r="AA1311" s="125">
        <v>244109</v>
      </c>
      <c r="AB1311" s="74">
        <v>45203</v>
      </c>
      <c r="AC1311" s="22">
        <v>45250</v>
      </c>
      <c r="AD1311" s="168" t="s">
        <v>66</v>
      </c>
      <c r="AE1311" s="36">
        <v>45240</v>
      </c>
      <c r="AG1311" s="12">
        <v>11</v>
      </c>
      <c r="AH1311" s="12" t="s">
        <v>224</v>
      </c>
      <c r="AI1311" t="s">
        <v>806</v>
      </c>
      <c r="AJ1311" s="81">
        <v>37177</v>
      </c>
    </row>
    <row r="1312" spans="1:36" ht="25.2" customHeight="1" x14ac:dyDescent="0.3">
      <c r="A1312" s="5">
        <v>92</v>
      </c>
      <c r="B1312" s="4" t="s">
        <v>5297</v>
      </c>
      <c r="C1312" s="169">
        <v>17308</v>
      </c>
      <c r="D1312" s="11" t="s">
        <v>106</v>
      </c>
      <c r="E1312" s="99" t="str">
        <f>IFERROR(VLOOKUP(F1312,'Banco de Dados'!AE:AF,2,FALSE),"")</f>
        <v/>
      </c>
      <c r="F1312" s="4"/>
      <c r="G1312" s="4" t="s">
        <v>58</v>
      </c>
      <c r="H1312" s="12" t="s">
        <v>363</v>
      </c>
      <c r="I1312" s="4" t="s">
        <v>446</v>
      </c>
      <c r="J1312" s="11" t="s">
        <v>365</v>
      </c>
      <c r="K1312" s="111"/>
      <c r="M1312" s="12"/>
      <c r="N1312" s="4" t="s">
        <v>446</v>
      </c>
      <c r="O1312" s="3" t="s">
        <v>5210</v>
      </c>
      <c r="P1312" s="4" t="s">
        <v>292</v>
      </c>
      <c r="Q1312" s="11">
        <v>9021008238</v>
      </c>
      <c r="R1312" s="4"/>
      <c r="S1312" s="4">
        <v>16</v>
      </c>
      <c r="T1312" s="4"/>
      <c r="U1312" s="4" t="s">
        <v>63</v>
      </c>
      <c r="V1312" s="4" t="s">
        <v>64</v>
      </c>
      <c r="W1312" s="4" t="s">
        <v>65</v>
      </c>
      <c r="X1312" s="4">
        <v>-8.0722170000000002</v>
      </c>
      <c r="Y1312" s="4">
        <v>-72.622628000000006</v>
      </c>
      <c r="Z1312" t="s">
        <v>7</v>
      </c>
      <c r="AB1312" s="22">
        <v>45154</v>
      </c>
      <c r="AC1312" s="22">
        <v>45154</v>
      </c>
      <c r="AD1312" s="168" t="s">
        <v>66</v>
      </c>
      <c r="AE1312" s="36"/>
      <c r="AF1312"/>
      <c r="AJ1312" s="81" t="e">
        <v>#N/A</v>
      </c>
    </row>
    <row r="1313" spans="1:36" ht="25.2" customHeight="1" x14ac:dyDescent="0.3">
      <c r="A1313" s="5">
        <v>920</v>
      </c>
      <c r="B1313" s="4" t="s">
        <v>5298</v>
      </c>
      <c r="C1313" s="171">
        <v>41506</v>
      </c>
      <c r="D1313" s="11" t="s">
        <v>5299</v>
      </c>
      <c r="E1313" s="99" t="str">
        <f ca="1">IFERROR(VLOOKUP(F1313,'Banco de Dados'!AE:AF,2,FALSE),"")</f>
        <v/>
      </c>
      <c r="F1313" s="4">
        <f ca="1">IFERROR(VLOOKUP(Q1313,'Banco de Dados'!A:B,2,FALSE),"")</f>
        <v>212301743</v>
      </c>
      <c r="G1313" s="4" t="s">
        <v>58</v>
      </c>
      <c r="H1313" s="12" t="s">
        <v>59</v>
      </c>
      <c r="I1313" s="5"/>
      <c r="J1313" s="11">
        <v>80</v>
      </c>
      <c r="K1313" s="111">
        <v>45229</v>
      </c>
      <c r="L1313" s="12" t="s">
        <v>59</v>
      </c>
      <c r="M1313" s="147">
        <v>0.95</v>
      </c>
      <c r="N1313" s="5"/>
      <c r="O1313" s="4" t="s">
        <v>5300</v>
      </c>
      <c r="P1313" s="4" t="s">
        <v>61</v>
      </c>
      <c r="Q1313" s="11">
        <v>87264102220</v>
      </c>
      <c r="R1313" s="4" t="s">
        <v>5301</v>
      </c>
      <c r="S1313" s="4">
        <v>22</v>
      </c>
      <c r="T1313" s="4"/>
      <c r="U1313" s="4" t="s">
        <v>114</v>
      </c>
      <c r="V1313" s="4" t="s">
        <v>115</v>
      </c>
      <c r="W1313" s="4" t="s">
        <v>472</v>
      </c>
      <c r="X1313" s="4">
        <v>-8.8181919999999998</v>
      </c>
      <c r="Y1313" s="4">
        <v>-71.221715000000003</v>
      </c>
      <c r="Z1313">
        <v>2245061</v>
      </c>
      <c r="AA1313" s="125">
        <v>244109</v>
      </c>
      <c r="AB1313" s="74">
        <v>45203</v>
      </c>
      <c r="AC1313" s="22">
        <v>45250</v>
      </c>
      <c r="AD1313" s="168" t="s">
        <v>66</v>
      </c>
      <c r="AE1313" s="36">
        <v>45240</v>
      </c>
      <c r="AG1313" s="12">
        <v>11</v>
      </c>
      <c r="AH1313" s="12" t="s">
        <v>224</v>
      </c>
      <c r="AI1313" t="s">
        <v>806</v>
      </c>
      <c r="AJ1313" s="81">
        <v>31444</v>
      </c>
    </row>
    <row r="1314" spans="1:36" ht="25.2" customHeight="1" x14ac:dyDescent="0.3">
      <c r="A1314" s="5">
        <v>921</v>
      </c>
      <c r="B1314" s="4" t="s">
        <v>5302</v>
      </c>
      <c r="C1314" s="171">
        <v>41508</v>
      </c>
      <c r="D1314" s="11" t="s">
        <v>5303</v>
      </c>
      <c r="E1314" s="99" t="str">
        <f ca="1">IFERROR(VLOOKUP(F1314,'Banco de Dados'!AE:AF,2,FALSE),"")</f>
        <v/>
      </c>
      <c r="F1314" s="4">
        <f ca="1">IFERROR(VLOOKUP(Q1314,'Banco de Dados'!A:B,2,FALSE),"")</f>
        <v>212301732</v>
      </c>
      <c r="G1314" s="4" t="s">
        <v>58</v>
      </c>
      <c r="H1314" s="12" t="s">
        <v>59</v>
      </c>
      <c r="I1314" s="4" t="s">
        <v>459</v>
      </c>
      <c r="J1314" s="11">
        <v>80</v>
      </c>
      <c r="K1314" s="111">
        <v>45229</v>
      </c>
      <c r="L1314" s="12" t="s">
        <v>59</v>
      </c>
      <c r="M1314" s="147">
        <v>0.95</v>
      </c>
      <c r="N1314" s="5"/>
      <c r="O1314" s="4" t="s">
        <v>5304</v>
      </c>
      <c r="P1314" s="4" t="s">
        <v>61</v>
      </c>
      <c r="Q1314" s="11">
        <v>69109184287</v>
      </c>
      <c r="R1314" s="4" t="s">
        <v>5305</v>
      </c>
      <c r="S1314" s="4">
        <v>22</v>
      </c>
      <c r="T1314" s="4"/>
      <c r="U1314" s="4" t="s">
        <v>114</v>
      </c>
      <c r="V1314" s="4" t="s">
        <v>115</v>
      </c>
      <c r="W1314" s="4" t="s">
        <v>472</v>
      </c>
      <c r="X1314" s="4">
        <v>-8.8204399999999996</v>
      </c>
      <c r="Y1314" s="4">
        <v>-71.222363000000001</v>
      </c>
      <c r="Z1314">
        <v>2245062</v>
      </c>
      <c r="AA1314" s="125">
        <v>244109</v>
      </c>
      <c r="AB1314" s="74">
        <v>45203</v>
      </c>
      <c r="AC1314" s="22">
        <v>45250</v>
      </c>
      <c r="AD1314" s="168" t="s">
        <v>66</v>
      </c>
      <c r="AE1314" s="36">
        <v>45240</v>
      </c>
      <c r="AG1314" s="12">
        <v>11</v>
      </c>
      <c r="AH1314" s="12" t="s">
        <v>224</v>
      </c>
      <c r="AI1314" t="s">
        <v>806</v>
      </c>
      <c r="AJ1314" s="81">
        <v>25124</v>
      </c>
    </row>
    <row r="1315" spans="1:36" ht="25.2" customHeight="1" x14ac:dyDescent="0.3">
      <c r="A1315" s="5">
        <v>922</v>
      </c>
      <c r="B1315" s="4" t="s">
        <v>5306</v>
      </c>
      <c r="C1315" s="171">
        <v>41510</v>
      </c>
      <c r="D1315" s="11" t="s">
        <v>5307</v>
      </c>
      <c r="E1315" s="99" t="str">
        <f ca="1">IFERROR(VLOOKUP(F1315,'Banco de Dados'!AE:AF,2,FALSE),"")</f>
        <v/>
      </c>
      <c r="F1315" s="4">
        <f ca="1">IFERROR(VLOOKUP(Q1315,'Banco de Dados'!A:B,2,FALSE),"")</f>
        <v>212301733</v>
      </c>
      <c r="G1315" s="4" t="s">
        <v>58</v>
      </c>
      <c r="H1315" s="12" t="s">
        <v>59</v>
      </c>
      <c r="I1315" s="5"/>
      <c r="J1315" s="11">
        <v>80</v>
      </c>
      <c r="K1315" s="111">
        <v>45230</v>
      </c>
      <c r="L1315" s="12" t="s">
        <v>59</v>
      </c>
      <c r="M1315" s="147">
        <v>0.95</v>
      </c>
      <c r="N1315" s="5"/>
      <c r="O1315" s="4" t="s">
        <v>5308</v>
      </c>
      <c r="P1315" s="4" t="s">
        <v>61</v>
      </c>
      <c r="Q1315" s="11">
        <v>7375748284</v>
      </c>
      <c r="R1315" s="4" t="s">
        <v>5309</v>
      </c>
      <c r="S1315" s="4">
        <v>22</v>
      </c>
      <c r="T1315" s="4"/>
      <c r="U1315" s="4" t="s">
        <v>114</v>
      </c>
      <c r="V1315" s="4" t="s">
        <v>115</v>
      </c>
      <c r="W1315" s="4" t="s">
        <v>5310</v>
      </c>
      <c r="X1315" s="4">
        <v>-8.8204840000000004</v>
      </c>
      <c r="Y1315" s="4">
        <v>-71.222627000000003</v>
      </c>
      <c r="Z1315">
        <v>2245064</v>
      </c>
      <c r="AA1315" s="125">
        <v>244109</v>
      </c>
      <c r="AB1315" s="74">
        <v>45203</v>
      </c>
      <c r="AC1315" s="22">
        <v>45250</v>
      </c>
      <c r="AD1315" s="168" t="s">
        <v>66</v>
      </c>
      <c r="AE1315" s="36">
        <v>45240</v>
      </c>
      <c r="AG1315" s="12">
        <v>11</v>
      </c>
      <c r="AH1315" s="12" t="s">
        <v>224</v>
      </c>
      <c r="AI1315" t="s">
        <v>806</v>
      </c>
      <c r="AJ1315" s="81">
        <v>33819</v>
      </c>
    </row>
    <row r="1316" spans="1:36" ht="25.2" customHeight="1" x14ac:dyDescent="0.3">
      <c r="A1316" s="5">
        <v>923</v>
      </c>
      <c r="B1316" s="4" t="s">
        <v>5311</v>
      </c>
      <c r="C1316" s="171">
        <v>41512</v>
      </c>
      <c r="D1316" s="11" t="s">
        <v>5312</v>
      </c>
      <c r="E1316" s="99" t="str">
        <f ca="1">IFERROR(VLOOKUP(F1316,'Banco de Dados'!AE:AF,2,FALSE),"")</f>
        <v/>
      </c>
      <c r="F1316" s="4">
        <f ca="1">IFERROR(VLOOKUP(Q1316,'Banco de Dados'!A:B,2,FALSE),"")</f>
        <v>212301734</v>
      </c>
      <c r="G1316" s="4" t="s">
        <v>58</v>
      </c>
      <c r="H1316" s="12" t="s">
        <v>59</v>
      </c>
      <c r="I1316" s="5"/>
      <c r="J1316" s="11">
        <v>80</v>
      </c>
      <c r="K1316" s="111">
        <v>45229</v>
      </c>
      <c r="L1316" s="12" t="s">
        <v>59</v>
      </c>
      <c r="M1316" s="147">
        <v>0.95</v>
      </c>
      <c r="N1316" s="5"/>
      <c r="O1316" s="4" t="s">
        <v>5313</v>
      </c>
      <c r="P1316" s="4" t="s">
        <v>61</v>
      </c>
      <c r="Q1316" s="11">
        <v>69105545234</v>
      </c>
      <c r="R1316" s="4" t="s">
        <v>5314</v>
      </c>
      <c r="S1316" s="4">
        <v>22</v>
      </c>
      <c r="T1316" s="4"/>
      <c r="U1316" s="4" t="s">
        <v>114</v>
      </c>
      <c r="V1316" s="4" t="s">
        <v>115</v>
      </c>
      <c r="W1316" s="4" t="s">
        <v>472</v>
      </c>
      <c r="X1316" s="4">
        <v>-8.8204259999999994</v>
      </c>
      <c r="Y1316" s="4">
        <v>-71.222387999999995</v>
      </c>
      <c r="Z1316">
        <v>2245065</v>
      </c>
      <c r="AA1316" s="125">
        <v>244109</v>
      </c>
      <c r="AB1316" s="74">
        <v>45203</v>
      </c>
      <c r="AC1316" s="22">
        <v>45250</v>
      </c>
      <c r="AD1316" s="168" t="s">
        <v>66</v>
      </c>
      <c r="AE1316" s="36">
        <v>45240</v>
      </c>
      <c r="AG1316" s="12">
        <v>11</v>
      </c>
      <c r="AH1316" s="12" t="s">
        <v>224</v>
      </c>
      <c r="AI1316" t="s">
        <v>806</v>
      </c>
      <c r="AJ1316" s="81">
        <v>24158</v>
      </c>
    </row>
    <row r="1317" spans="1:36" ht="25.2" customHeight="1" x14ac:dyDescent="0.3">
      <c r="A1317" s="5">
        <v>924</v>
      </c>
      <c r="B1317" s="4" t="s">
        <v>5315</v>
      </c>
      <c r="C1317" s="171">
        <v>41514</v>
      </c>
      <c r="D1317" s="11" t="s">
        <v>5316</v>
      </c>
      <c r="E1317" s="99" t="str">
        <f ca="1">IFERROR(VLOOKUP(F1317,'Banco de Dados'!AE:AF,2,FALSE),"")</f>
        <v/>
      </c>
      <c r="F1317" s="4">
        <f ca="1">IFERROR(VLOOKUP(Q1317,'Banco de Dados'!A:B,2,FALSE),"")</f>
        <v>212301735</v>
      </c>
      <c r="G1317" s="4" t="s">
        <v>58</v>
      </c>
      <c r="H1317" s="12" t="s">
        <v>59</v>
      </c>
      <c r="I1317" s="5"/>
      <c r="J1317" s="11">
        <v>80</v>
      </c>
      <c r="K1317" s="111">
        <v>45229</v>
      </c>
      <c r="L1317" s="12" t="s">
        <v>59</v>
      </c>
      <c r="M1317" s="147">
        <v>0.95</v>
      </c>
      <c r="N1317" s="5"/>
      <c r="O1317" s="4" t="s">
        <v>5317</v>
      </c>
      <c r="P1317" s="4" t="s">
        <v>61</v>
      </c>
      <c r="Q1317" s="11">
        <v>65202724268</v>
      </c>
      <c r="R1317" s="4" t="s">
        <v>5318</v>
      </c>
      <c r="S1317" s="4">
        <v>22</v>
      </c>
      <c r="T1317" s="4"/>
      <c r="U1317" s="4" t="s">
        <v>114</v>
      </c>
      <c r="V1317" s="4" t="s">
        <v>115</v>
      </c>
      <c r="W1317" s="4" t="s">
        <v>472</v>
      </c>
      <c r="X1317" s="4">
        <v>-8.8356490000000001</v>
      </c>
      <c r="Y1317" s="4">
        <v>-71.231746999999999</v>
      </c>
      <c r="Z1317">
        <v>2245116</v>
      </c>
      <c r="AA1317" s="125">
        <v>244109</v>
      </c>
      <c r="AB1317" s="74">
        <v>45203</v>
      </c>
      <c r="AC1317" s="22">
        <v>45250</v>
      </c>
      <c r="AD1317" s="168" t="s">
        <v>66</v>
      </c>
      <c r="AE1317" s="36">
        <v>45240</v>
      </c>
      <c r="AG1317" s="12">
        <v>11</v>
      </c>
      <c r="AH1317" s="12" t="s">
        <v>224</v>
      </c>
      <c r="AI1317" t="s">
        <v>806</v>
      </c>
      <c r="AJ1317" s="81">
        <v>26910</v>
      </c>
    </row>
    <row r="1318" spans="1:36" ht="25.2" customHeight="1" x14ac:dyDescent="0.3">
      <c r="A1318" s="5">
        <v>925</v>
      </c>
      <c r="B1318" s="4" t="s">
        <v>5319</v>
      </c>
      <c r="C1318" s="171">
        <v>41516</v>
      </c>
      <c r="D1318" s="11" t="s">
        <v>5320</v>
      </c>
      <c r="E1318" s="99" t="str">
        <f ca="1">IFERROR(VLOOKUP(F1318,'Banco de Dados'!AE:AF,2,FALSE),"")</f>
        <v/>
      </c>
      <c r="F1318" s="4">
        <f ca="1">IFERROR(VLOOKUP(Q1318,'Banco de Dados'!A:B,2,FALSE),"")</f>
        <v>212301736</v>
      </c>
      <c r="G1318" s="4" t="s">
        <v>58</v>
      </c>
      <c r="H1318" s="12" t="s">
        <v>59</v>
      </c>
      <c r="I1318" s="5"/>
      <c r="J1318" s="11">
        <v>80</v>
      </c>
      <c r="K1318" s="111">
        <v>45237</v>
      </c>
      <c r="L1318" s="12" t="s">
        <v>59</v>
      </c>
      <c r="M1318" s="147">
        <v>0.95</v>
      </c>
      <c r="N1318" s="5"/>
      <c r="O1318" s="4" t="s">
        <v>5321</v>
      </c>
      <c r="P1318" s="4" t="s">
        <v>61</v>
      </c>
      <c r="Q1318" s="11">
        <v>3414407280</v>
      </c>
      <c r="R1318" s="4" t="s">
        <v>5322</v>
      </c>
      <c r="S1318" s="4">
        <v>22</v>
      </c>
      <c r="T1318" s="4"/>
      <c r="U1318" s="4" t="s">
        <v>114</v>
      </c>
      <c r="V1318" s="4" t="s">
        <v>115</v>
      </c>
      <c r="W1318" s="4" t="s">
        <v>478</v>
      </c>
      <c r="X1318" s="4">
        <v>-8.833634</v>
      </c>
      <c r="Y1318" s="4">
        <v>-71.236446000000001</v>
      </c>
      <c r="Z1318">
        <v>2245066</v>
      </c>
      <c r="AA1318" s="125">
        <v>244109</v>
      </c>
      <c r="AB1318" s="74">
        <v>45203</v>
      </c>
      <c r="AC1318" s="22">
        <v>45250</v>
      </c>
      <c r="AD1318" s="168" t="s">
        <v>66</v>
      </c>
      <c r="AE1318" s="36">
        <v>45240</v>
      </c>
      <c r="AG1318" s="12">
        <v>11</v>
      </c>
      <c r="AH1318" s="12" t="s">
        <v>224</v>
      </c>
      <c r="AI1318" t="s">
        <v>806</v>
      </c>
      <c r="AJ1318" s="81">
        <v>36668</v>
      </c>
    </row>
    <row r="1319" spans="1:36" ht="25.2" customHeight="1" x14ac:dyDescent="0.3">
      <c r="A1319" s="5">
        <v>926</v>
      </c>
      <c r="B1319" s="4" t="s">
        <v>5323</v>
      </c>
      <c r="C1319" s="171">
        <v>41518</v>
      </c>
      <c r="D1319" s="11" t="s">
        <v>5324</v>
      </c>
      <c r="E1319" s="99" t="str">
        <f ca="1">IFERROR(VLOOKUP(F1319,'Banco de Dados'!AE:AF,2,FALSE),"")</f>
        <v/>
      </c>
      <c r="F1319" s="4">
        <f ca="1">IFERROR(VLOOKUP(Q1319,'Banco de Dados'!A:B,2,FALSE),"")</f>
        <v>212301737</v>
      </c>
      <c r="G1319" s="4" t="s">
        <v>58</v>
      </c>
      <c r="H1319" s="12" t="s">
        <v>59</v>
      </c>
      <c r="I1319" s="4" t="s">
        <v>5325</v>
      </c>
      <c r="J1319" s="11">
        <v>80</v>
      </c>
      <c r="K1319" s="111">
        <v>45230</v>
      </c>
      <c r="L1319" s="12" t="s">
        <v>59</v>
      </c>
      <c r="M1319" s="147">
        <v>0.95</v>
      </c>
      <c r="N1319" s="5"/>
      <c r="O1319" s="4" t="s">
        <v>5326</v>
      </c>
      <c r="P1319" s="4" t="s">
        <v>61</v>
      </c>
      <c r="Q1319" s="11">
        <v>92815430282</v>
      </c>
      <c r="R1319" s="4" t="s">
        <v>5327</v>
      </c>
      <c r="S1319" s="4">
        <v>22</v>
      </c>
      <c r="T1319" s="4"/>
      <c r="U1319" s="4" t="s">
        <v>114</v>
      </c>
      <c r="V1319" s="4" t="s">
        <v>115</v>
      </c>
      <c r="W1319" s="4" t="s">
        <v>478</v>
      </c>
      <c r="X1319" s="4">
        <v>-8.8336869999999994</v>
      </c>
      <c r="Y1319" s="4">
        <v>-71.237611000000001</v>
      </c>
      <c r="Z1319">
        <v>2245068</v>
      </c>
      <c r="AA1319" s="125">
        <v>244109</v>
      </c>
      <c r="AB1319" s="74">
        <v>45203</v>
      </c>
      <c r="AC1319" s="22">
        <v>45250</v>
      </c>
      <c r="AD1319" s="168" t="s">
        <v>66</v>
      </c>
      <c r="AE1319" s="36">
        <v>45240</v>
      </c>
      <c r="AG1319" s="12">
        <v>11</v>
      </c>
      <c r="AH1319" s="12" t="s">
        <v>224</v>
      </c>
      <c r="AI1319" t="s">
        <v>806</v>
      </c>
      <c r="AJ1319" s="81">
        <v>29484</v>
      </c>
    </row>
    <row r="1320" spans="1:36" ht="25.2" customHeight="1" x14ac:dyDescent="0.3">
      <c r="A1320" s="5">
        <v>927</v>
      </c>
      <c r="B1320" s="4" t="s">
        <v>5328</v>
      </c>
      <c r="C1320" s="171">
        <v>41520</v>
      </c>
      <c r="D1320" s="11" t="s">
        <v>5329</v>
      </c>
      <c r="E1320" s="99" t="str">
        <f ca="1">IFERROR(VLOOKUP(F1320,'Banco de Dados'!AE:AF,2,FALSE),"")</f>
        <v/>
      </c>
      <c r="F1320" s="4">
        <f ca="1">IFERROR(VLOOKUP(Q1320,'Banco de Dados'!A:B,2,FALSE),"")</f>
        <v>212301738</v>
      </c>
      <c r="G1320" s="4" t="s">
        <v>58</v>
      </c>
      <c r="H1320" s="12" t="s">
        <v>59</v>
      </c>
      <c r="I1320" s="5"/>
      <c r="J1320" s="11">
        <v>80</v>
      </c>
      <c r="K1320" s="111">
        <v>45237</v>
      </c>
      <c r="L1320" s="12" t="s">
        <v>59</v>
      </c>
      <c r="M1320" s="147">
        <v>0.95</v>
      </c>
      <c r="N1320" s="5"/>
      <c r="O1320" s="4" t="s">
        <v>5330</v>
      </c>
      <c r="P1320" s="4" t="s">
        <v>61</v>
      </c>
      <c r="Q1320" s="11">
        <v>69504601200</v>
      </c>
      <c r="R1320" s="4" t="s">
        <v>5331</v>
      </c>
      <c r="S1320" s="4">
        <v>22</v>
      </c>
      <c r="T1320" s="4"/>
      <c r="U1320" s="4" t="s">
        <v>114</v>
      </c>
      <c r="V1320" s="4" t="s">
        <v>115</v>
      </c>
      <c r="W1320" s="4" t="s">
        <v>478</v>
      </c>
      <c r="X1320" s="4">
        <v>-8.8421990000000008</v>
      </c>
      <c r="Y1320" s="4">
        <v>-71.240284000000003</v>
      </c>
      <c r="Z1320">
        <v>2245070</v>
      </c>
      <c r="AA1320" s="125">
        <v>244109</v>
      </c>
      <c r="AB1320" s="74">
        <v>45203</v>
      </c>
      <c r="AC1320" s="22">
        <v>45250</v>
      </c>
      <c r="AD1320" s="168" t="s">
        <v>66</v>
      </c>
      <c r="AE1320" s="36">
        <v>45240</v>
      </c>
      <c r="AG1320" s="12">
        <v>11</v>
      </c>
      <c r="AH1320" s="12" t="s">
        <v>224</v>
      </c>
      <c r="AI1320" t="s">
        <v>806</v>
      </c>
      <c r="AJ1320" s="81">
        <v>27096</v>
      </c>
    </row>
    <row r="1321" spans="1:36" ht="25.2" customHeight="1" x14ac:dyDescent="0.3">
      <c r="A1321" s="5">
        <v>928</v>
      </c>
      <c r="B1321" s="4" t="s">
        <v>5332</v>
      </c>
      <c r="C1321" s="171">
        <v>41522</v>
      </c>
      <c r="D1321" s="11" t="s">
        <v>5333</v>
      </c>
      <c r="E1321" s="99" t="str">
        <f ca="1">IFERROR(VLOOKUP(F1321,'Banco de Dados'!AE:AF,2,FALSE),"")</f>
        <v/>
      </c>
      <c r="F1321" s="4">
        <f ca="1">IFERROR(VLOOKUP(Q1321,'Banco de Dados'!A:B,2,FALSE),"")</f>
        <v>212301740</v>
      </c>
      <c r="G1321" s="4" t="s">
        <v>58</v>
      </c>
      <c r="H1321" s="12" t="s">
        <v>59</v>
      </c>
      <c r="I1321" s="5"/>
      <c r="J1321" s="11">
        <v>80</v>
      </c>
      <c r="K1321" s="111">
        <v>45237</v>
      </c>
      <c r="L1321" s="12" t="s">
        <v>59</v>
      </c>
      <c r="M1321" s="147">
        <v>0.95</v>
      </c>
      <c r="N1321" s="5"/>
      <c r="O1321" s="4" t="s">
        <v>5334</v>
      </c>
      <c r="P1321" s="4" t="s">
        <v>61</v>
      </c>
      <c r="Q1321" s="11">
        <v>7367063219</v>
      </c>
      <c r="R1321" s="4" t="s">
        <v>5335</v>
      </c>
      <c r="S1321" s="4">
        <v>22</v>
      </c>
      <c r="T1321" s="4"/>
      <c r="U1321" s="4" t="s">
        <v>114</v>
      </c>
      <c r="V1321" s="4" t="s">
        <v>115</v>
      </c>
      <c r="W1321" s="4" t="s">
        <v>478</v>
      </c>
      <c r="X1321" s="4">
        <v>-8.8435030000000001</v>
      </c>
      <c r="Y1321" s="4">
        <v>-71.240545999999995</v>
      </c>
      <c r="Z1321">
        <v>2245071</v>
      </c>
      <c r="AA1321" s="125">
        <v>244109</v>
      </c>
      <c r="AB1321" s="74">
        <v>45203</v>
      </c>
      <c r="AC1321" s="22">
        <v>45250</v>
      </c>
      <c r="AD1321" s="168" t="s">
        <v>66</v>
      </c>
      <c r="AE1321" s="36">
        <v>45240</v>
      </c>
      <c r="AG1321" s="12">
        <v>11</v>
      </c>
      <c r="AH1321" s="12" t="s">
        <v>224</v>
      </c>
      <c r="AI1321" t="s">
        <v>806</v>
      </c>
      <c r="AJ1321" s="81">
        <v>37451</v>
      </c>
    </row>
    <row r="1322" spans="1:36" ht="25.2" customHeight="1" x14ac:dyDescent="0.3">
      <c r="A1322" s="5">
        <v>929</v>
      </c>
      <c r="B1322" s="4" t="s">
        <v>5336</v>
      </c>
      <c r="C1322" s="171">
        <v>41524</v>
      </c>
      <c r="D1322" s="11" t="s">
        <v>5337</v>
      </c>
      <c r="E1322" s="99" t="str">
        <f ca="1">IFERROR(VLOOKUP(F1322,'Banco de Dados'!AE:AF,2,FALSE),"")</f>
        <v/>
      </c>
      <c r="F1322" s="4">
        <f ca="1">IFERROR(VLOOKUP(Q1322,'Banco de Dados'!A:B,2,FALSE),"")</f>
        <v>212301799</v>
      </c>
      <c r="G1322" s="4" t="s">
        <v>58</v>
      </c>
      <c r="H1322" s="12" t="s">
        <v>59</v>
      </c>
      <c r="I1322" s="4" t="s">
        <v>5338</v>
      </c>
      <c r="J1322" s="11">
        <v>80</v>
      </c>
      <c r="K1322" s="111">
        <v>45240</v>
      </c>
      <c r="L1322" s="12" t="s">
        <v>59</v>
      </c>
      <c r="M1322" s="12" t="s">
        <v>59</v>
      </c>
      <c r="N1322" s="5"/>
      <c r="O1322" s="4" t="s">
        <v>5339</v>
      </c>
      <c r="P1322" s="4" t="s">
        <v>61</v>
      </c>
      <c r="Q1322" s="11">
        <v>99468956253</v>
      </c>
      <c r="R1322" s="4" t="s">
        <v>5340</v>
      </c>
      <c r="S1322" s="4">
        <v>22</v>
      </c>
      <c r="T1322" s="4"/>
      <c r="U1322" s="4" t="s">
        <v>114</v>
      </c>
      <c r="V1322" s="4" t="s">
        <v>115</v>
      </c>
      <c r="W1322" s="4" t="s">
        <v>1387</v>
      </c>
      <c r="X1322" s="4">
        <v>-8.8494259999999993</v>
      </c>
      <c r="Y1322" s="4">
        <v>-71.236744999999999</v>
      </c>
      <c r="AA1322">
        <v>246999</v>
      </c>
      <c r="AB1322" s="74">
        <v>45203</v>
      </c>
      <c r="AC1322" s="22">
        <v>45250</v>
      </c>
      <c r="AD1322" s="168" t="s">
        <v>66</v>
      </c>
      <c r="AE1322" s="36">
        <v>45252</v>
      </c>
      <c r="AG1322" s="12">
        <v>11</v>
      </c>
      <c r="AH1322" s="12" t="s">
        <v>128</v>
      </c>
      <c r="AJ1322" s="81">
        <v>31029</v>
      </c>
    </row>
    <row r="1323" spans="1:36" ht="25.2" customHeight="1" x14ac:dyDescent="0.3">
      <c r="A1323" s="5">
        <v>93</v>
      </c>
      <c r="B1323" s="4" t="s">
        <v>5341</v>
      </c>
      <c r="C1323" s="169">
        <v>17180</v>
      </c>
      <c r="D1323" s="11" t="s">
        <v>106</v>
      </c>
      <c r="E1323" s="99">
        <f>IFERROR(VLOOKUP(F1323,'Banco de Dados'!AE:AF,2,FALSE),"")</f>
        <v>714690</v>
      </c>
      <c r="F1323" s="4">
        <f>IFERROR(VLOOKUP(Q1323,'Banco de Dados'!A:B,2,FALSE),"")</f>
        <v>212301106</v>
      </c>
      <c r="G1323" s="4" t="s">
        <v>58</v>
      </c>
      <c r="H1323" s="12" t="s">
        <v>59</v>
      </c>
      <c r="I1323" s="4"/>
      <c r="J1323" s="11">
        <v>80</v>
      </c>
      <c r="K1323" s="111">
        <v>45183</v>
      </c>
      <c r="L1323" s="12" t="s">
        <v>59</v>
      </c>
      <c r="M1323" s="12" t="s">
        <v>59</v>
      </c>
      <c r="N1323" s="4"/>
      <c r="O1323" s="3" t="s">
        <v>5342</v>
      </c>
      <c r="P1323" s="4" t="s">
        <v>292</v>
      </c>
      <c r="Q1323" s="11">
        <v>712649512</v>
      </c>
      <c r="R1323" s="4" t="s">
        <v>5343</v>
      </c>
      <c r="S1323" s="4">
        <v>16</v>
      </c>
      <c r="T1323" s="4"/>
      <c r="U1323" s="4" t="s">
        <v>63</v>
      </c>
      <c r="V1323" s="4" t="s">
        <v>64</v>
      </c>
      <c r="W1323" s="4" t="s">
        <v>65</v>
      </c>
      <c r="X1323" s="4">
        <v>-8.1496220000000008</v>
      </c>
      <c r="Y1323" s="4">
        <v>-72.561672999999999</v>
      </c>
      <c r="Z1323">
        <v>2216227</v>
      </c>
      <c r="AA1323" s="123">
        <v>239823</v>
      </c>
      <c r="AB1323" s="22">
        <v>45154</v>
      </c>
      <c r="AC1323" s="22">
        <v>45154</v>
      </c>
      <c r="AD1323" s="168" t="s">
        <v>66</v>
      </c>
      <c r="AE1323" s="36">
        <v>45202</v>
      </c>
      <c r="AF1323" s="36">
        <v>45208</v>
      </c>
      <c r="AG1323" s="12">
        <v>10</v>
      </c>
      <c r="AH1323" s="12" t="s">
        <v>67</v>
      </c>
      <c r="AI1323" t="s">
        <v>68</v>
      </c>
      <c r="AJ1323" s="81">
        <v>34862</v>
      </c>
    </row>
    <row r="1324" spans="1:36" ht="25.2" customHeight="1" x14ac:dyDescent="0.3">
      <c r="A1324" s="5">
        <v>930</v>
      </c>
      <c r="B1324" s="4" t="s">
        <v>5344</v>
      </c>
      <c r="C1324" s="171">
        <v>41526</v>
      </c>
      <c r="D1324" s="11" t="s">
        <v>5345</v>
      </c>
      <c r="E1324" s="99" t="str">
        <f ca="1">IFERROR(VLOOKUP(F1324,'Banco de Dados'!AE:AF,2,FALSE),"")</f>
        <v/>
      </c>
      <c r="F1324" s="4">
        <f ca="1">IFERROR(VLOOKUP(Q1324,'Banco de Dados'!A:B,2,FALSE),"")</f>
        <v>212301801</v>
      </c>
      <c r="G1324" s="4" t="s">
        <v>58</v>
      </c>
      <c r="H1324" s="12" t="s">
        <v>59</v>
      </c>
      <c r="I1324" s="5"/>
      <c r="J1324" s="11">
        <v>80</v>
      </c>
      <c r="K1324" s="111">
        <v>45240</v>
      </c>
      <c r="L1324" s="12" t="s">
        <v>59</v>
      </c>
      <c r="M1324" s="12" t="s">
        <v>59</v>
      </c>
      <c r="N1324" s="5"/>
      <c r="O1324" s="4" t="s">
        <v>5346</v>
      </c>
      <c r="P1324" s="4" t="s">
        <v>61</v>
      </c>
      <c r="Q1324" s="11">
        <v>70587540206</v>
      </c>
      <c r="R1324" s="4" t="s">
        <v>5347</v>
      </c>
      <c r="S1324" s="4">
        <v>22</v>
      </c>
      <c r="T1324" s="4"/>
      <c r="U1324" s="4" t="s">
        <v>114</v>
      </c>
      <c r="V1324" s="4" t="s">
        <v>115</v>
      </c>
      <c r="W1324" s="4" t="s">
        <v>1361</v>
      </c>
      <c r="X1324" s="4">
        <v>-8.8563659999999995</v>
      </c>
      <c r="Y1324" s="4">
        <v>-71.248523000000006</v>
      </c>
      <c r="AA1324">
        <v>246999</v>
      </c>
      <c r="AB1324" s="74">
        <v>45203</v>
      </c>
      <c r="AC1324" s="22">
        <v>45250</v>
      </c>
      <c r="AD1324" s="168" t="s">
        <v>66</v>
      </c>
      <c r="AE1324" s="36">
        <v>45252</v>
      </c>
      <c r="AG1324" s="12">
        <v>11</v>
      </c>
      <c r="AH1324" s="12" t="s">
        <v>128</v>
      </c>
      <c r="AJ1324" s="81">
        <v>25233</v>
      </c>
    </row>
    <row r="1325" spans="1:36" ht="25.2" customHeight="1" x14ac:dyDescent="0.3">
      <c r="A1325" s="5">
        <v>931</v>
      </c>
      <c r="B1325" s="4" t="s">
        <v>5348</v>
      </c>
      <c r="C1325" s="171">
        <v>41528</v>
      </c>
      <c r="D1325" s="11" t="s">
        <v>5349</v>
      </c>
      <c r="E1325" s="99" t="str">
        <f ca="1">IFERROR(VLOOKUP(F1325,'Banco de Dados'!AE:AF,2,FALSE),"")</f>
        <v/>
      </c>
      <c r="F1325" s="4">
        <f ca="1">IFERROR(VLOOKUP(Q1325,'Banco de Dados'!A:B,2,FALSE),"")</f>
        <v>212301803</v>
      </c>
      <c r="G1325" s="4" t="s">
        <v>58</v>
      </c>
      <c r="H1325" s="12" t="s">
        <v>59</v>
      </c>
      <c r="I1325" s="5"/>
      <c r="J1325" s="11">
        <v>80</v>
      </c>
      <c r="K1325" s="111">
        <v>45240</v>
      </c>
      <c r="L1325" s="12" t="s">
        <v>59</v>
      </c>
      <c r="M1325" s="12" t="s">
        <v>59</v>
      </c>
      <c r="N1325" s="5"/>
      <c r="O1325" s="4" t="s">
        <v>5350</v>
      </c>
      <c r="P1325" s="4" t="s">
        <v>61</v>
      </c>
      <c r="Q1325" s="11">
        <v>67126120206</v>
      </c>
      <c r="R1325" s="4" t="s">
        <v>5351</v>
      </c>
      <c r="S1325" s="4">
        <v>22</v>
      </c>
      <c r="T1325" s="4"/>
      <c r="U1325" s="4" t="s">
        <v>114</v>
      </c>
      <c r="V1325" s="4" t="s">
        <v>115</v>
      </c>
      <c r="W1325" s="4" t="s">
        <v>1361</v>
      </c>
      <c r="X1325" s="4">
        <v>-8.8522180000000006</v>
      </c>
      <c r="Y1325" s="4">
        <v>-71.267356000000007</v>
      </c>
      <c r="AA1325">
        <v>246999</v>
      </c>
      <c r="AB1325" s="74">
        <v>45203</v>
      </c>
      <c r="AC1325" s="22">
        <v>45250</v>
      </c>
      <c r="AD1325" s="168" t="s">
        <v>66</v>
      </c>
      <c r="AE1325" s="36">
        <v>45252</v>
      </c>
      <c r="AG1325" s="12">
        <v>11</v>
      </c>
      <c r="AH1325" s="12" t="s">
        <v>128</v>
      </c>
      <c r="AJ1325" s="81">
        <v>27376</v>
      </c>
    </row>
    <row r="1326" spans="1:36" ht="25.2" customHeight="1" x14ac:dyDescent="0.3">
      <c r="A1326" s="5">
        <v>932</v>
      </c>
      <c r="B1326" s="4" t="s">
        <v>5352</v>
      </c>
      <c r="C1326" s="171">
        <v>41530</v>
      </c>
      <c r="D1326" s="11" t="s">
        <v>5353</v>
      </c>
      <c r="E1326" s="99" t="str">
        <f ca="1">IFERROR(VLOOKUP(F1326,'Banco de Dados'!AE:AF,2,FALSE),"")</f>
        <v/>
      </c>
      <c r="F1326" s="4">
        <f ca="1">IFERROR(VLOOKUP(Q1326,'Banco de Dados'!A:B,2,FALSE),"")</f>
        <v>212301806</v>
      </c>
      <c r="G1326" s="4" t="s">
        <v>58</v>
      </c>
      <c r="H1326" s="12" t="s">
        <v>59</v>
      </c>
      <c r="I1326" s="5"/>
      <c r="J1326" s="11">
        <v>80</v>
      </c>
      <c r="K1326" s="111">
        <v>45243</v>
      </c>
      <c r="L1326" s="12" t="s">
        <v>59</v>
      </c>
      <c r="M1326" s="12" t="s">
        <v>59</v>
      </c>
      <c r="N1326" s="5"/>
      <c r="O1326" s="4" t="s">
        <v>5354</v>
      </c>
      <c r="P1326" s="4" t="s">
        <v>61</v>
      </c>
      <c r="Q1326" s="11">
        <v>7689452248</v>
      </c>
      <c r="R1326" s="4" t="s">
        <v>5355</v>
      </c>
      <c r="S1326" s="4">
        <v>22</v>
      </c>
      <c r="T1326" s="4"/>
      <c r="U1326" s="4" t="s">
        <v>114</v>
      </c>
      <c r="V1326" s="4" t="s">
        <v>115</v>
      </c>
      <c r="W1326" s="4" t="s">
        <v>1361</v>
      </c>
      <c r="X1326" s="4">
        <v>-8.8519229999999993</v>
      </c>
      <c r="Y1326" s="4">
        <v>-71.270302999999998</v>
      </c>
      <c r="AA1326">
        <v>246999</v>
      </c>
      <c r="AB1326" s="74">
        <v>45203</v>
      </c>
      <c r="AC1326" s="22">
        <v>45250</v>
      </c>
      <c r="AD1326" s="168" t="s">
        <v>66</v>
      </c>
      <c r="AE1326" s="36">
        <v>45252</v>
      </c>
      <c r="AG1326" s="12">
        <v>11</v>
      </c>
      <c r="AH1326" s="12" t="s">
        <v>128</v>
      </c>
      <c r="AJ1326" s="81">
        <v>37684</v>
      </c>
    </row>
    <row r="1327" spans="1:36" ht="25.2" customHeight="1" x14ac:dyDescent="0.3">
      <c r="A1327" s="5">
        <v>933</v>
      </c>
      <c r="B1327" s="4" t="s">
        <v>5356</v>
      </c>
      <c r="C1327" s="171">
        <v>41532</v>
      </c>
      <c r="D1327" s="11" t="s">
        <v>5357</v>
      </c>
      <c r="E1327" s="99" t="str">
        <f ca="1">IFERROR(VLOOKUP(F1327,'Banco de Dados'!AE:AF,2,FALSE),"")</f>
        <v/>
      </c>
      <c r="F1327" s="4">
        <f ca="1">IFERROR(VLOOKUP(Q1327,'Banco de Dados'!A:B,2,FALSE),"")</f>
        <v>212301807</v>
      </c>
      <c r="G1327" s="4" t="s">
        <v>58</v>
      </c>
      <c r="H1327" s="12" t="s">
        <v>59</v>
      </c>
      <c r="I1327" s="5"/>
      <c r="J1327" s="11">
        <v>80</v>
      </c>
      <c r="K1327" s="111">
        <v>45246</v>
      </c>
      <c r="L1327" s="12" t="s">
        <v>59</v>
      </c>
      <c r="M1327" s="12" t="s">
        <v>59</v>
      </c>
      <c r="N1327" s="5"/>
      <c r="O1327" s="4" t="s">
        <v>5358</v>
      </c>
      <c r="P1327" s="4" t="s">
        <v>61</v>
      </c>
      <c r="Q1327" s="11">
        <v>58788859215</v>
      </c>
      <c r="R1327" s="4" t="s">
        <v>5359</v>
      </c>
      <c r="S1327" s="4">
        <v>22</v>
      </c>
      <c r="T1327" s="4"/>
      <c r="U1327" s="4" t="s">
        <v>114</v>
      </c>
      <c r="V1327" s="4" t="s">
        <v>115</v>
      </c>
      <c r="W1327" s="4" t="s">
        <v>478</v>
      </c>
      <c r="X1327" s="4">
        <v>-8.8389959999999999</v>
      </c>
      <c r="Y1327" s="4">
        <v>-71.265321</v>
      </c>
      <c r="AA1327">
        <v>246999</v>
      </c>
      <c r="AB1327" s="74">
        <v>45203</v>
      </c>
      <c r="AC1327" s="22">
        <v>45250</v>
      </c>
      <c r="AD1327" s="168" t="s">
        <v>66</v>
      </c>
      <c r="AE1327" s="36">
        <v>45252</v>
      </c>
      <c r="AG1327" s="12">
        <v>11</v>
      </c>
      <c r="AH1327" s="12" t="s">
        <v>128</v>
      </c>
      <c r="AJ1327" s="81">
        <v>23036</v>
      </c>
    </row>
    <row r="1328" spans="1:36" ht="25.2" customHeight="1" x14ac:dyDescent="0.3">
      <c r="A1328" s="5">
        <v>934</v>
      </c>
      <c r="B1328" s="4" t="s">
        <v>5360</v>
      </c>
      <c r="C1328" s="171">
        <v>41534</v>
      </c>
      <c r="D1328" s="11" t="s">
        <v>5361</v>
      </c>
      <c r="E1328" s="99" t="str">
        <f ca="1">IFERROR(VLOOKUP(F1328,'Banco de Dados'!AE:AF,2,FALSE),"")</f>
        <v/>
      </c>
      <c r="F1328" s="4">
        <f ca="1">IFERROR(VLOOKUP(Q1328,'Banco de Dados'!A:B,2,FALSE),"")</f>
        <v>212301809</v>
      </c>
      <c r="G1328" s="4" t="s">
        <v>58</v>
      </c>
      <c r="H1328" s="12" t="s">
        <v>59</v>
      </c>
      <c r="I1328" s="5"/>
      <c r="J1328" s="11">
        <v>80</v>
      </c>
      <c r="K1328" s="111">
        <v>45201</v>
      </c>
      <c r="L1328" s="12" t="s">
        <v>59</v>
      </c>
      <c r="M1328" s="12" t="s">
        <v>59</v>
      </c>
      <c r="N1328" s="5"/>
      <c r="O1328" s="4" t="s">
        <v>5362</v>
      </c>
      <c r="P1328" s="4" t="s">
        <v>61</v>
      </c>
      <c r="Q1328" s="11">
        <v>65486137249</v>
      </c>
      <c r="R1328" s="4" t="s">
        <v>5363</v>
      </c>
      <c r="S1328" s="4">
        <v>22</v>
      </c>
      <c r="T1328" s="4"/>
      <c r="U1328" s="4" t="s">
        <v>114</v>
      </c>
      <c r="V1328" s="4" t="s">
        <v>115</v>
      </c>
      <c r="W1328" s="4" t="s">
        <v>1361</v>
      </c>
      <c r="X1328" s="4">
        <v>-8.8485630000000004</v>
      </c>
      <c r="Y1328" s="4">
        <v>-71.272277000000003</v>
      </c>
      <c r="AA1328">
        <v>246999</v>
      </c>
      <c r="AB1328" s="74">
        <v>45203</v>
      </c>
      <c r="AC1328" s="22">
        <v>45250</v>
      </c>
      <c r="AD1328" s="168" t="s">
        <v>66</v>
      </c>
      <c r="AE1328" s="36">
        <v>45252</v>
      </c>
      <c r="AG1328" s="12">
        <v>11</v>
      </c>
      <c r="AH1328" s="12" t="s">
        <v>128</v>
      </c>
      <c r="AJ1328" s="81">
        <v>25930</v>
      </c>
    </row>
    <row r="1329" spans="1:36" ht="25.2" customHeight="1" x14ac:dyDescent="0.3">
      <c r="A1329" s="5">
        <v>935</v>
      </c>
      <c r="B1329" s="4" t="s">
        <v>5364</v>
      </c>
      <c r="C1329" s="171">
        <v>41536</v>
      </c>
      <c r="D1329" s="11" t="s">
        <v>5365</v>
      </c>
      <c r="E1329" s="99" t="str">
        <f ca="1">IFERROR(VLOOKUP(F1329,'Banco de Dados'!AE:AF,2,FALSE),"")</f>
        <v/>
      </c>
      <c r="F1329" s="4">
        <f ca="1">IFERROR(VLOOKUP(Q1329,'Banco de Dados'!A:B,2,FALSE),"")</f>
        <v>212301810</v>
      </c>
      <c r="G1329" s="4" t="s">
        <v>58</v>
      </c>
      <c r="H1329" s="12" t="s">
        <v>59</v>
      </c>
      <c r="I1329" s="5"/>
      <c r="J1329" s="11">
        <v>80</v>
      </c>
      <c r="K1329" s="111">
        <v>45243</v>
      </c>
      <c r="L1329" s="12" t="s">
        <v>59</v>
      </c>
      <c r="M1329" s="12" t="s">
        <v>59</v>
      </c>
      <c r="N1329" s="5"/>
      <c r="O1329" s="4" t="s">
        <v>5366</v>
      </c>
      <c r="P1329" s="4" t="s">
        <v>61</v>
      </c>
      <c r="Q1329" s="11">
        <v>5380299270</v>
      </c>
      <c r="R1329" s="4" t="s">
        <v>5367</v>
      </c>
      <c r="S1329" s="4">
        <v>22</v>
      </c>
      <c r="T1329" s="4"/>
      <c r="U1329" s="4" t="s">
        <v>114</v>
      </c>
      <c r="V1329" s="4" t="s">
        <v>115</v>
      </c>
      <c r="W1329" s="4" t="s">
        <v>478</v>
      </c>
      <c r="X1329" s="4">
        <v>-8.8451989999999991</v>
      </c>
      <c r="Y1329" s="4">
        <v>-71.280225999999999</v>
      </c>
      <c r="AA1329">
        <v>246999</v>
      </c>
      <c r="AB1329" s="74">
        <v>45203</v>
      </c>
      <c r="AC1329" s="22">
        <v>45250</v>
      </c>
      <c r="AD1329" s="168" t="s">
        <v>66</v>
      </c>
      <c r="AE1329" s="36">
        <v>45252</v>
      </c>
      <c r="AG1329" s="12">
        <v>11</v>
      </c>
      <c r="AH1329" s="12" t="s">
        <v>128</v>
      </c>
      <c r="AJ1329" s="81">
        <v>36250</v>
      </c>
    </row>
    <row r="1330" spans="1:36" ht="25.2" customHeight="1" x14ac:dyDescent="0.3">
      <c r="A1330" s="5">
        <v>936</v>
      </c>
      <c r="B1330" s="4" t="s">
        <v>5368</v>
      </c>
      <c r="C1330" s="171">
        <v>16887</v>
      </c>
      <c r="D1330" s="11" t="s">
        <v>5369</v>
      </c>
      <c r="E1330" s="99" t="str">
        <f>IFERROR(VLOOKUP(F1330,'Banco de Dados'!AE:AF,2,FALSE),"")</f>
        <v/>
      </c>
      <c r="F1330" s="4"/>
      <c r="G1330" s="4" t="s">
        <v>58</v>
      </c>
      <c r="H1330" s="12" t="s">
        <v>59</v>
      </c>
      <c r="I1330" s="5"/>
      <c r="J1330" s="11">
        <v>80</v>
      </c>
      <c r="K1330" s="111"/>
      <c r="M1330" s="12"/>
      <c r="N1330" s="5"/>
      <c r="O1330" s="4" t="s">
        <v>5370</v>
      </c>
      <c r="P1330" s="4" t="s">
        <v>61</v>
      </c>
      <c r="Q1330" s="11">
        <v>3492600280</v>
      </c>
      <c r="R1330" s="4" t="s">
        <v>5371</v>
      </c>
      <c r="S1330" s="4">
        <v>14</v>
      </c>
      <c r="T1330" s="4"/>
      <c r="U1330" s="4" t="s">
        <v>413</v>
      </c>
      <c r="V1330" s="4" t="s">
        <v>1906</v>
      </c>
      <c r="W1330" s="4" t="s">
        <v>1923</v>
      </c>
      <c r="X1330" s="4">
        <v>-7.5868200000000003</v>
      </c>
      <c r="Y1330" s="4">
        <v>-73.280767999999995</v>
      </c>
      <c r="Z1330" t="s">
        <v>7</v>
      </c>
      <c r="AA1330" s="5"/>
      <c r="AB1330" s="74">
        <v>45203</v>
      </c>
      <c r="AC1330" s="22">
        <v>45250</v>
      </c>
      <c r="AE1330" s="36"/>
      <c r="AJ1330" s="81">
        <v>34663</v>
      </c>
    </row>
    <row r="1331" spans="1:36" ht="25.2" customHeight="1" x14ac:dyDescent="0.3">
      <c r="A1331" s="5">
        <v>937</v>
      </c>
      <c r="B1331" s="4" t="s">
        <v>5372</v>
      </c>
      <c r="C1331" s="171">
        <v>16898</v>
      </c>
      <c r="D1331" s="11" t="s">
        <v>5373</v>
      </c>
      <c r="E1331" s="99" t="str">
        <f>IFERROR(VLOOKUP(F1331,'Banco de Dados'!AE:AF,2,FALSE),"")</f>
        <v/>
      </c>
      <c r="F1331" s="4"/>
      <c r="G1331" s="4" t="s">
        <v>4938</v>
      </c>
      <c r="H1331" s="12" t="s">
        <v>365</v>
      </c>
      <c r="I1331" s="4" t="s">
        <v>5374</v>
      </c>
      <c r="J1331" s="11" t="s">
        <v>365</v>
      </c>
      <c r="K1331" s="111"/>
      <c r="M1331" s="12"/>
      <c r="N1331" s="5"/>
      <c r="O1331" s="4" t="s">
        <v>5375</v>
      </c>
      <c r="P1331" s="4" t="s">
        <v>61</v>
      </c>
      <c r="Q1331" s="11">
        <v>3091539210</v>
      </c>
      <c r="R1331" s="4" t="s">
        <v>5376</v>
      </c>
      <c r="S1331" s="4">
        <v>14</v>
      </c>
      <c r="T1331" s="4"/>
      <c r="U1331" s="4" t="s">
        <v>413</v>
      </c>
      <c r="V1331" s="4" t="s">
        <v>1906</v>
      </c>
      <c r="W1331" s="4" t="s">
        <v>2372</v>
      </c>
      <c r="X1331" s="4">
        <v>-7.5037560000000001</v>
      </c>
      <c r="Y1331" s="4">
        <v>-73.268660999999994</v>
      </c>
      <c r="Z1331" t="s">
        <v>7</v>
      </c>
      <c r="AA1331" s="5"/>
      <c r="AB1331" s="74">
        <v>45203</v>
      </c>
      <c r="AC1331" s="22">
        <v>45250</v>
      </c>
      <c r="AE1331" s="36"/>
      <c r="AJ1331" s="81">
        <v>32302</v>
      </c>
    </row>
    <row r="1332" spans="1:36" ht="25.2" customHeight="1" x14ac:dyDescent="0.3">
      <c r="A1332" s="5">
        <v>938</v>
      </c>
      <c r="B1332" s="4" t="s">
        <v>5377</v>
      </c>
      <c r="C1332" s="171">
        <v>16795</v>
      </c>
      <c r="D1332" s="11" t="s">
        <v>5378</v>
      </c>
      <c r="E1332" s="99" t="str">
        <f>IFERROR(VLOOKUP(F1332,'Banco de Dados'!AE:AF,2,FALSE),"")</f>
        <v/>
      </c>
      <c r="F1332" s="4"/>
      <c r="G1332" s="4" t="s">
        <v>4938</v>
      </c>
      <c r="H1332" s="12" t="s">
        <v>59</v>
      </c>
      <c r="I1332" s="5"/>
      <c r="J1332" s="11">
        <v>80</v>
      </c>
      <c r="K1332" s="111"/>
      <c r="M1332" s="12"/>
      <c r="N1332" s="5"/>
      <c r="O1332" s="4" t="s">
        <v>5379</v>
      </c>
      <c r="P1332" s="4" t="s">
        <v>61</v>
      </c>
      <c r="Q1332" s="11">
        <v>3575356262</v>
      </c>
      <c r="R1332" s="4" t="s">
        <v>5380</v>
      </c>
      <c r="S1332" s="4">
        <v>14</v>
      </c>
      <c r="T1332" s="4"/>
      <c r="U1332" s="4" t="s">
        <v>413</v>
      </c>
      <c r="V1332" s="4" t="s">
        <v>1906</v>
      </c>
      <c r="W1332" s="4" t="s">
        <v>2372</v>
      </c>
      <c r="X1332" s="4">
        <v>-7.5137830000000001</v>
      </c>
      <c r="Y1332" s="4">
        <v>-73.269345999999999</v>
      </c>
      <c r="Z1332" t="s">
        <v>7</v>
      </c>
      <c r="AA1332" s="5"/>
      <c r="AB1332" s="74">
        <v>45203</v>
      </c>
      <c r="AC1332" s="22">
        <v>45250</v>
      </c>
      <c r="AE1332" s="36"/>
      <c r="AJ1332" s="81">
        <v>35042</v>
      </c>
    </row>
    <row r="1333" spans="1:36" ht="25.2" customHeight="1" x14ac:dyDescent="0.3">
      <c r="A1333" s="5">
        <v>939</v>
      </c>
      <c r="B1333" s="4" t="s">
        <v>5381</v>
      </c>
      <c r="C1333" s="171">
        <v>16851</v>
      </c>
      <c r="D1333" s="11" t="s">
        <v>5382</v>
      </c>
      <c r="E1333" s="99" t="str">
        <f>IFERROR(VLOOKUP(F1333,'Banco de Dados'!AE:AF,2,FALSE),"")</f>
        <v/>
      </c>
      <c r="F1333" s="4"/>
      <c r="G1333" s="4" t="s">
        <v>58</v>
      </c>
      <c r="H1333" s="12" t="s">
        <v>365</v>
      </c>
      <c r="I1333" s="4" t="s">
        <v>5374</v>
      </c>
      <c r="J1333" s="11" t="s">
        <v>365</v>
      </c>
      <c r="K1333" s="111"/>
      <c r="M1333" s="12"/>
      <c r="N1333" s="5"/>
      <c r="O1333" s="4" t="s">
        <v>5383</v>
      </c>
      <c r="P1333" s="4" t="s">
        <v>61</v>
      </c>
      <c r="Q1333" s="11">
        <v>89681975200</v>
      </c>
      <c r="R1333" s="4" t="s">
        <v>5384</v>
      </c>
      <c r="S1333" s="4">
        <v>14</v>
      </c>
      <c r="T1333" s="4"/>
      <c r="U1333" s="4" t="s">
        <v>413</v>
      </c>
      <c r="V1333" s="4" t="s">
        <v>1906</v>
      </c>
      <c r="W1333" s="4" t="s">
        <v>1923</v>
      </c>
      <c r="X1333" s="4">
        <v>-7.5842179999999999</v>
      </c>
      <c r="Y1333" s="4">
        <v>-73.280276000000001</v>
      </c>
      <c r="Z1333" t="s">
        <v>7</v>
      </c>
      <c r="AA1333" s="5"/>
      <c r="AB1333" s="74">
        <v>45203</v>
      </c>
      <c r="AC1333" s="22">
        <v>45250</v>
      </c>
      <c r="AE1333" s="36"/>
      <c r="AJ1333" s="81">
        <v>31222</v>
      </c>
    </row>
    <row r="1334" spans="1:36" ht="25.2" customHeight="1" x14ac:dyDescent="0.3">
      <c r="A1334" s="5">
        <v>94</v>
      </c>
      <c r="B1334" s="4" t="s">
        <v>5385</v>
      </c>
      <c r="C1334" s="169">
        <v>17266</v>
      </c>
      <c r="D1334" s="11" t="s">
        <v>106</v>
      </c>
      <c r="E1334" s="99" t="str">
        <f>IFERROR(VLOOKUP(F1334,'Banco de Dados'!AE:AF,2,FALSE),"")</f>
        <v/>
      </c>
      <c r="F1334" s="4"/>
      <c r="G1334" s="4" t="s">
        <v>58</v>
      </c>
      <c r="H1334" s="12" t="s">
        <v>363</v>
      </c>
      <c r="I1334" s="4" t="s">
        <v>446</v>
      </c>
      <c r="J1334" s="11" t="s">
        <v>365</v>
      </c>
      <c r="K1334" s="111"/>
      <c r="M1334" s="12"/>
      <c r="N1334" s="4" t="s">
        <v>446</v>
      </c>
      <c r="O1334" s="3" t="s">
        <v>5342</v>
      </c>
      <c r="P1334" s="4" t="s">
        <v>292</v>
      </c>
      <c r="Q1334" s="11">
        <v>6133811226</v>
      </c>
      <c r="R1334" s="4"/>
      <c r="S1334" s="4">
        <v>16</v>
      </c>
      <c r="T1334" s="4"/>
      <c r="U1334" s="4" t="s">
        <v>63</v>
      </c>
      <c r="V1334" s="4" t="s">
        <v>64</v>
      </c>
      <c r="W1334" s="4" t="s">
        <v>65</v>
      </c>
      <c r="X1334" s="4">
        <v>-8.2155729999999991</v>
      </c>
      <c r="Y1334" s="4">
        <v>-72.528502000000003</v>
      </c>
      <c r="Z1334" t="s">
        <v>7</v>
      </c>
      <c r="AB1334" s="22">
        <v>45154</v>
      </c>
      <c r="AC1334" s="22">
        <v>45154</v>
      </c>
      <c r="AD1334" s="168"/>
      <c r="AE1334" s="36"/>
      <c r="AF1334"/>
      <c r="AJ1334" s="81" t="e">
        <v>#N/A</v>
      </c>
    </row>
    <row r="1335" spans="1:36" ht="25.2" customHeight="1" x14ac:dyDescent="0.3">
      <c r="A1335" s="5">
        <v>940</v>
      </c>
      <c r="B1335" s="4" t="s">
        <v>5386</v>
      </c>
      <c r="C1335" s="171">
        <v>16791</v>
      </c>
      <c r="D1335" s="11" t="s">
        <v>5387</v>
      </c>
      <c r="E1335" s="99" t="str">
        <f>IFERROR(VLOOKUP(F1335,'Banco de Dados'!AE:AF,2,FALSE),"")</f>
        <v/>
      </c>
      <c r="F1335" s="4"/>
      <c r="G1335" s="4" t="s">
        <v>58</v>
      </c>
      <c r="H1335" s="12" t="s">
        <v>59</v>
      </c>
      <c r="I1335" s="5"/>
      <c r="J1335" s="11">
        <v>80</v>
      </c>
      <c r="K1335" s="111"/>
      <c r="M1335" s="12"/>
      <c r="N1335" s="5"/>
      <c r="O1335" s="4" t="s">
        <v>5388</v>
      </c>
      <c r="P1335" s="4" t="s">
        <v>61</v>
      </c>
      <c r="Q1335" s="11">
        <v>89451864253</v>
      </c>
      <c r="R1335" s="4" t="s">
        <v>5389</v>
      </c>
      <c r="S1335" s="4">
        <v>14</v>
      </c>
      <c r="T1335" s="4"/>
      <c r="U1335" s="4" t="s">
        <v>413</v>
      </c>
      <c r="V1335" s="4" t="s">
        <v>1906</v>
      </c>
      <c r="W1335" s="4" t="s">
        <v>2372</v>
      </c>
      <c r="X1335" s="4">
        <v>-7.4947090000000003</v>
      </c>
      <c r="Y1335" s="4">
        <v>-73.26464</v>
      </c>
      <c r="Z1335" t="s">
        <v>7</v>
      </c>
      <c r="AA1335" s="5"/>
      <c r="AB1335" s="74">
        <v>45203</v>
      </c>
      <c r="AC1335" s="22">
        <v>45250</v>
      </c>
      <c r="AE1335" s="36"/>
      <c r="AJ1335" s="81">
        <v>21921</v>
      </c>
    </row>
    <row r="1336" spans="1:36" ht="25.2" customHeight="1" x14ac:dyDescent="0.3">
      <c r="A1336" s="5">
        <v>941</v>
      </c>
      <c r="B1336" s="4" t="s">
        <v>5390</v>
      </c>
      <c r="C1336" s="171">
        <v>16944</v>
      </c>
      <c r="D1336" s="11" t="s">
        <v>5391</v>
      </c>
      <c r="E1336" s="99" t="str">
        <f>IFERROR(VLOOKUP(F1336,'Banco de Dados'!AE:AF,2,FALSE),"")</f>
        <v/>
      </c>
      <c r="F1336" s="4"/>
      <c r="G1336" s="4" t="s">
        <v>4938</v>
      </c>
      <c r="H1336" s="12" t="s">
        <v>365</v>
      </c>
      <c r="I1336" s="4" t="s">
        <v>5374</v>
      </c>
      <c r="J1336" s="11" t="s">
        <v>365</v>
      </c>
      <c r="K1336" s="111"/>
      <c r="M1336" s="12"/>
      <c r="N1336" s="5"/>
      <c r="O1336" s="4" t="s">
        <v>5392</v>
      </c>
      <c r="P1336" s="4" t="s">
        <v>61</v>
      </c>
      <c r="Q1336" s="11">
        <v>4472601206</v>
      </c>
      <c r="R1336" s="4" t="s">
        <v>5393</v>
      </c>
      <c r="S1336" s="4">
        <v>14</v>
      </c>
      <c r="T1336" s="4"/>
      <c r="U1336" s="4" t="s">
        <v>1937</v>
      </c>
      <c r="V1336" s="4" t="s">
        <v>1906</v>
      </c>
      <c r="W1336" s="4" t="s">
        <v>1947</v>
      </c>
      <c r="X1336" s="4">
        <v>-7.8612630000000001</v>
      </c>
      <c r="Y1336" s="4">
        <v>-73.425510000000003</v>
      </c>
      <c r="Z1336" t="s">
        <v>7</v>
      </c>
      <c r="AA1336" s="5"/>
      <c r="AB1336" s="74">
        <v>45203</v>
      </c>
      <c r="AC1336" s="22">
        <v>45250</v>
      </c>
      <c r="AE1336" s="36"/>
      <c r="AJ1336" s="81">
        <v>35698</v>
      </c>
    </row>
    <row r="1337" spans="1:36" ht="25.2" customHeight="1" x14ac:dyDescent="0.3">
      <c r="A1337" s="5">
        <v>942</v>
      </c>
      <c r="B1337" s="4" t="s">
        <v>5394</v>
      </c>
      <c r="C1337" s="171">
        <v>17378</v>
      </c>
      <c r="D1337" s="11" t="s">
        <v>5395</v>
      </c>
      <c r="E1337" s="99" t="str">
        <f>IFERROR(VLOOKUP(F1337,'Banco de Dados'!AE:AF,2,FALSE),"")</f>
        <v/>
      </c>
      <c r="F1337" s="4"/>
      <c r="G1337" s="4" t="s">
        <v>58</v>
      </c>
      <c r="H1337" s="12" t="s">
        <v>59</v>
      </c>
      <c r="I1337" s="5"/>
      <c r="J1337" s="11">
        <v>80</v>
      </c>
      <c r="K1337" s="111"/>
      <c r="M1337" s="12"/>
      <c r="N1337" s="5"/>
      <c r="O1337" s="4" t="s">
        <v>5396</v>
      </c>
      <c r="P1337" s="4" t="s">
        <v>61</v>
      </c>
      <c r="Q1337" s="11">
        <v>1707842230</v>
      </c>
      <c r="R1337" s="4"/>
      <c r="S1337" s="4">
        <v>14</v>
      </c>
      <c r="T1337" s="4"/>
      <c r="U1337" s="4" t="s">
        <v>413</v>
      </c>
      <c r="V1337" s="4" t="s">
        <v>1906</v>
      </c>
      <c r="W1337" s="4" t="s">
        <v>1923</v>
      </c>
      <c r="X1337" s="4">
        <v>-7.5882949999999996</v>
      </c>
      <c r="Y1337" s="4">
        <v>-73.282166000000004</v>
      </c>
      <c r="Z1337" t="s">
        <v>7</v>
      </c>
      <c r="AA1337" s="5"/>
      <c r="AB1337" s="74">
        <v>45203</v>
      </c>
      <c r="AC1337" s="22">
        <v>45250</v>
      </c>
      <c r="AE1337" s="36"/>
      <c r="AJ1337" s="81" t="e">
        <v>#N/A</v>
      </c>
    </row>
    <row r="1338" spans="1:36" ht="25.2" customHeight="1" x14ac:dyDescent="0.3">
      <c r="A1338" s="5">
        <v>943</v>
      </c>
      <c r="B1338" s="4" t="s">
        <v>5397</v>
      </c>
      <c r="C1338" s="171">
        <v>16751</v>
      </c>
      <c r="D1338" s="11" t="s">
        <v>5398</v>
      </c>
      <c r="E1338" s="99" t="str">
        <f>IFERROR(VLOOKUP(F1338,'Banco de Dados'!AE:AF,2,FALSE),"")</f>
        <v/>
      </c>
      <c r="F1338" s="4"/>
      <c r="G1338" s="4" t="s">
        <v>58</v>
      </c>
      <c r="H1338" s="12" t="s">
        <v>365</v>
      </c>
      <c r="I1338" s="4" t="s">
        <v>5399</v>
      </c>
      <c r="J1338" s="11" t="s">
        <v>365</v>
      </c>
      <c r="K1338" s="111"/>
      <c r="M1338" s="12"/>
      <c r="N1338" s="5" t="s">
        <v>5400</v>
      </c>
      <c r="O1338" s="4" t="s">
        <v>4691</v>
      </c>
      <c r="P1338" s="4" t="s">
        <v>61</v>
      </c>
      <c r="Q1338" s="11">
        <v>95860363249</v>
      </c>
      <c r="R1338" s="4" t="s">
        <v>5401</v>
      </c>
      <c r="S1338" s="4">
        <v>16</v>
      </c>
      <c r="T1338" s="4"/>
      <c r="U1338" s="4" t="s">
        <v>63</v>
      </c>
      <c r="V1338" s="4" t="s">
        <v>64</v>
      </c>
      <c r="W1338" s="4" t="s">
        <v>2812</v>
      </c>
      <c r="X1338" s="4">
        <v>-8.1786239999999992</v>
      </c>
      <c r="Y1338" s="4">
        <v>-72.582310000000007</v>
      </c>
      <c r="Z1338" t="s">
        <v>7</v>
      </c>
      <c r="AA1338" s="5"/>
      <c r="AB1338" s="74">
        <v>45203</v>
      </c>
      <c r="AC1338" s="22">
        <v>45250</v>
      </c>
      <c r="AE1338" s="36"/>
      <c r="AJ1338" s="81" t="e">
        <v>#N/A</v>
      </c>
    </row>
    <row r="1339" spans="1:36" ht="25.2" customHeight="1" x14ac:dyDescent="0.3">
      <c r="A1339" s="5">
        <v>944</v>
      </c>
      <c r="B1339" s="4" t="s">
        <v>5402</v>
      </c>
      <c r="C1339" s="171">
        <v>16586</v>
      </c>
      <c r="D1339" s="11" t="s">
        <v>5403</v>
      </c>
      <c r="E1339" s="99" t="str">
        <f ca="1">IFERROR(VLOOKUP(F1339,'Banco de Dados'!AE:AF,2,FALSE),"")</f>
        <v/>
      </c>
      <c r="F1339" s="4">
        <f ca="1">IFERROR(VLOOKUP(Q1339,'Banco de Dados'!A:B,2,FALSE),"")</f>
        <v>212301995</v>
      </c>
      <c r="G1339" s="4" t="s">
        <v>58</v>
      </c>
      <c r="H1339" s="12" t="s">
        <v>59</v>
      </c>
      <c r="I1339" s="5"/>
      <c r="J1339" s="12">
        <v>45</v>
      </c>
      <c r="K1339" s="111">
        <v>45241</v>
      </c>
      <c r="L1339" s="12" t="s">
        <v>59</v>
      </c>
      <c r="M1339" s="12" t="s">
        <v>59</v>
      </c>
      <c r="N1339" s="5"/>
      <c r="O1339" s="4" t="s">
        <v>5404</v>
      </c>
      <c r="P1339" s="4" t="s">
        <v>61</v>
      </c>
      <c r="Q1339" s="11">
        <v>70002352257</v>
      </c>
      <c r="R1339" s="4" t="s">
        <v>5405</v>
      </c>
      <c r="S1339" s="4">
        <v>17</v>
      </c>
      <c r="T1339" s="4"/>
      <c r="U1339" s="4" t="s">
        <v>2573</v>
      </c>
      <c r="V1339" s="4" t="s">
        <v>4741</v>
      </c>
      <c r="W1339" s="4" t="s">
        <v>2680</v>
      </c>
      <c r="X1339" s="4">
        <v>-8.3805350000000001</v>
      </c>
      <c r="Y1339" s="4">
        <v>-72.607417999999996</v>
      </c>
      <c r="AA1339">
        <v>247256</v>
      </c>
      <c r="AB1339" s="74">
        <v>45203</v>
      </c>
      <c r="AC1339" s="22">
        <v>45250</v>
      </c>
      <c r="AD1339" s="168" t="s">
        <v>66</v>
      </c>
      <c r="AE1339" s="36">
        <v>45252</v>
      </c>
      <c r="AG1339" s="12">
        <v>11</v>
      </c>
      <c r="AH1339" s="12" t="s">
        <v>128</v>
      </c>
      <c r="AJ1339" s="81">
        <v>34408</v>
      </c>
    </row>
    <row r="1340" spans="1:36" ht="25.2" customHeight="1" x14ac:dyDescent="0.3">
      <c r="A1340" s="5">
        <v>945</v>
      </c>
      <c r="B1340" s="4" t="s">
        <v>5406</v>
      </c>
      <c r="C1340" s="171">
        <v>16547</v>
      </c>
      <c r="D1340" s="11" t="s">
        <v>5407</v>
      </c>
      <c r="E1340" s="99" t="str">
        <f>IFERROR(VLOOKUP(F1340,'Banco de Dados'!AE:AF,2,FALSE),"")</f>
        <v/>
      </c>
      <c r="F1340" s="4"/>
      <c r="G1340" s="4" t="s">
        <v>58</v>
      </c>
      <c r="H1340" s="12" t="s">
        <v>59</v>
      </c>
      <c r="I1340" s="5"/>
      <c r="J1340" s="12">
        <v>45</v>
      </c>
      <c r="K1340" s="111">
        <v>45306</v>
      </c>
      <c r="M1340" s="12"/>
      <c r="N1340" s="5"/>
      <c r="O1340" s="4" t="s">
        <v>5408</v>
      </c>
      <c r="P1340" s="4" t="s">
        <v>61</v>
      </c>
      <c r="Q1340" s="11">
        <v>3465288289</v>
      </c>
      <c r="R1340" s="4" t="s">
        <v>5409</v>
      </c>
      <c r="S1340" s="4">
        <v>17</v>
      </c>
      <c r="T1340" s="4"/>
      <c r="U1340" s="4" t="s">
        <v>2573</v>
      </c>
      <c r="V1340" s="4" t="s">
        <v>4741</v>
      </c>
      <c r="W1340" s="4" t="s">
        <v>3015</v>
      </c>
      <c r="X1340" s="4">
        <v>-8.6163310000000006</v>
      </c>
      <c r="Y1340" s="4">
        <v>-72.367180000000005</v>
      </c>
      <c r="Z1340" t="s">
        <v>7</v>
      </c>
      <c r="AA1340" s="5"/>
      <c r="AB1340" s="74">
        <v>45203</v>
      </c>
      <c r="AC1340" s="22">
        <v>45250</v>
      </c>
      <c r="AE1340" s="36">
        <v>45307</v>
      </c>
      <c r="AJ1340" s="81">
        <v>36095</v>
      </c>
    </row>
    <row r="1341" spans="1:36" ht="25.2" customHeight="1" x14ac:dyDescent="0.3">
      <c r="A1341" s="5">
        <v>946</v>
      </c>
      <c r="B1341" s="4" t="s">
        <v>5410</v>
      </c>
      <c r="C1341" s="171">
        <v>40684</v>
      </c>
      <c r="D1341" s="11" t="s">
        <v>5411</v>
      </c>
      <c r="E1341" s="99" t="str">
        <f ca="1">IFERROR(VLOOKUP(F1341,'Banco de Dados'!AE:AF,2,FALSE),"")</f>
        <v/>
      </c>
      <c r="F1341" s="4">
        <f ca="1">IFERROR(VLOOKUP(Q1341,'Banco de Dados'!A:B,2,FALSE),"")</f>
        <v>212301903</v>
      </c>
      <c r="G1341" s="4" t="s">
        <v>58</v>
      </c>
      <c r="H1341" s="12" t="s">
        <v>59</v>
      </c>
      <c r="I1341" s="5"/>
      <c r="J1341" s="11">
        <v>80</v>
      </c>
      <c r="K1341" s="111">
        <v>45257</v>
      </c>
      <c r="L1341" s="12" t="s">
        <v>59</v>
      </c>
      <c r="M1341" s="12" t="s">
        <v>59</v>
      </c>
      <c r="N1341" s="5"/>
      <c r="O1341" s="4" t="s">
        <v>5412</v>
      </c>
      <c r="P1341" s="4" t="s">
        <v>61</v>
      </c>
      <c r="Q1341" s="11">
        <v>69969655272</v>
      </c>
      <c r="R1341" s="4"/>
      <c r="S1341" s="4">
        <v>21</v>
      </c>
      <c r="T1341" s="4"/>
      <c r="U1341" s="4" t="s">
        <v>114</v>
      </c>
      <c r="V1341" s="4" t="s">
        <v>115</v>
      </c>
      <c r="W1341" s="4" t="s">
        <v>121</v>
      </c>
      <c r="X1341" s="4">
        <v>-8.4116710000000001</v>
      </c>
      <c r="Y1341" s="4">
        <v>-70.801520999999994</v>
      </c>
      <c r="Z1341" t="s">
        <v>7</v>
      </c>
      <c r="AA1341">
        <v>247255</v>
      </c>
      <c r="AB1341" s="74">
        <v>45203</v>
      </c>
      <c r="AC1341" s="22">
        <v>45250</v>
      </c>
      <c r="AD1341" s="168" t="s">
        <v>66</v>
      </c>
      <c r="AE1341" s="36">
        <v>45265</v>
      </c>
      <c r="AG1341" s="12">
        <v>12</v>
      </c>
      <c r="AH1341" s="12" t="s">
        <v>128</v>
      </c>
      <c r="AJ1341" s="81">
        <v>27436</v>
      </c>
    </row>
    <row r="1342" spans="1:36" ht="25.2" customHeight="1" x14ac:dyDescent="0.3">
      <c r="A1342" s="5">
        <v>947</v>
      </c>
      <c r="B1342" s="4" t="s">
        <v>5413</v>
      </c>
      <c r="C1342" s="171">
        <v>19467</v>
      </c>
      <c r="D1342" s="11" t="s">
        <v>5414</v>
      </c>
      <c r="E1342" s="99" t="str">
        <f>IFERROR(VLOOKUP(F1342,'Banco de Dados'!AE:AF,2,FALSE),"")</f>
        <v/>
      </c>
      <c r="F1342" s="4"/>
      <c r="G1342" s="4" t="s">
        <v>58</v>
      </c>
      <c r="H1342" s="12" t="s">
        <v>59</v>
      </c>
      <c r="I1342" s="5"/>
      <c r="J1342" s="11">
        <v>80</v>
      </c>
      <c r="K1342" s="111"/>
      <c r="M1342" s="12"/>
      <c r="N1342" s="5"/>
      <c r="O1342" s="4" t="s">
        <v>5415</v>
      </c>
      <c r="P1342" s="4" t="s">
        <v>61</v>
      </c>
      <c r="Q1342" s="11">
        <v>4069778284</v>
      </c>
      <c r="R1342" s="4"/>
      <c r="S1342" s="4">
        <v>21</v>
      </c>
      <c r="T1342" s="4"/>
      <c r="U1342" s="4" t="s">
        <v>114</v>
      </c>
      <c r="V1342" s="4" t="s">
        <v>115</v>
      </c>
      <c r="W1342" s="4" t="s">
        <v>5416</v>
      </c>
      <c r="X1342" s="4">
        <v>-8.4972809999999992</v>
      </c>
      <c r="Y1342" s="4">
        <v>-70.859807000000004</v>
      </c>
      <c r="Z1342" t="s">
        <v>7</v>
      </c>
      <c r="AA1342" s="5"/>
      <c r="AB1342" s="111">
        <v>45203</v>
      </c>
      <c r="AC1342" s="22">
        <v>45250</v>
      </c>
      <c r="AE1342" s="36"/>
      <c r="AJ1342" s="81" t="e">
        <v>#N/A</v>
      </c>
    </row>
    <row r="1343" spans="1:36" ht="25.2" customHeight="1" x14ac:dyDescent="0.3">
      <c r="A1343" s="5">
        <v>948</v>
      </c>
      <c r="B1343" s="4" t="s">
        <v>5417</v>
      </c>
      <c r="C1343" s="171">
        <v>41634</v>
      </c>
      <c r="D1343" s="11" t="s">
        <v>5418</v>
      </c>
      <c r="E1343" s="99" t="str">
        <f ca="1">IFERROR(VLOOKUP(F1343,'Banco de Dados'!AE:AF,2,FALSE),"")</f>
        <v/>
      </c>
      <c r="F1343" s="4">
        <f ca="1">IFERROR(VLOOKUP(Q1343,'Banco de Dados'!A:B,2,FALSE),"")</f>
        <v>212301933</v>
      </c>
      <c r="G1343" s="4" t="s">
        <v>58</v>
      </c>
      <c r="H1343" s="12" t="s">
        <v>59</v>
      </c>
      <c r="J1343" s="11">
        <v>80</v>
      </c>
      <c r="K1343" s="111">
        <v>45278</v>
      </c>
      <c r="L1343" s="12" t="s">
        <v>59</v>
      </c>
      <c r="M1343" s="12" t="s">
        <v>59</v>
      </c>
      <c r="N1343" s="4" t="s">
        <v>491</v>
      </c>
      <c r="O1343" s="4" t="s">
        <v>5419</v>
      </c>
      <c r="P1343" s="4" t="s">
        <v>61</v>
      </c>
      <c r="Q1343" s="11">
        <v>3198775230</v>
      </c>
      <c r="R1343" s="4" t="s">
        <v>5420</v>
      </c>
      <c r="S1343" s="4">
        <v>22</v>
      </c>
      <c r="T1343" s="4"/>
      <c r="U1343" s="4" t="s">
        <v>114</v>
      </c>
      <c r="V1343" s="4" t="s">
        <v>115</v>
      </c>
      <c r="W1343" s="4" t="s">
        <v>478</v>
      </c>
      <c r="X1343" s="4">
        <v>-8.842454</v>
      </c>
      <c r="Y1343" s="4">
        <v>-71.281554</v>
      </c>
      <c r="Z1343" t="s">
        <v>7</v>
      </c>
      <c r="AA1343">
        <v>247255</v>
      </c>
      <c r="AB1343" s="22">
        <v>45208</v>
      </c>
      <c r="AC1343" s="22">
        <v>45250</v>
      </c>
      <c r="AD1343" s="168" t="s">
        <v>66</v>
      </c>
      <c r="AE1343" s="36">
        <v>45280</v>
      </c>
      <c r="AG1343" s="4">
        <v>12</v>
      </c>
      <c r="AH1343" s="12" t="s">
        <v>122</v>
      </c>
      <c r="AJ1343" s="81">
        <v>34505</v>
      </c>
    </row>
    <row r="1344" spans="1:36" ht="25.2" customHeight="1" x14ac:dyDescent="0.3">
      <c r="A1344" s="5">
        <v>949</v>
      </c>
      <c r="B1344" s="4" t="s">
        <v>5421</v>
      </c>
      <c r="C1344" s="171">
        <v>41636</v>
      </c>
      <c r="D1344" s="11" t="s">
        <v>5422</v>
      </c>
      <c r="E1344" s="99" t="str">
        <f ca="1">IFERROR(VLOOKUP(F1344,'Banco de Dados'!AE:AF,2,FALSE),"")</f>
        <v/>
      </c>
      <c r="F1344" s="4">
        <f ca="1">IFERROR(VLOOKUP(Q1344,'Banco de Dados'!A:B,2,FALSE),"")</f>
        <v>212301813</v>
      </c>
      <c r="G1344" s="4" t="s">
        <v>58</v>
      </c>
      <c r="H1344" s="12" t="s">
        <v>59</v>
      </c>
      <c r="J1344" s="11">
        <v>80</v>
      </c>
      <c r="K1344" s="111">
        <v>45245</v>
      </c>
      <c r="L1344" s="12" t="s">
        <v>59</v>
      </c>
      <c r="M1344" s="12" t="s">
        <v>59</v>
      </c>
      <c r="O1344" s="4" t="s">
        <v>5423</v>
      </c>
      <c r="P1344" s="4" t="s">
        <v>61</v>
      </c>
      <c r="Q1344" s="11">
        <v>2336932202</v>
      </c>
      <c r="R1344" s="4" t="s">
        <v>5424</v>
      </c>
      <c r="S1344" s="4">
        <v>22</v>
      </c>
      <c r="T1344" s="4"/>
      <c r="U1344" s="4" t="s">
        <v>114</v>
      </c>
      <c r="V1344" s="4" t="s">
        <v>115</v>
      </c>
      <c r="W1344" s="4" t="s">
        <v>478</v>
      </c>
      <c r="X1344" s="4">
        <v>-8.8428810000000002</v>
      </c>
      <c r="Y1344" s="4">
        <v>-71.297033999999996</v>
      </c>
      <c r="AA1344">
        <v>246999</v>
      </c>
      <c r="AB1344" s="22">
        <v>45208</v>
      </c>
      <c r="AC1344" s="22">
        <v>45250</v>
      </c>
      <c r="AD1344" s="168" t="s">
        <v>66</v>
      </c>
      <c r="AE1344" s="36">
        <v>45252</v>
      </c>
      <c r="AG1344" s="12">
        <v>11</v>
      </c>
      <c r="AH1344" s="12" t="s">
        <v>128</v>
      </c>
      <c r="AJ1344" s="81">
        <v>32667</v>
      </c>
    </row>
    <row r="1345" spans="1:36" ht="25.2" customHeight="1" x14ac:dyDescent="0.3">
      <c r="A1345" s="5">
        <v>95</v>
      </c>
      <c r="B1345" s="4" t="s">
        <v>5425</v>
      </c>
      <c r="C1345" s="169">
        <v>17288</v>
      </c>
      <c r="D1345" s="11" t="s">
        <v>106</v>
      </c>
      <c r="E1345" s="99">
        <f>IFERROR(VLOOKUP(F1345,'Banco de Dados'!AE:AF,2,FALSE),"")</f>
        <v>713842</v>
      </c>
      <c r="F1345" s="4">
        <f>IFERROR(VLOOKUP(Q1345,'Banco de Dados'!A:B,2,FALSE),"")</f>
        <v>212300923</v>
      </c>
      <c r="G1345" s="4" t="s">
        <v>58</v>
      </c>
      <c r="H1345" s="12" t="s">
        <v>59</v>
      </c>
      <c r="I1345" s="4"/>
      <c r="J1345" s="11">
        <v>80</v>
      </c>
      <c r="K1345" s="111">
        <v>45173</v>
      </c>
      <c r="L1345" s="12" t="s">
        <v>59</v>
      </c>
      <c r="M1345" s="12" t="s">
        <v>59</v>
      </c>
      <c r="N1345" s="4"/>
      <c r="O1345" s="4" t="s">
        <v>5426</v>
      </c>
      <c r="P1345" s="4" t="s">
        <v>61</v>
      </c>
      <c r="Q1345" s="11">
        <v>799158259</v>
      </c>
      <c r="R1345" s="4">
        <v>11162120</v>
      </c>
      <c r="S1345" s="4">
        <v>16</v>
      </c>
      <c r="T1345" s="4"/>
      <c r="U1345" s="4" t="s">
        <v>63</v>
      </c>
      <c r="V1345" s="4" t="s">
        <v>64</v>
      </c>
      <c r="W1345" s="4" t="s">
        <v>65</v>
      </c>
      <c r="X1345" s="4">
        <v>-8.0717479999999995</v>
      </c>
      <c r="Y1345" s="4">
        <v>-72.623814999999993</v>
      </c>
      <c r="Z1345">
        <v>2216228</v>
      </c>
      <c r="AA1345" s="123">
        <v>239823</v>
      </c>
      <c r="AB1345" s="22">
        <v>45154</v>
      </c>
      <c r="AC1345" s="22">
        <v>45154</v>
      </c>
      <c r="AD1345" s="168" t="s">
        <v>66</v>
      </c>
      <c r="AE1345" s="36">
        <v>45175</v>
      </c>
      <c r="AF1345" s="22">
        <v>45183</v>
      </c>
      <c r="AG1345" s="12">
        <v>9</v>
      </c>
      <c r="AH1345" s="12" t="s">
        <v>67</v>
      </c>
      <c r="AI1345" t="s">
        <v>68</v>
      </c>
      <c r="AJ1345" s="81">
        <v>32912</v>
      </c>
    </row>
    <row r="1346" spans="1:36" ht="25.2" customHeight="1" x14ac:dyDescent="0.3">
      <c r="A1346" s="5">
        <v>950</v>
      </c>
      <c r="B1346" s="4" t="s">
        <v>5427</v>
      </c>
      <c r="C1346" s="171">
        <v>41638</v>
      </c>
      <c r="D1346" s="11" t="s">
        <v>5428</v>
      </c>
      <c r="E1346" s="99" t="str">
        <f ca="1">IFERROR(VLOOKUP(F1346,'Banco de Dados'!AE:AF,2,FALSE),"")</f>
        <v/>
      </c>
      <c r="F1346" s="4">
        <f ca="1">IFERROR(VLOOKUP(Q1346,'Banco de Dados'!A:B,2,FALSE),"")</f>
        <v>212301935</v>
      </c>
      <c r="G1346" s="4" t="s">
        <v>58</v>
      </c>
      <c r="H1346" s="12" t="s">
        <v>59</v>
      </c>
      <c r="J1346" s="11">
        <v>80</v>
      </c>
      <c r="K1346" s="111">
        <v>45278</v>
      </c>
      <c r="L1346" s="12" t="s">
        <v>59</v>
      </c>
      <c r="M1346" s="12" t="s">
        <v>59</v>
      </c>
      <c r="N1346" s="4" t="s">
        <v>491</v>
      </c>
      <c r="O1346" s="4" t="s">
        <v>5429</v>
      </c>
      <c r="P1346" s="4" t="s">
        <v>61</v>
      </c>
      <c r="Q1346" s="11">
        <v>7223084260</v>
      </c>
      <c r="R1346" s="4" t="s">
        <v>5430</v>
      </c>
      <c r="S1346" s="4">
        <v>22</v>
      </c>
      <c r="T1346" s="4"/>
      <c r="U1346" s="4" t="s">
        <v>114</v>
      </c>
      <c r="V1346" s="4" t="s">
        <v>115</v>
      </c>
      <c r="W1346" s="4" t="s">
        <v>1361</v>
      </c>
      <c r="X1346" s="4">
        <v>-8.8506350000000005</v>
      </c>
      <c r="Y1346" s="4">
        <v>-71.296791999999996</v>
      </c>
      <c r="Z1346" t="s">
        <v>7</v>
      </c>
      <c r="AA1346">
        <v>247255</v>
      </c>
      <c r="AB1346" s="22">
        <v>45208</v>
      </c>
      <c r="AC1346" s="22">
        <v>45250</v>
      </c>
      <c r="AD1346" s="168" t="s">
        <v>66</v>
      </c>
      <c r="AE1346" s="36">
        <v>45280</v>
      </c>
      <c r="AG1346" s="4">
        <v>12</v>
      </c>
      <c r="AH1346" s="12" t="s">
        <v>122</v>
      </c>
      <c r="AJ1346" s="81">
        <v>33718</v>
      </c>
    </row>
    <row r="1347" spans="1:36" ht="25.2" customHeight="1" x14ac:dyDescent="0.3">
      <c r="A1347" s="5">
        <v>951</v>
      </c>
      <c r="B1347" s="4" t="s">
        <v>5431</v>
      </c>
      <c r="C1347" s="171">
        <v>41642</v>
      </c>
      <c r="D1347" s="11" t="s">
        <v>5432</v>
      </c>
      <c r="E1347" s="99" t="str">
        <f ca="1">IFERROR(VLOOKUP(F1347,'Banco de Dados'!AE:AF,2,FALSE),"")</f>
        <v/>
      </c>
      <c r="F1347" s="4">
        <f ca="1">IFERROR(VLOOKUP(Q1347,'Banco de Dados'!A:B,2,FALSE),"")</f>
        <v>212301815</v>
      </c>
      <c r="G1347" s="4" t="s">
        <v>58</v>
      </c>
      <c r="H1347" s="12" t="s">
        <v>59</v>
      </c>
      <c r="J1347" s="11">
        <v>80</v>
      </c>
      <c r="K1347" s="111">
        <v>45201</v>
      </c>
      <c r="L1347" s="12" t="s">
        <v>59</v>
      </c>
      <c r="M1347" s="12" t="s">
        <v>59</v>
      </c>
      <c r="O1347" s="4" t="s">
        <v>5433</v>
      </c>
      <c r="P1347" s="4" t="s">
        <v>61</v>
      </c>
      <c r="Q1347" s="11">
        <v>7576279273</v>
      </c>
      <c r="R1347" s="4" t="s">
        <v>5434</v>
      </c>
      <c r="S1347" s="4">
        <v>22</v>
      </c>
      <c r="T1347" s="4"/>
      <c r="U1347" s="4" t="s">
        <v>114</v>
      </c>
      <c r="V1347" s="4" t="s">
        <v>115</v>
      </c>
      <c r="W1347" s="4" t="s">
        <v>1361</v>
      </c>
      <c r="X1347" s="4">
        <v>-8.8560449999999999</v>
      </c>
      <c r="Y1347" s="4">
        <v>-71.300495999999995</v>
      </c>
      <c r="AA1347">
        <v>246999</v>
      </c>
      <c r="AB1347" s="22">
        <v>45208</v>
      </c>
      <c r="AC1347" s="22">
        <v>45250</v>
      </c>
      <c r="AD1347" s="168" t="s">
        <v>66</v>
      </c>
      <c r="AE1347" s="36">
        <v>45252</v>
      </c>
      <c r="AG1347" s="12">
        <v>11</v>
      </c>
      <c r="AH1347" s="12" t="s">
        <v>128</v>
      </c>
      <c r="AJ1347" s="81">
        <v>37838</v>
      </c>
    </row>
    <row r="1348" spans="1:36" ht="25.2" customHeight="1" x14ac:dyDescent="0.3">
      <c r="A1348" s="5">
        <v>952</v>
      </c>
      <c r="B1348" s="4" t="s">
        <v>5435</v>
      </c>
      <c r="C1348" s="171">
        <v>41648</v>
      </c>
      <c r="D1348" s="11" t="s">
        <v>5436</v>
      </c>
      <c r="E1348" s="99" t="str">
        <f>IFERROR(VLOOKUP(F1348,'Banco de Dados'!AE:AF,2,FALSE),"")</f>
        <v/>
      </c>
      <c r="F1348" s="4"/>
      <c r="G1348" s="4" t="s">
        <v>58</v>
      </c>
      <c r="H1348" s="12" t="s">
        <v>59</v>
      </c>
      <c r="J1348" s="11">
        <v>80</v>
      </c>
      <c r="K1348" s="111">
        <v>45279</v>
      </c>
      <c r="O1348" s="4" t="s">
        <v>5437</v>
      </c>
      <c r="P1348" s="4" t="s">
        <v>61</v>
      </c>
      <c r="Q1348" s="11">
        <v>3882161230</v>
      </c>
      <c r="R1348" s="4" t="s">
        <v>5438</v>
      </c>
      <c r="S1348" s="4">
        <v>22</v>
      </c>
      <c r="T1348" s="4"/>
      <c r="U1348" s="4" t="s">
        <v>114</v>
      </c>
      <c r="V1348" s="4" t="s">
        <v>115</v>
      </c>
      <c r="W1348" s="4" t="s">
        <v>1361</v>
      </c>
      <c r="X1348" s="4">
        <v>-8.8922720000000002</v>
      </c>
      <c r="Y1348" s="4">
        <v>-71.367132999999995</v>
      </c>
      <c r="Z1348" t="s">
        <v>7</v>
      </c>
      <c r="AB1348" s="111">
        <v>45208</v>
      </c>
      <c r="AC1348" s="22">
        <v>45250</v>
      </c>
      <c r="AE1348" s="36">
        <v>45288</v>
      </c>
      <c r="AJ1348" s="81">
        <v>35028</v>
      </c>
    </row>
    <row r="1349" spans="1:36" ht="25.2" customHeight="1" x14ac:dyDescent="0.3">
      <c r="A1349" s="5">
        <v>953</v>
      </c>
      <c r="B1349" s="4" t="s">
        <v>5439</v>
      </c>
      <c r="C1349" s="171">
        <v>41658</v>
      </c>
      <c r="D1349" s="61" t="s">
        <v>5440</v>
      </c>
      <c r="E1349" s="99" t="str">
        <f>IFERROR(VLOOKUP(F1349,'Banco de Dados'!AE:AF,2,FALSE),"")</f>
        <v/>
      </c>
      <c r="F1349" s="4"/>
      <c r="G1349" s="4" t="s">
        <v>58</v>
      </c>
      <c r="H1349" s="12" t="s">
        <v>59</v>
      </c>
      <c r="J1349" s="11">
        <v>80</v>
      </c>
      <c r="K1349" s="111">
        <v>45268</v>
      </c>
      <c r="L1349" s="16" t="s">
        <v>59</v>
      </c>
      <c r="N1349" s="4" t="s">
        <v>491</v>
      </c>
      <c r="O1349" s="4" t="s">
        <v>5441</v>
      </c>
      <c r="P1349" s="4" t="s">
        <v>61</v>
      </c>
      <c r="Q1349" s="61">
        <v>3274601217</v>
      </c>
      <c r="R1349" s="4" t="s">
        <v>5442</v>
      </c>
      <c r="S1349" s="4">
        <v>22</v>
      </c>
      <c r="T1349" s="4"/>
      <c r="U1349" s="4" t="s">
        <v>114</v>
      </c>
      <c r="V1349" s="4" t="s">
        <v>115</v>
      </c>
      <c r="W1349" s="4" t="s">
        <v>478</v>
      </c>
      <c r="X1349" s="4">
        <v>-8.8674850000000003</v>
      </c>
      <c r="Y1349" s="4">
        <v>-71.337851000000001</v>
      </c>
      <c r="Z1349" t="s">
        <v>7</v>
      </c>
      <c r="AB1349" s="111">
        <v>45208</v>
      </c>
      <c r="AC1349" s="22">
        <v>45250</v>
      </c>
      <c r="AD1349" s="168" t="s">
        <v>66</v>
      </c>
      <c r="AE1349" s="36">
        <v>45280</v>
      </c>
      <c r="AG1349" s="4">
        <v>12</v>
      </c>
      <c r="AH1349" s="12" t="s">
        <v>122</v>
      </c>
      <c r="AJ1349" s="81">
        <v>35886</v>
      </c>
    </row>
    <row r="1350" spans="1:36" ht="25.2" customHeight="1" x14ac:dyDescent="0.3">
      <c r="A1350" s="5">
        <v>954</v>
      </c>
      <c r="B1350" s="4" t="s">
        <v>5443</v>
      </c>
      <c r="C1350" s="171">
        <v>41662</v>
      </c>
      <c r="D1350" s="61" t="s">
        <v>5444</v>
      </c>
      <c r="E1350" s="99" t="str">
        <f>IFERROR(VLOOKUP(F1350,'Banco de Dados'!AE:AF,2,FALSE),"")</f>
        <v/>
      </c>
      <c r="F1350" s="4"/>
      <c r="G1350" s="4" t="s">
        <v>58</v>
      </c>
      <c r="H1350" s="12" t="s">
        <v>59</v>
      </c>
      <c r="J1350" s="11">
        <v>80</v>
      </c>
      <c r="K1350" s="111">
        <v>45267</v>
      </c>
      <c r="L1350" s="12" t="s">
        <v>365</v>
      </c>
      <c r="N1350" s="4" t="s">
        <v>491</v>
      </c>
      <c r="O1350" s="4" t="s">
        <v>5445</v>
      </c>
      <c r="P1350" s="4" t="s">
        <v>61</v>
      </c>
      <c r="Q1350" s="61">
        <v>1551274205</v>
      </c>
      <c r="R1350" s="4" t="s">
        <v>5446</v>
      </c>
      <c r="S1350" s="4">
        <v>22</v>
      </c>
      <c r="T1350" s="4"/>
      <c r="U1350" s="4" t="s">
        <v>114</v>
      </c>
      <c r="V1350" s="4" t="s">
        <v>115</v>
      </c>
      <c r="W1350" s="4" t="s">
        <v>478</v>
      </c>
      <c r="X1350" s="4">
        <v>-8.8709330000000008</v>
      </c>
      <c r="Y1350" s="4">
        <v>-71.334155999999993</v>
      </c>
      <c r="Z1350" t="s">
        <v>7</v>
      </c>
      <c r="AB1350" s="111">
        <v>45208</v>
      </c>
      <c r="AC1350" s="22">
        <v>45250</v>
      </c>
      <c r="AE1350" s="36">
        <v>45329</v>
      </c>
      <c r="AJ1350" s="81">
        <v>31362</v>
      </c>
    </row>
    <row r="1351" spans="1:36" ht="25.2" customHeight="1" x14ac:dyDescent="0.3">
      <c r="A1351" s="5">
        <v>955</v>
      </c>
      <c r="B1351" s="4" t="s">
        <v>5447</v>
      </c>
      <c r="C1351" s="171">
        <v>41664</v>
      </c>
      <c r="D1351" s="61" t="s">
        <v>5448</v>
      </c>
      <c r="E1351" s="99" t="str">
        <f ca="1">IFERROR(VLOOKUP(F1351,'Banco de Dados'!AE:AF,2,FALSE),"")</f>
        <v/>
      </c>
      <c r="F1351" s="4">
        <f ca="1">IFERROR(VLOOKUP(Q1351,'Banco de Dados'!A:B,2,FALSE),"")</f>
        <v>212301904</v>
      </c>
      <c r="G1351" s="4" t="s">
        <v>58</v>
      </c>
      <c r="H1351" s="12" t="s">
        <v>59</v>
      </c>
      <c r="J1351" s="11">
        <v>80</v>
      </c>
      <c r="K1351" s="111">
        <v>45267</v>
      </c>
      <c r="L1351" s="12" t="s">
        <v>59</v>
      </c>
      <c r="M1351" s="12" t="s">
        <v>59</v>
      </c>
      <c r="N1351" s="4"/>
      <c r="O1351" s="4" t="s">
        <v>5449</v>
      </c>
      <c r="P1351" s="4" t="s">
        <v>61</v>
      </c>
      <c r="Q1351" s="61">
        <v>919636217</v>
      </c>
      <c r="R1351" s="4"/>
      <c r="S1351" s="4">
        <v>22</v>
      </c>
      <c r="T1351" s="4"/>
      <c r="U1351" s="4" t="s">
        <v>114</v>
      </c>
      <c r="V1351" s="4" t="s">
        <v>115</v>
      </c>
      <c r="W1351" s="4" t="s">
        <v>478</v>
      </c>
      <c r="X1351" s="4">
        <v>-8.8626989999999992</v>
      </c>
      <c r="Y1351" s="4">
        <v>-71.330107999999996</v>
      </c>
      <c r="Z1351" t="s">
        <v>7</v>
      </c>
      <c r="AA1351">
        <v>247255</v>
      </c>
      <c r="AB1351" s="22">
        <v>45208</v>
      </c>
      <c r="AC1351" s="22">
        <v>45250</v>
      </c>
      <c r="AD1351" s="168" t="s">
        <v>66</v>
      </c>
      <c r="AE1351" s="36">
        <v>45271</v>
      </c>
      <c r="AG1351" s="12">
        <v>12</v>
      </c>
      <c r="AH1351" s="12" t="s">
        <v>122</v>
      </c>
      <c r="AJ1351" s="81">
        <v>32347</v>
      </c>
    </row>
    <row r="1352" spans="1:36" ht="25.2" customHeight="1" x14ac:dyDescent="0.3">
      <c r="A1352" s="5">
        <v>956</v>
      </c>
      <c r="B1352" s="4" t="s">
        <v>5450</v>
      </c>
      <c r="C1352" s="171">
        <v>41672</v>
      </c>
      <c r="D1352" s="61" t="s">
        <v>5451</v>
      </c>
      <c r="E1352" s="99" t="str">
        <f ca="1">IFERROR(VLOOKUP(F1352,'Banco de Dados'!AE:AF,2,FALSE),"")</f>
        <v/>
      </c>
      <c r="F1352" s="4">
        <f ca="1">IFERROR(VLOOKUP(Q1352,'Banco de Dados'!A:B,2,FALSE),"")</f>
        <v>212301905</v>
      </c>
      <c r="G1352" s="4" t="s">
        <v>58</v>
      </c>
      <c r="H1352" s="12" t="s">
        <v>59</v>
      </c>
      <c r="J1352" s="11">
        <v>80</v>
      </c>
      <c r="K1352" s="111">
        <v>45264</v>
      </c>
      <c r="L1352" s="12" t="s">
        <v>59</v>
      </c>
      <c r="M1352" s="12" t="s">
        <v>59</v>
      </c>
      <c r="N1352" s="4"/>
      <c r="O1352" s="4" t="s">
        <v>5452</v>
      </c>
      <c r="P1352" s="4" t="s">
        <v>61</v>
      </c>
      <c r="Q1352" s="61">
        <v>2120764263</v>
      </c>
      <c r="R1352" s="4" t="s">
        <v>5453</v>
      </c>
      <c r="S1352" s="4">
        <v>22</v>
      </c>
      <c r="T1352" s="4"/>
      <c r="U1352" s="4" t="s">
        <v>114</v>
      </c>
      <c r="V1352" s="4" t="s">
        <v>115</v>
      </c>
      <c r="W1352" s="4" t="s">
        <v>1361</v>
      </c>
      <c r="X1352" s="4">
        <v>-8.8624829999999992</v>
      </c>
      <c r="Y1352" s="4">
        <v>-71.310991999999999</v>
      </c>
      <c r="Z1352" t="s">
        <v>7</v>
      </c>
      <c r="AA1352">
        <v>247255</v>
      </c>
      <c r="AB1352" s="22">
        <v>45208</v>
      </c>
      <c r="AC1352" s="22">
        <v>45250</v>
      </c>
      <c r="AD1352" s="168" t="s">
        <v>66</v>
      </c>
      <c r="AE1352" s="36">
        <v>45271</v>
      </c>
      <c r="AG1352" s="12">
        <v>12</v>
      </c>
      <c r="AH1352" s="12" t="s">
        <v>122</v>
      </c>
      <c r="AJ1352" s="81">
        <v>20122</v>
      </c>
    </row>
    <row r="1353" spans="1:36" ht="25.2" customHeight="1" x14ac:dyDescent="0.3">
      <c r="A1353" s="5">
        <v>957</v>
      </c>
      <c r="B1353" s="4" t="s">
        <v>5454</v>
      </c>
      <c r="C1353" s="171">
        <v>41680</v>
      </c>
      <c r="D1353" s="61" t="s">
        <v>5455</v>
      </c>
      <c r="E1353" s="99" t="str">
        <f ca="1">IFERROR(VLOOKUP(F1353,'Banco de Dados'!AE:AF,2,FALSE),"")</f>
        <v/>
      </c>
      <c r="F1353" s="4">
        <f ca="1">IFERROR(VLOOKUP(Q1353,'Banco de Dados'!A:B,2,FALSE),"")</f>
        <v>212301817</v>
      </c>
      <c r="G1353" s="4" t="s">
        <v>58</v>
      </c>
      <c r="H1353" s="12" t="s">
        <v>59</v>
      </c>
      <c r="J1353" s="11">
        <v>80</v>
      </c>
      <c r="K1353" s="111">
        <v>45240</v>
      </c>
      <c r="L1353" s="12" t="s">
        <v>59</v>
      </c>
      <c r="M1353" s="12" t="s">
        <v>59</v>
      </c>
      <c r="O1353" s="4" t="s">
        <v>5456</v>
      </c>
      <c r="P1353" s="4" t="s">
        <v>61</v>
      </c>
      <c r="Q1353" s="61">
        <v>1018882286</v>
      </c>
      <c r="R1353" s="4" t="s">
        <v>5457</v>
      </c>
      <c r="S1353" s="4">
        <v>22</v>
      </c>
      <c r="T1353" s="4"/>
      <c r="U1353" s="4" t="s">
        <v>114</v>
      </c>
      <c r="V1353" s="4" t="s">
        <v>115</v>
      </c>
      <c r="W1353" s="4" t="s">
        <v>478</v>
      </c>
      <c r="X1353" s="4">
        <v>-8.8458419999999993</v>
      </c>
      <c r="Y1353" s="4">
        <v>-71.240465999999998</v>
      </c>
      <c r="AA1353">
        <v>246999</v>
      </c>
      <c r="AB1353" s="22">
        <v>45208</v>
      </c>
      <c r="AC1353" s="22">
        <v>45250</v>
      </c>
      <c r="AD1353" s="168" t="s">
        <v>66</v>
      </c>
      <c r="AE1353" s="36">
        <v>45252</v>
      </c>
      <c r="AG1353" s="12">
        <v>11</v>
      </c>
      <c r="AH1353" s="12" t="s">
        <v>128</v>
      </c>
      <c r="AJ1353" s="81">
        <v>32323</v>
      </c>
    </row>
    <row r="1354" spans="1:36" ht="25.2" customHeight="1" x14ac:dyDescent="0.3">
      <c r="A1354" s="5">
        <v>958</v>
      </c>
      <c r="B1354" s="4" t="s">
        <v>5458</v>
      </c>
      <c r="C1354" s="171">
        <v>41682</v>
      </c>
      <c r="D1354" s="61" t="s">
        <v>5459</v>
      </c>
      <c r="E1354" s="99" t="str">
        <f ca="1">IFERROR(VLOOKUP(F1354,'Banco de Dados'!AE:AF,2,FALSE),"")</f>
        <v/>
      </c>
      <c r="F1354" s="4">
        <f ca="1">IFERROR(VLOOKUP(Q1354,'Banco de Dados'!A:B,2,FALSE),"")</f>
        <v>212301818</v>
      </c>
      <c r="G1354" s="4" t="s">
        <v>58</v>
      </c>
      <c r="H1354" s="12" t="s">
        <v>59</v>
      </c>
      <c r="J1354" s="11">
        <v>80</v>
      </c>
      <c r="K1354" s="111">
        <v>45240</v>
      </c>
      <c r="L1354" s="12" t="s">
        <v>59</v>
      </c>
      <c r="M1354" s="12" t="s">
        <v>59</v>
      </c>
      <c r="O1354" s="4" t="s">
        <v>5460</v>
      </c>
      <c r="P1354" s="4" t="s">
        <v>61</v>
      </c>
      <c r="Q1354" s="61">
        <v>8663237243</v>
      </c>
      <c r="R1354" s="4" t="s">
        <v>5461</v>
      </c>
      <c r="S1354" s="4">
        <v>22</v>
      </c>
      <c r="T1354" s="4"/>
      <c r="U1354" s="4" t="s">
        <v>114</v>
      </c>
      <c r="V1354" s="4" t="s">
        <v>115</v>
      </c>
      <c r="W1354" s="4" t="s">
        <v>1387</v>
      </c>
      <c r="X1354" s="4">
        <v>-8.8490000000000002</v>
      </c>
      <c r="Y1354" s="4">
        <v>-71.236574000000005</v>
      </c>
      <c r="AA1354">
        <v>246999</v>
      </c>
      <c r="AB1354" s="22">
        <v>45208</v>
      </c>
      <c r="AC1354" s="22">
        <v>45250</v>
      </c>
      <c r="AD1354" s="168" t="s">
        <v>66</v>
      </c>
      <c r="AE1354" s="36">
        <v>45252</v>
      </c>
      <c r="AG1354" s="12">
        <v>11</v>
      </c>
      <c r="AH1354" s="12" t="s">
        <v>128</v>
      </c>
      <c r="AJ1354" s="81">
        <v>36899</v>
      </c>
    </row>
    <row r="1355" spans="1:36" ht="25.2" customHeight="1" x14ac:dyDescent="0.3">
      <c r="A1355" s="5">
        <v>959</v>
      </c>
      <c r="B1355" s="4" t="s">
        <v>5462</v>
      </c>
      <c r="C1355" s="171">
        <v>41684</v>
      </c>
      <c r="D1355" s="61" t="s">
        <v>5463</v>
      </c>
      <c r="E1355" s="99" t="str">
        <f>IFERROR(VLOOKUP(F1355,'Banco de Dados'!AE:AF,2,FALSE),"")</f>
        <v/>
      </c>
      <c r="F1355" s="4">
        <v>212301930</v>
      </c>
      <c r="G1355" s="4" t="s">
        <v>58</v>
      </c>
      <c r="H1355" s="12" t="s">
        <v>59</v>
      </c>
      <c r="J1355" s="11">
        <v>80</v>
      </c>
      <c r="K1355" s="111">
        <v>45321</v>
      </c>
      <c r="L1355" s="12" t="s">
        <v>365</v>
      </c>
      <c r="M1355" s="12"/>
      <c r="N1355" s="4" t="s">
        <v>491</v>
      </c>
      <c r="O1355" s="4" t="s">
        <v>5464</v>
      </c>
      <c r="P1355" s="4" t="s">
        <v>61</v>
      </c>
      <c r="Q1355" s="61">
        <v>1027613292</v>
      </c>
      <c r="R1355" s="4" t="s">
        <v>5465</v>
      </c>
      <c r="S1355" s="4">
        <v>22</v>
      </c>
      <c r="T1355" s="4"/>
      <c r="U1355" s="4" t="s">
        <v>114</v>
      </c>
      <c r="V1355" s="4" t="s">
        <v>115</v>
      </c>
      <c r="W1355" s="4" t="s">
        <v>1387</v>
      </c>
      <c r="X1355" s="4">
        <v>-8.8564050000000005</v>
      </c>
      <c r="Y1355" s="4">
        <v>-71.245036999999996</v>
      </c>
      <c r="Z1355" t="s">
        <v>7</v>
      </c>
      <c r="AA1355">
        <v>247255</v>
      </c>
      <c r="AB1355" s="22">
        <v>45208</v>
      </c>
      <c r="AC1355" s="22">
        <v>45250</v>
      </c>
      <c r="AE1355" s="36">
        <v>45330</v>
      </c>
      <c r="AJ1355" s="81">
        <v>32868</v>
      </c>
    </row>
    <row r="1356" spans="1:36" ht="25.2" customHeight="1" x14ac:dyDescent="0.3">
      <c r="A1356" s="5">
        <v>96</v>
      </c>
      <c r="B1356" s="4" t="s">
        <v>5466</v>
      </c>
      <c r="C1356" s="169">
        <v>17248</v>
      </c>
      <c r="D1356" s="11" t="s">
        <v>106</v>
      </c>
      <c r="E1356" s="99" t="str">
        <f>IFERROR(VLOOKUP(F1356,'Banco de Dados'!AE:AF,2,FALSE),"")</f>
        <v/>
      </c>
      <c r="F1356" s="4"/>
      <c r="G1356" s="4" t="s">
        <v>58</v>
      </c>
      <c r="H1356" s="12" t="s">
        <v>363</v>
      </c>
      <c r="I1356" s="4" t="s">
        <v>446</v>
      </c>
      <c r="J1356" s="11" t="s">
        <v>365</v>
      </c>
      <c r="K1356" s="111"/>
      <c r="M1356" s="12"/>
      <c r="N1356" s="4"/>
      <c r="O1356" s="4" t="s">
        <v>5467</v>
      </c>
      <c r="P1356" s="4" t="s">
        <v>61</v>
      </c>
      <c r="Q1356" s="11">
        <v>70199837236</v>
      </c>
      <c r="R1356" s="4"/>
      <c r="S1356" s="4">
        <v>16</v>
      </c>
      <c r="T1356" s="4"/>
      <c r="U1356" s="4" t="s">
        <v>63</v>
      </c>
      <c r="V1356" s="4" t="s">
        <v>64</v>
      </c>
      <c r="W1356" s="4" t="s">
        <v>65</v>
      </c>
      <c r="X1356" s="4">
        <v>-8.2160820000000001</v>
      </c>
      <c r="Y1356" s="4">
        <v>-72.519319999999993</v>
      </c>
      <c r="Z1356" t="s">
        <v>7</v>
      </c>
      <c r="AB1356" s="22">
        <v>45154</v>
      </c>
      <c r="AC1356" s="22">
        <v>45154</v>
      </c>
      <c r="AD1356" s="168"/>
      <c r="AE1356" s="36"/>
      <c r="AF1356"/>
      <c r="AJ1356" s="81" t="e">
        <v>#N/A</v>
      </c>
    </row>
    <row r="1357" spans="1:36" ht="25.2" customHeight="1" x14ac:dyDescent="0.3">
      <c r="A1357" s="5">
        <v>960</v>
      </c>
      <c r="B1357" s="4" t="s">
        <v>5468</v>
      </c>
      <c r="C1357" s="171">
        <v>41686</v>
      </c>
      <c r="D1357" s="11" t="s">
        <v>5469</v>
      </c>
      <c r="E1357" s="99" t="str">
        <f ca="1">IFERROR(VLOOKUP(F1357,'Banco de Dados'!AE:AF,2,FALSE),"")</f>
        <v/>
      </c>
      <c r="F1357" s="4">
        <f ca="1">IFERROR(VLOOKUP(Q1357,'Banco de Dados'!A:B,2,FALSE),"")</f>
        <v>212301821</v>
      </c>
      <c r="G1357" s="4" t="s">
        <v>58</v>
      </c>
      <c r="H1357" s="12" t="s">
        <v>59</v>
      </c>
      <c r="J1357" s="11">
        <v>80</v>
      </c>
      <c r="K1357" s="111">
        <v>45243</v>
      </c>
      <c r="L1357" s="12" t="s">
        <v>59</v>
      </c>
      <c r="M1357" s="12" t="s">
        <v>59</v>
      </c>
      <c r="O1357" s="4" t="s">
        <v>5470</v>
      </c>
      <c r="P1357" s="4" t="s">
        <v>61</v>
      </c>
      <c r="Q1357" s="11">
        <v>3754924290</v>
      </c>
      <c r="R1357" s="4" t="s">
        <v>5471</v>
      </c>
      <c r="S1357" s="4">
        <v>22</v>
      </c>
      <c r="T1357" s="4"/>
      <c r="U1357" s="4" t="s">
        <v>114</v>
      </c>
      <c r="V1357" s="4" t="s">
        <v>115</v>
      </c>
      <c r="W1357" s="4" t="s">
        <v>1361</v>
      </c>
      <c r="X1357" s="4">
        <v>-8.8484630000000006</v>
      </c>
      <c r="Y1357" s="4">
        <v>-71.280178000000006</v>
      </c>
      <c r="AA1357">
        <v>246999</v>
      </c>
      <c r="AB1357" s="22">
        <v>45208</v>
      </c>
      <c r="AC1357" s="22">
        <v>45250</v>
      </c>
      <c r="AD1357" s="168" t="s">
        <v>66</v>
      </c>
      <c r="AE1357" s="36">
        <v>45252</v>
      </c>
      <c r="AG1357" s="12">
        <v>11</v>
      </c>
      <c r="AH1357" s="12" t="s">
        <v>128</v>
      </c>
      <c r="AJ1357" s="81">
        <v>35653</v>
      </c>
    </row>
    <row r="1358" spans="1:36" ht="25.2" customHeight="1" x14ac:dyDescent="0.3">
      <c r="A1358" s="5">
        <v>961</v>
      </c>
      <c r="B1358" s="4" t="s">
        <v>5472</v>
      </c>
      <c r="C1358" s="171">
        <v>41640</v>
      </c>
      <c r="D1358" s="11" t="s">
        <v>5473</v>
      </c>
      <c r="E1358" s="99" t="str">
        <f ca="1">IFERROR(VLOOKUP(F1358,'Banco de Dados'!AE:AF,2,FALSE),"")</f>
        <v/>
      </c>
      <c r="F1358" s="4">
        <f ca="1">IFERROR(VLOOKUP(Q1358,'Banco de Dados'!A:B,2,FALSE),"")</f>
        <v>212301907</v>
      </c>
      <c r="G1358" s="4" t="s">
        <v>58</v>
      </c>
      <c r="H1358" s="12" t="s">
        <v>59</v>
      </c>
      <c r="J1358" s="11">
        <v>80</v>
      </c>
      <c r="K1358" s="111">
        <v>45264</v>
      </c>
      <c r="L1358" s="12" t="s">
        <v>59</v>
      </c>
      <c r="M1358" s="12" t="s">
        <v>59</v>
      </c>
      <c r="N1358" s="4"/>
      <c r="O1358" s="4" t="s">
        <v>5474</v>
      </c>
      <c r="P1358" s="4" t="s">
        <v>61</v>
      </c>
      <c r="Q1358" s="11">
        <v>8322913230</v>
      </c>
      <c r="R1358" s="4" t="s">
        <v>5475</v>
      </c>
      <c r="S1358" s="4">
        <v>22</v>
      </c>
      <c r="T1358" s="4"/>
      <c r="U1358" s="4" t="s">
        <v>114</v>
      </c>
      <c r="V1358" s="4" t="s">
        <v>115</v>
      </c>
      <c r="W1358" s="4" t="s">
        <v>478</v>
      </c>
      <c r="X1358" s="4">
        <v>-8.8493480000000009</v>
      </c>
      <c r="Y1358" s="4">
        <v>-71.300132000000005</v>
      </c>
      <c r="Z1358" t="s">
        <v>7</v>
      </c>
      <c r="AA1358">
        <v>247255</v>
      </c>
      <c r="AB1358" s="22">
        <v>45208</v>
      </c>
      <c r="AC1358" s="22">
        <v>45250</v>
      </c>
      <c r="AD1358" s="168" t="s">
        <v>66</v>
      </c>
      <c r="AE1358" s="36">
        <v>45271</v>
      </c>
      <c r="AG1358" s="12">
        <v>12</v>
      </c>
      <c r="AH1358" s="12" t="s">
        <v>122</v>
      </c>
      <c r="AJ1358" s="81">
        <v>25571</v>
      </c>
    </row>
    <row r="1359" spans="1:36" ht="25.2" customHeight="1" x14ac:dyDescent="0.3">
      <c r="A1359" s="5">
        <v>962</v>
      </c>
      <c r="B1359" s="4" t="s">
        <v>5476</v>
      </c>
      <c r="C1359" s="171">
        <v>41644</v>
      </c>
      <c r="D1359" s="11" t="s">
        <v>5477</v>
      </c>
      <c r="E1359" s="99" t="str">
        <f ca="1">IFERROR(VLOOKUP(F1359,'Banco de Dados'!AE:AF,2,FALSE),"")</f>
        <v/>
      </c>
      <c r="F1359" s="4">
        <f ca="1">IFERROR(VLOOKUP(Q1359,'Banco de Dados'!A:B,2,FALSE),"")</f>
        <v>212301823</v>
      </c>
      <c r="G1359" s="4" t="s">
        <v>58</v>
      </c>
      <c r="H1359" s="12" t="s">
        <v>59</v>
      </c>
      <c r="J1359" s="11">
        <v>80</v>
      </c>
      <c r="K1359" s="111">
        <v>45201</v>
      </c>
      <c r="L1359" s="12" t="s">
        <v>59</v>
      </c>
      <c r="M1359" s="12" t="s">
        <v>59</v>
      </c>
      <c r="O1359" s="4" t="s">
        <v>5478</v>
      </c>
      <c r="P1359" s="4" t="s">
        <v>61</v>
      </c>
      <c r="Q1359" s="11">
        <v>4634258200</v>
      </c>
      <c r="R1359" s="4" t="s">
        <v>5479</v>
      </c>
      <c r="S1359" s="4">
        <v>22</v>
      </c>
      <c r="T1359" s="4"/>
      <c r="U1359" s="4" t="s">
        <v>114</v>
      </c>
      <c r="V1359" s="4" t="s">
        <v>115</v>
      </c>
      <c r="W1359" s="4" t="s">
        <v>1361</v>
      </c>
      <c r="X1359" s="4">
        <v>-8.8568250000000006</v>
      </c>
      <c r="Y1359" s="4">
        <v>-71.301002999999994</v>
      </c>
      <c r="AA1359">
        <v>246999</v>
      </c>
      <c r="AB1359" s="22">
        <v>45208</v>
      </c>
      <c r="AC1359" s="22">
        <v>45250</v>
      </c>
      <c r="AD1359" s="168" t="s">
        <v>66</v>
      </c>
      <c r="AE1359" s="36">
        <v>45252</v>
      </c>
      <c r="AG1359" s="12">
        <v>11</v>
      </c>
      <c r="AH1359" s="12" t="s">
        <v>128</v>
      </c>
      <c r="AJ1359" s="81">
        <v>34627</v>
      </c>
    </row>
    <row r="1360" spans="1:36" ht="25.2" customHeight="1" x14ac:dyDescent="0.3">
      <c r="A1360" s="5">
        <v>963</v>
      </c>
      <c r="B1360" s="4" t="s">
        <v>5480</v>
      </c>
      <c r="C1360" s="171">
        <v>41646</v>
      </c>
      <c r="D1360" s="11" t="s">
        <v>5481</v>
      </c>
      <c r="E1360" s="99" t="str">
        <f ca="1">IFERROR(VLOOKUP(F1360,'Banco de Dados'!AE:AF,2,FALSE),"")</f>
        <v/>
      </c>
      <c r="F1360" s="4">
        <f ca="1">IFERROR(VLOOKUP(Q1360,'Banco de Dados'!A:B,2,FALSE),"")</f>
        <v>212301825</v>
      </c>
      <c r="G1360" s="4" t="s">
        <v>58</v>
      </c>
      <c r="H1360" s="12" t="s">
        <v>59</v>
      </c>
      <c r="J1360" s="11">
        <v>80</v>
      </c>
      <c r="K1360" s="111">
        <v>45248</v>
      </c>
      <c r="L1360" s="12" t="s">
        <v>59</v>
      </c>
      <c r="M1360" s="12" t="s">
        <v>59</v>
      </c>
      <c r="O1360" s="4" t="s">
        <v>5482</v>
      </c>
      <c r="P1360" s="4" t="s">
        <v>61</v>
      </c>
      <c r="Q1360" s="11">
        <v>68848528287</v>
      </c>
      <c r="R1360" s="4" t="s">
        <v>5483</v>
      </c>
      <c r="S1360" s="4">
        <v>22</v>
      </c>
      <c r="T1360" s="4"/>
      <c r="U1360" s="4" t="s">
        <v>114</v>
      </c>
      <c r="V1360" s="4" t="s">
        <v>115</v>
      </c>
      <c r="W1360" s="4" t="s">
        <v>1361</v>
      </c>
      <c r="X1360" s="4">
        <v>-8.8656410000000001</v>
      </c>
      <c r="Y1360" s="4">
        <v>-71.317099999999996</v>
      </c>
      <c r="AA1360">
        <v>246999</v>
      </c>
      <c r="AB1360" s="22">
        <v>45208</v>
      </c>
      <c r="AC1360" s="22">
        <v>45250</v>
      </c>
      <c r="AD1360" s="168" t="s">
        <v>66</v>
      </c>
      <c r="AE1360" s="36">
        <v>45252</v>
      </c>
      <c r="AG1360" s="12">
        <v>11</v>
      </c>
      <c r="AH1360" s="12" t="s">
        <v>128</v>
      </c>
      <c r="AJ1360" s="81">
        <v>28331</v>
      </c>
    </row>
    <row r="1361" spans="1:36" ht="25.2" customHeight="1" x14ac:dyDescent="0.3">
      <c r="A1361" s="5">
        <v>964</v>
      </c>
      <c r="B1361" s="4" t="s">
        <v>5484</v>
      </c>
      <c r="C1361" s="171">
        <v>41650</v>
      </c>
      <c r="D1361" s="11" t="s">
        <v>5485</v>
      </c>
      <c r="E1361" s="99" t="str">
        <f>IFERROR(VLOOKUP(F1361,'Banco de Dados'!AE:AF,2,FALSE),"")</f>
        <v/>
      </c>
      <c r="F1361" s="4"/>
      <c r="G1361" s="4" t="s">
        <v>58</v>
      </c>
      <c r="H1361" s="12" t="s">
        <v>59</v>
      </c>
      <c r="J1361" s="11">
        <v>80</v>
      </c>
      <c r="K1361" s="111">
        <v>45272</v>
      </c>
      <c r="L1361" s="16" t="s">
        <v>59</v>
      </c>
      <c r="O1361" s="4" t="s">
        <v>5486</v>
      </c>
      <c r="P1361" s="4" t="s">
        <v>61</v>
      </c>
      <c r="Q1361" s="11">
        <v>95472576253</v>
      </c>
      <c r="R1361" s="4" t="s">
        <v>5487</v>
      </c>
      <c r="S1361" s="4">
        <v>22</v>
      </c>
      <c r="T1361" s="4"/>
      <c r="U1361" s="4" t="s">
        <v>114</v>
      </c>
      <c r="V1361" s="4" t="s">
        <v>115</v>
      </c>
      <c r="W1361" s="4" t="s">
        <v>478</v>
      </c>
      <c r="X1361" s="4">
        <v>-8.8787909999999997</v>
      </c>
      <c r="Y1361" s="4">
        <v>-71.366095000000001</v>
      </c>
      <c r="Z1361" t="s">
        <v>7</v>
      </c>
      <c r="AB1361" s="111">
        <v>45208</v>
      </c>
      <c r="AC1361" s="22">
        <v>45250</v>
      </c>
      <c r="AD1361" s="168" t="s">
        <v>66</v>
      </c>
      <c r="AE1361" s="36">
        <v>45280</v>
      </c>
      <c r="AG1361" s="4">
        <v>12</v>
      </c>
      <c r="AH1361" s="12" t="s">
        <v>122</v>
      </c>
      <c r="AJ1361" s="81">
        <v>28056</v>
      </c>
    </row>
    <row r="1362" spans="1:36" ht="25.2" customHeight="1" x14ac:dyDescent="0.3">
      <c r="A1362" s="5">
        <v>965</v>
      </c>
      <c r="B1362" s="4" t="s">
        <v>5488</v>
      </c>
      <c r="C1362" s="171">
        <v>41652</v>
      </c>
      <c r="D1362" s="11" t="s">
        <v>5489</v>
      </c>
      <c r="E1362" s="99" t="str">
        <f>IFERROR(VLOOKUP(F1362,'Banco de Dados'!AE:AF,2,FALSE),"")</f>
        <v/>
      </c>
      <c r="F1362" s="4"/>
      <c r="G1362" s="4" t="s">
        <v>58</v>
      </c>
      <c r="H1362" s="12" t="s">
        <v>59</v>
      </c>
      <c r="J1362" s="11">
        <v>80</v>
      </c>
      <c r="K1362" s="111">
        <v>45272</v>
      </c>
      <c r="L1362" s="16" t="s">
        <v>59</v>
      </c>
      <c r="O1362" s="4" t="s">
        <v>5490</v>
      </c>
      <c r="P1362" s="4" t="s">
        <v>61</v>
      </c>
      <c r="Q1362" s="11">
        <v>8233584290</v>
      </c>
      <c r="R1362" s="4" t="s">
        <v>5491</v>
      </c>
      <c r="S1362" s="4">
        <v>22</v>
      </c>
      <c r="T1362" s="4"/>
      <c r="U1362" s="4" t="s">
        <v>114</v>
      </c>
      <c r="V1362" s="4" t="s">
        <v>115</v>
      </c>
      <c r="W1362" s="4" t="s">
        <v>478</v>
      </c>
      <c r="X1362" s="4">
        <v>-8.880789</v>
      </c>
      <c r="Y1362" s="4">
        <v>-71.362082000000001</v>
      </c>
      <c r="Z1362" t="s">
        <v>7</v>
      </c>
      <c r="AB1362" s="111">
        <v>45208</v>
      </c>
      <c r="AC1362" s="22">
        <v>45250</v>
      </c>
      <c r="AD1362" s="168" t="s">
        <v>66</v>
      </c>
      <c r="AE1362" s="36">
        <v>45280</v>
      </c>
      <c r="AG1362" s="4">
        <v>12</v>
      </c>
      <c r="AH1362" s="12" t="s">
        <v>122</v>
      </c>
      <c r="AJ1362" s="81">
        <v>34046</v>
      </c>
    </row>
    <row r="1363" spans="1:36" ht="25.2" customHeight="1" x14ac:dyDescent="0.3">
      <c r="A1363" s="5">
        <v>966</v>
      </c>
      <c r="B1363" s="4" t="s">
        <v>5492</v>
      </c>
      <c r="C1363" s="171">
        <v>41654</v>
      </c>
      <c r="D1363" s="11" t="s">
        <v>5493</v>
      </c>
      <c r="E1363" s="99" t="str">
        <f>IFERROR(VLOOKUP(F1363,'Banco de Dados'!AE:AF,2,FALSE),"")</f>
        <v/>
      </c>
      <c r="F1363" s="4"/>
      <c r="G1363" s="4" t="s">
        <v>58</v>
      </c>
      <c r="H1363" s="12" t="s">
        <v>59</v>
      </c>
      <c r="J1363" s="11">
        <v>80</v>
      </c>
      <c r="K1363" s="111">
        <v>45272</v>
      </c>
      <c r="L1363" s="16" t="s">
        <v>59</v>
      </c>
      <c r="O1363" s="4" t="s">
        <v>5494</v>
      </c>
      <c r="P1363" s="4" t="s">
        <v>61</v>
      </c>
      <c r="Q1363" s="11">
        <v>70162752210</v>
      </c>
      <c r="R1363" s="4" t="s">
        <v>5495</v>
      </c>
      <c r="S1363" s="4">
        <v>22</v>
      </c>
      <c r="T1363" s="4"/>
      <c r="U1363" s="4" t="s">
        <v>114</v>
      </c>
      <c r="V1363" s="4" t="s">
        <v>115</v>
      </c>
      <c r="W1363" s="4" t="s">
        <v>1361</v>
      </c>
      <c r="X1363" s="4">
        <v>-8.8819199999999991</v>
      </c>
      <c r="Y1363" s="4">
        <v>-71.357249999999993</v>
      </c>
      <c r="Z1363" t="s">
        <v>7</v>
      </c>
      <c r="AB1363" s="111">
        <v>45208</v>
      </c>
      <c r="AC1363" s="22">
        <v>45250</v>
      </c>
      <c r="AD1363" s="168" t="s">
        <v>66</v>
      </c>
      <c r="AE1363" s="36">
        <v>45280</v>
      </c>
      <c r="AG1363" s="4">
        <v>12</v>
      </c>
      <c r="AH1363" s="12" t="s">
        <v>122</v>
      </c>
      <c r="AJ1363" s="81">
        <v>32805</v>
      </c>
    </row>
    <row r="1364" spans="1:36" ht="25.2" customHeight="1" x14ac:dyDescent="0.3">
      <c r="A1364" s="5">
        <v>967</v>
      </c>
      <c r="B1364" s="4" t="s">
        <v>5496</v>
      </c>
      <c r="C1364" s="171">
        <v>41656</v>
      </c>
      <c r="D1364" s="11" t="s">
        <v>5497</v>
      </c>
      <c r="E1364" s="99" t="str">
        <f>IFERROR(VLOOKUP(F1364,'Banco de Dados'!AE:AF,2,FALSE),"")</f>
        <v/>
      </c>
      <c r="F1364" s="4"/>
      <c r="G1364" s="4" t="s">
        <v>58</v>
      </c>
      <c r="H1364" s="12" t="s">
        <v>59</v>
      </c>
      <c r="I1364" s="4" t="s">
        <v>5498</v>
      </c>
      <c r="J1364" s="11">
        <v>80</v>
      </c>
      <c r="K1364" s="111">
        <v>45254</v>
      </c>
      <c r="L1364" s="16" t="s">
        <v>59</v>
      </c>
      <c r="N1364" s="4" t="s">
        <v>491</v>
      </c>
      <c r="O1364" s="4" t="s">
        <v>5499</v>
      </c>
      <c r="P1364" s="4" t="s">
        <v>61</v>
      </c>
      <c r="Q1364" s="11">
        <v>87718839249</v>
      </c>
      <c r="R1364" s="4" t="s">
        <v>5500</v>
      </c>
      <c r="S1364" s="4">
        <v>22</v>
      </c>
      <c r="T1364" s="4"/>
      <c r="U1364" s="4" t="s">
        <v>114</v>
      </c>
      <c r="V1364" s="4" t="s">
        <v>115</v>
      </c>
      <c r="W1364" s="4" t="s">
        <v>478</v>
      </c>
      <c r="X1364" s="4">
        <v>-8.8743230000000004</v>
      </c>
      <c r="Y1364" s="4">
        <v>-71.348361999999995</v>
      </c>
      <c r="Z1364" t="s">
        <v>7</v>
      </c>
      <c r="AB1364" s="111">
        <v>45240</v>
      </c>
      <c r="AC1364" s="22">
        <v>45250</v>
      </c>
      <c r="AD1364" s="168" t="s">
        <v>66</v>
      </c>
      <c r="AE1364" s="36">
        <v>45280</v>
      </c>
      <c r="AG1364" s="4">
        <v>12</v>
      </c>
      <c r="AH1364" s="12" t="s">
        <v>122</v>
      </c>
      <c r="AJ1364" s="81">
        <v>29257</v>
      </c>
    </row>
    <row r="1365" spans="1:36" ht="25.2" customHeight="1" x14ac:dyDescent="0.3">
      <c r="A1365" s="5">
        <v>968</v>
      </c>
      <c r="B1365" s="4" t="s">
        <v>5501</v>
      </c>
      <c r="C1365" s="171">
        <v>41660</v>
      </c>
      <c r="D1365" s="11" t="s">
        <v>5502</v>
      </c>
      <c r="E1365" s="99" t="str">
        <f>IFERROR(VLOOKUP(F1365,'Banco de Dados'!AE:AF,2,FALSE),"")</f>
        <v/>
      </c>
      <c r="F1365" s="4"/>
      <c r="G1365" s="4" t="s">
        <v>58</v>
      </c>
      <c r="H1365" s="12" t="s">
        <v>59</v>
      </c>
      <c r="J1365" s="11">
        <v>80</v>
      </c>
      <c r="K1365" s="111">
        <v>45267</v>
      </c>
      <c r="L1365" s="16" t="s">
        <v>59</v>
      </c>
      <c r="N1365" s="4" t="s">
        <v>491</v>
      </c>
      <c r="O1365" s="4" t="s">
        <v>5503</v>
      </c>
      <c r="P1365" s="4" t="s">
        <v>61</v>
      </c>
      <c r="Q1365" s="11">
        <v>674372220</v>
      </c>
      <c r="R1365" s="4" t="s">
        <v>5504</v>
      </c>
      <c r="S1365" s="4">
        <v>22</v>
      </c>
      <c r="T1365" s="4"/>
      <c r="U1365" s="4" t="s">
        <v>114</v>
      </c>
      <c r="V1365" s="4" t="s">
        <v>115</v>
      </c>
      <c r="W1365" s="4" t="s">
        <v>1361</v>
      </c>
      <c r="X1365" s="4">
        <v>-8.8756059999999994</v>
      </c>
      <c r="Y1365" s="4">
        <v>-71.336712000000006</v>
      </c>
      <c r="Z1365" t="s">
        <v>7</v>
      </c>
      <c r="AB1365" s="111">
        <v>45208</v>
      </c>
      <c r="AC1365" s="22">
        <v>45250</v>
      </c>
      <c r="AD1365" s="168" t="s">
        <v>66</v>
      </c>
      <c r="AE1365" s="36">
        <v>45280</v>
      </c>
      <c r="AG1365" s="4">
        <v>12</v>
      </c>
      <c r="AH1365" s="12" t="s">
        <v>122</v>
      </c>
      <c r="AJ1365" s="81">
        <v>32653</v>
      </c>
    </row>
    <row r="1366" spans="1:36" ht="25.2" customHeight="1" x14ac:dyDescent="0.3">
      <c r="A1366" s="5">
        <v>969</v>
      </c>
      <c r="B1366" s="4" t="s">
        <v>5505</v>
      </c>
      <c r="C1366" s="171">
        <v>41666</v>
      </c>
      <c r="D1366" s="11" t="s">
        <v>5506</v>
      </c>
      <c r="E1366" s="99" t="str">
        <f ca="1">IFERROR(VLOOKUP(F1366,'Banco de Dados'!AE:AF,2,FALSE),"")</f>
        <v/>
      </c>
      <c r="F1366" s="4">
        <f ca="1">IFERROR(VLOOKUP(Q1366,'Banco de Dados'!A:B,2,FALSE),"")</f>
        <v>212301908</v>
      </c>
      <c r="G1366" s="4" t="s">
        <v>58</v>
      </c>
      <c r="H1366" s="12" t="s">
        <v>59</v>
      </c>
      <c r="J1366" s="11">
        <v>80</v>
      </c>
      <c r="K1366" s="111">
        <v>45267</v>
      </c>
      <c r="L1366" s="12" t="s">
        <v>59</v>
      </c>
      <c r="M1366" s="12" t="s">
        <v>59</v>
      </c>
      <c r="N1366" s="4"/>
      <c r="O1366" s="4" t="s">
        <v>5507</v>
      </c>
      <c r="P1366" s="4" t="s">
        <v>61</v>
      </c>
      <c r="Q1366" s="11">
        <v>4137572267</v>
      </c>
      <c r="R1366" s="4" t="s">
        <v>5508</v>
      </c>
      <c r="S1366" s="4">
        <v>22</v>
      </c>
      <c r="T1366" s="4"/>
      <c r="U1366" s="4" t="s">
        <v>114</v>
      </c>
      <c r="V1366" s="4" t="s">
        <v>115</v>
      </c>
      <c r="W1366" s="4" t="s">
        <v>1361</v>
      </c>
      <c r="X1366" s="4">
        <v>-8.867108</v>
      </c>
      <c r="Y1366" s="4">
        <v>-71.327887000000004</v>
      </c>
      <c r="Z1366" t="s">
        <v>7</v>
      </c>
      <c r="AA1366">
        <v>247255</v>
      </c>
      <c r="AB1366" s="22">
        <v>45208</v>
      </c>
      <c r="AC1366" s="22">
        <v>45250</v>
      </c>
      <c r="AD1366" s="168" t="s">
        <v>66</v>
      </c>
      <c r="AE1366" s="36">
        <v>45271</v>
      </c>
      <c r="AG1366" s="12">
        <v>12</v>
      </c>
      <c r="AH1366" s="12" t="s">
        <v>122</v>
      </c>
      <c r="AJ1366" s="81">
        <v>36469</v>
      </c>
    </row>
    <row r="1367" spans="1:36" ht="25.2" customHeight="1" x14ac:dyDescent="0.3">
      <c r="A1367" s="5">
        <v>97</v>
      </c>
      <c r="B1367" s="4" t="s">
        <v>5509</v>
      </c>
      <c r="C1367" s="169">
        <v>17214</v>
      </c>
      <c r="D1367" s="11" t="s">
        <v>106</v>
      </c>
      <c r="E1367" s="99">
        <f>IFERROR(VLOOKUP(F1367,'Banco de Dados'!AE:AF,2,FALSE),"")</f>
        <v>714360</v>
      </c>
      <c r="F1367" s="4">
        <f>IFERROR(VLOOKUP(Q1367,'Banco de Dados'!A:B,2,FALSE),"")</f>
        <v>212301017</v>
      </c>
      <c r="G1367" s="4" t="s">
        <v>58</v>
      </c>
      <c r="H1367" s="12" t="s">
        <v>59</v>
      </c>
      <c r="I1367" s="4"/>
      <c r="J1367" s="11">
        <v>80</v>
      </c>
      <c r="K1367" s="111">
        <v>45188</v>
      </c>
      <c r="L1367" s="12" t="s">
        <v>59</v>
      </c>
      <c r="M1367" s="12" t="s">
        <v>59</v>
      </c>
      <c r="N1367" s="4"/>
      <c r="O1367" s="4" t="s">
        <v>5510</v>
      </c>
      <c r="P1367" s="4" t="s">
        <v>61</v>
      </c>
      <c r="Q1367" s="11">
        <v>4094446265</v>
      </c>
      <c r="R1367" s="4" t="s">
        <v>5511</v>
      </c>
      <c r="S1367" s="4">
        <v>16</v>
      </c>
      <c r="T1367" s="4"/>
      <c r="U1367" s="4" t="s">
        <v>63</v>
      </c>
      <c r="V1367" s="4" t="s">
        <v>64</v>
      </c>
      <c r="W1367" s="4" t="s">
        <v>65</v>
      </c>
      <c r="X1367" s="4">
        <v>-8.2060370000000002</v>
      </c>
      <c r="Y1367" s="4">
        <v>-72.537315000000007</v>
      </c>
      <c r="Z1367">
        <v>2216229</v>
      </c>
      <c r="AA1367" s="123">
        <v>239823</v>
      </c>
      <c r="AB1367" s="22">
        <v>45154</v>
      </c>
      <c r="AC1367" s="22">
        <v>45154</v>
      </c>
      <c r="AD1367" s="168" t="s">
        <v>66</v>
      </c>
      <c r="AE1367" s="36">
        <v>45194</v>
      </c>
      <c r="AF1367" s="36">
        <v>45195</v>
      </c>
      <c r="AG1367" s="12">
        <v>9</v>
      </c>
      <c r="AH1367" s="12" t="s">
        <v>67</v>
      </c>
      <c r="AI1367" t="s">
        <v>68</v>
      </c>
      <c r="AJ1367" s="81">
        <v>35394</v>
      </c>
    </row>
    <row r="1368" spans="1:36" ht="25.2" customHeight="1" x14ac:dyDescent="0.3">
      <c r="A1368" s="5">
        <v>970</v>
      </c>
      <c r="B1368" s="4" t="s">
        <v>5512</v>
      </c>
      <c r="C1368" s="171">
        <v>41668</v>
      </c>
      <c r="D1368" s="11" t="s">
        <v>5513</v>
      </c>
      <c r="E1368" s="99" t="str">
        <f ca="1">IFERROR(VLOOKUP(F1368,'Banco de Dados'!AE:AF,2,FALSE),"")</f>
        <v/>
      </c>
      <c r="F1368" s="4">
        <f ca="1">IFERROR(VLOOKUP(Q1368,'Banco de Dados'!A:B,2,FALSE),"")</f>
        <v>212301902</v>
      </c>
      <c r="G1368" s="4" t="s">
        <v>58</v>
      </c>
      <c r="H1368" s="12" t="s">
        <v>59</v>
      </c>
      <c r="J1368" s="11">
        <v>80</v>
      </c>
      <c r="K1368" s="111">
        <v>45265</v>
      </c>
      <c r="L1368" s="12" t="s">
        <v>59</v>
      </c>
      <c r="M1368" s="12" t="s">
        <v>59</v>
      </c>
      <c r="N1368" s="4"/>
      <c r="O1368" s="4" t="s">
        <v>5514</v>
      </c>
      <c r="P1368" s="4" t="s">
        <v>61</v>
      </c>
      <c r="Q1368" s="11">
        <v>98160800282</v>
      </c>
      <c r="R1368" s="4" t="s">
        <v>5515</v>
      </c>
      <c r="S1368" s="4">
        <v>22</v>
      </c>
      <c r="T1368" s="4"/>
      <c r="U1368" s="4" t="s">
        <v>114</v>
      </c>
      <c r="V1368" s="4" t="s">
        <v>115</v>
      </c>
      <c r="W1368" s="4" t="s">
        <v>1361</v>
      </c>
      <c r="X1368" s="4">
        <v>-8.8690130000000007</v>
      </c>
      <c r="Y1368" s="4">
        <v>-71.320413000000002</v>
      </c>
      <c r="Z1368" t="s">
        <v>7</v>
      </c>
      <c r="AA1368">
        <v>247255</v>
      </c>
      <c r="AB1368" s="22">
        <v>45208</v>
      </c>
      <c r="AC1368" s="22">
        <v>45250</v>
      </c>
      <c r="AD1368" s="168" t="s">
        <v>66</v>
      </c>
      <c r="AE1368" s="36">
        <v>45271</v>
      </c>
      <c r="AG1368" s="12">
        <v>12</v>
      </c>
      <c r="AH1368" s="12" t="s">
        <v>122</v>
      </c>
      <c r="AJ1368" s="81">
        <v>24863</v>
      </c>
    </row>
    <row r="1369" spans="1:36" ht="25.2" customHeight="1" x14ac:dyDescent="0.3">
      <c r="A1369" s="5">
        <v>971</v>
      </c>
      <c r="B1369" s="4" t="s">
        <v>5516</v>
      </c>
      <c r="C1369" s="171">
        <v>41670</v>
      </c>
      <c r="D1369" s="11" t="s">
        <v>5517</v>
      </c>
      <c r="E1369" s="99" t="str">
        <f ca="1">IFERROR(VLOOKUP(F1369,'Banco de Dados'!AE:AF,2,FALSE),"")</f>
        <v/>
      </c>
      <c r="F1369" s="4">
        <f ca="1">IFERROR(VLOOKUP(Q1369,'Banco de Dados'!A:B,2,FALSE),"")</f>
        <v>212301906</v>
      </c>
      <c r="G1369" s="4" t="s">
        <v>58</v>
      </c>
      <c r="H1369" s="12" t="s">
        <v>59</v>
      </c>
      <c r="J1369" s="11">
        <v>80</v>
      </c>
      <c r="K1369" s="111">
        <v>45265</v>
      </c>
      <c r="L1369" s="12" t="s">
        <v>59</v>
      </c>
      <c r="M1369" s="12" t="s">
        <v>59</v>
      </c>
      <c r="N1369" s="4"/>
      <c r="O1369" s="4" t="s">
        <v>5518</v>
      </c>
      <c r="P1369" s="4" t="s">
        <v>61</v>
      </c>
      <c r="Q1369" s="11">
        <v>5232942204</v>
      </c>
      <c r="R1369" s="4" t="s">
        <v>5519</v>
      </c>
      <c r="S1369" s="4">
        <v>22</v>
      </c>
      <c r="T1369" s="4"/>
      <c r="U1369" s="4" t="s">
        <v>114</v>
      </c>
      <c r="V1369" s="4" t="s">
        <v>115</v>
      </c>
      <c r="W1369" s="4" t="s">
        <v>1361</v>
      </c>
      <c r="X1369" s="4">
        <v>-8.8570430000000009</v>
      </c>
      <c r="Y1369" s="4">
        <v>-71.316287000000003</v>
      </c>
      <c r="Z1369" t="s">
        <v>7</v>
      </c>
      <c r="AA1369">
        <v>247255</v>
      </c>
      <c r="AB1369" s="22">
        <v>45208</v>
      </c>
      <c r="AC1369" s="22">
        <v>45250</v>
      </c>
      <c r="AD1369" s="168" t="s">
        <v>66</v>
      </c>
      <c r="AE1369" s="36">
        <v>45271</v>
      </c>
      <c r="AG1369" s="12">
        <v>12</v>
      </c>
      <c r="AH1369" s="12" t="s">
        <v>122</v>
      </c>
      <c r="AJ1369" s="81">
        <v>36376</v>
      </c>
    </row>
    <row r="1370" spans="1:36" ht="25.2" customHeight="1" x14ac:dyDescent="0.3">
      <c r="A1370" s="5">
        <v>972</v>
      </c>
      <c r="B1370" s="4" t="s">
        <v>5520</v>
      </c>
      <c r="C1370" s="171">
        <v>41674</v>
      </c>
      <c r="D1370" s="11" t="s">
        <v>5521</v>
      </c>
      <c r="E1370" s="99" t="str">
        <f ca="1">IFERROR(VLOOKUP(F1370,'Banco de Dados'!AE:AF,2,FALSE),"")</f>
        <v/>
      </c>
      <c r="F1370" s="4">
        <f ca="1">IFERROR(VLOOKUP(Q1370,'Banco de Dados'!A:B,2,FALSE),"")</f>
        <v>212301909</v>
      </c>
      <c r="G1370" s="4" t="s">
        <v>58</v>
      </c>
      <c r="H1370" s="12" t="s">
        <v>59</v>
      </c>
      <c r="J1370" s="11">
        <v>80</v>
      </c>
      <c r="K1370" s="111">
        <v>45262</v>
      </c>
      <c r="L1370" s="12" t="s">
        <v>59</v>
      </c>
      <c r="M1370" s="12" t="s">
        <v>59</v>
      </c>
      <c r="N1370" s="4"/>
      <c r="O1370" s="4" t="s">
        <v>5522</v>
      </c>
      <c r="P1370" s="4" t="s">
        <v>61</v>
      </c>
      <c r="Q1370" s="11">
        <v>9361384244</v>
      </c>
      <c r="R1370" s="4" t="s">
        <v>5523</v>
      </c>
      <c r="S1370" s="4">
        <v>22</v>
      </c>
      <c r="T1370" s="4"/>
      <c r="U1370" s="4" t="s">
        <v>114</v>
      </c>
      <c r="V1370" s="4" t="s">
        <v>115</v>
      </c>
      <c r="W1370" s="4" t="s">
        <v>1361</v>
      </c>
      <c r="X1370" s="4">
        <v>-8.8616480000000006</v>
      </c>
      <c r="Y1370" s="4">
        <v>-71.306729000000004</v>
      </c>
      <c r="Z1370" t="s">
        <v>7</v>
      </c>
      <c r="AA1370">
        <v>247255</v>
      </c>
      <c r="AB1370" s="22">
        <v>45208</v>
      </c>
      <c r="AC1370" s="22">
        <v>45250</v>
      </c>
      <c r="AD1370" s="168" t="s">
        <v>66</v>
      </c>
      <c r="AE1370" s="36">
        <v>45271</v>
      </c>
      <c r="AG1370" s="12">
        <v>12</v>
      </c>
      <c r="AH1370" s="12" t="s">
        <v>122</v>
      </c>
      <c r="AJ1370" s="81">
        <v>36933</v>
      </c>
    </row>
    <row r="1371" spans="1:36" ht="25.2" customHeight="1" x14ac:dyDescent="0.3">
      <c r="A1371" s="5">
        <v>973</v>
      </c>
      <c r="B1371" s="4" t="s">
        <v>5524</v>
      </c>
      <c r="C1371" s="171">
        <v>41676</v>
      </c>
      <c r="D1371" s="11" t="s">
        <v>5525</v>
      </c>
      <c r="E1371" s="99" t="str">
        <f ca="1">IFERROR(VLOOKUP(F1371,'Banco de Dados'!AE:AF,2,FALSE),"")</f>
        <v/>
      </c>
      <c r="F1371" s="4">
        <f ca="1">IFERROR(VLOOKUP(Q1371,'Banco de Dados'!A:B,2,FALSE),"")</f>
        <v>212301826</v>
      </c>
      <c r="G1371" s="4" t="s">
        <v>58</v>
      </c>
      <c r="H1371" s="12" t="s">
        <v>59</v>
      </c>
      <c r="J1371" s="11">
        <v>80</v>
      </c>
      <c r="K1371" s="111">
        <v>45203</v>
      </c>
      <c r="L1371" s="12" t="s">
        <v>59</v>
      </c>
      <c r="M1371" s="12" t="s">
        <v>59</v>
      </c>
      <c r="O1371" s="4" t="s">
        <v>5526</v>
      </c>
      <c r="P1371" s="4" t="s">
        <v>292</v>
      </c>
      <c r="Q1371" s="11">
        <v>664093221</v>
      </c>
      <c r="R1371" s="4" t="s">
        <v>5527</v>
      </c>
      <c r="S1371" s="4">
        <v>22</v>
      </c>
      <c r="T1371" s="4"/>
      <c r="U1371" s="4" t="s">
        <v>114</v>
      </c>
      <c r="V1371" s="4" t="s">
        <v>115</v>
      </c>
      <c r="W1371" s="4" t="s">
        <v>478</v>
      </c>
      <c r="X1371" s="4">
        <v>-8.8426670000000005</v>
      </c>
      <c r="Y1371" s="4">
        <v>-71.270745000000005</v>
      </c>
      <c r="AA1371">
        <v>246999</v>
      </c>
      <c r="AB1371" s="22">
        <v>45208</v>
      </c>
      <c r="AC1371" s="22">
        <v>45250</v>
      </c>
      <c r="AD1371" s="168" t="s">
        <v>66</v>
      </c>
      <c r="AE1371" s="36">
        <v>45252</v>
      </c>
      <c r="AG1371" s="12">
        <v>11</v>
      </c>
      <c r="AH1371" s="12" t="s">
        <v>128</v>
      </c>
      <c r="AJ1371" s="81">
        <v>30400</v>
      </c>
    </row>
    <row r="1372" spans="1:36" ht="25.2" customHeight="1" x14ac:dyDescent="0.3">
      <c r="A1372" s="5">
        <v>974</v>
      </c>
      <c r="B1372" s="4" t="s">
        <v>5528</v>
      </c>
      <c r="C1372" s="171">
        <v>41688</v>
      </c>
      <c r="D1372" s="11" t="s">
        <v>5529</v>
      </c>
      <c r="E1372" s="99" t="str">
        <f ca="1">IFERROR(VLOOKUP(F1372,'Banco de Dados'!AE:AF,2,FALSE),"")</f>
        <v/>
      </c>
      <c r="F1372" s="4">
        <f ca="1">IFERROR(VLOOKUP(Q1372,'Banco de Dados'!A:B,2,FALSE),"")</f>
        <v>212301827</v>
      </c>
      <c r="G1372" s="4" t="s">
        <v>58</v>
      </c>
      <c r="H1372" s="12" t="s">
        <v>59</v>
      </c>
      <c r="J1372" s="11">
        <v>80</v>
      </c>
      <c r="K1372" s="111">
        <v>45244</v>
      </c>
      <c r="L1372" s="12" t="s">
        <v>59</v>
      </c>
      <c r="M1372" s="12" t="s">
        <v>59</v>
      </c>
      <c r="O1372" s="4" t="s">
        <v>5530</v>
      </c>
      <c r="P1372" s="4" t="s">
        <v>61</v>
      </c>
      <c r="Q1372" s="11">
        <v>66567491272</v>
      </c>
      <c r="R1372" s="4" t="s">
        <v>5531</v>
      </c>
      <c r="S1372" s="4">
        <v>22</v>
      </c>
      <c r="T1372" s="4"/>
      <c r="U1372" s="4" t="s">
        <v>114</v>
      </c>
      <c r="V1372" s="4" t="s">
        <v>115</v>
      </c>
      <c r="W1372" s="4" t="s">
        <v>478</v>
      </c>
      <c r="X1372" s="4">
        <v>-8.841818</v>
      </c>
      <c r="Y1372" s="4">
        <v>-71.282336000000001</v>
      </c>
      <c r="AA1372">
        <v>246999</v>
      </c>
      <c r="AB1372" s="22">
        <v>45208</v>
      </c>
      <c r="AC1372" s="22">
        <v>45250</v>
      </c>
      <c r="AD1372" s="168" t="s">
        <v>66</v>
      </c>
      <c r="AE1372" s="36">
        <v>45252</v>
      </c>
      <c r="AG1372" s="12">
        <v>11</v>
      </c>
      <c r="AH1372" s="12" t="s">
        <v>128</v>
      </c>
      <c r="AJ1372" s="81">
        <v>25102</v>
      </c>
    </row>
    <row r="1373" spans="1:36" ht="25.2" customHeight="1" x14ac:dyDescent="0.3">
      <c r="A1373" s="5">
        <v>975</v>
      </c>
      <c r="B1373" s="4" t="s">
        <v>5532</v>
      </c>
      <c r="C1373" s="171">
        <v>41690</v>
      </c>
      <c r="D1373" s="11" t="s">
        <v>5533</v>
      </c>
      <c r="E1373" s="99" t="str">
        <f ca="1">IFERROR(VLOOKUP(F1373,'Banco de Dados'!AE:AF,2,FALSE),"")</f>
        <v/>
      </c>
      <c r="F1373" s="4">
        <f ca="1">IFERROR(VLOOKUP(Q1373,'Banco de Dados'!A:B,2,FALSE),"")</f>
        <v>212301829</v>
      </c>
      <c r="G1373" s="4" t="s">
        <v>58</v>
      </c>
      <c r="H1373" s="12" t="s">
        <v>59</v>
      </c>
      <c r="J1373" s="11">
        <v>80</v>
      </c>
      <c r="K1373" s="111">
        <v>45244</v>
      </c>
      <c r="L1373" s="12" t="s">
        <v>59</v>
      </c>
      <c r="M1373" s="12" t="s">
        <v>59</v>
      </c>
      <c r="O1373" s="4" t="s">
        <v>5534</v>
      </c>
      <c r="P1373" s="4" t="s">
        <v>292</v>
      </c>
      <c r="Q1373" s="11">
        <v>71707727287</v>
      </c>
      <c r="R1373" s="4" t="s">
        <v>5535</v>
      </c>
      <c r="S1373" s="4">
        <v>22</v>
      </c>
      <c r="T1373" s="4"/>
      <c r="U1373" s="4" t="s">
        <v>114</v>
      </c>
      <c r="V1373" s="4" t="s">
        <v>115</v>
      </c>
      <c r="W1373" s="4" t="s">
        <v>478</v>
      </c>
      <c r="X1373" s="4">
        <v>-8.8417870000000001</v>
      </c>
      <c r="Y1373" s="4">
        <v>-71.282478999999995</v>
      </c>
      <c r="AA1373">
        <v>246999</v>
      </c>
      <c r="AB1373" s="22">
        <v>45208</v>
      </c>
      <c r="AC1373" s="22">
        <v>45250</v>
      </c>
      <c r="AD1373" s="168" t="s">
        <v>66</v>
      </c>
      <c r="AE1373" s="36">
        <v>45252</v>
      </c>
      <c r="AG1373" s="12">
        <v>11</v>
      </c>
      <c r="AH1373" s="12" t="s">
        <v>128</v>
      </c>
      <c r="AJ1373" s="81">
        <v>23980</v>
      </c>
    </row>
    <row r="1374" spans="1:36" ht="25.2" customHeight="1" x14ac:dyDescent="0.3">
      <c r="A1374" s="5">
        <v>976</v>
      </c>
      <c r="B1374" s="4" t="s">
        <v>5536</v>
      </c>
      <c r="C1374" s="171">
        <v>41692</v>
      </c>
      <c r="D1374" s="11" t="s">
        <v>5537</v>
      </c>
      <c r="E1374" s="99" t="str">
        <f ca="1">IFERROR(VLOOKUP(F1374,'Banco de Dados'!AE:AF,2,FALSE),"")</f>
        <v/>
      </c>
      <c r="F1374" s="4">
        <f ca="1">IFERROR(VLOOKUP(Q1374,'Banco de Dados'!A:B,2,FALSE),"")</f>
        <v>212301831</v>
      </c>
      <c r="G1374" s="4" t="s">
        <v>58</v>
      </c>
      <c r="H1374" s="12" t="s">
        <v>59</v>
      </c>
      <c r="J1374" s="11">
        <v>80</v>
      </c>
      <c r="K1374" s="111">
        <v>45246</v>
      </c>
      <c r="L1374" s="12" t="s">
        <v>59</v>
      </c>
      <c r="M1374" s="12" t="s">
        <v>59</v>
      </c>
      <c r="O1374" s="4" t="s">
        <v>5538</v>
      </c>
      <c r="P1374" s="4" t="s">
        <v>61</v>
      </c>
      <c r="Q1374" s="11">
        <v>66605032268</v>
      </c>
      <c r="R1374" s="4" t="s">
        <v>5539</v>
      </c>
      <c r="S1374" s="4">
        <v>22</v>
      </c>
      <c r="T1374" s="4"/>
      <c r="U1374" s="4" t="s">
        <v>114</v>
      </c>
      <c r="V1374" s="4" t="s">
        <v>115</v>
      </c>
      <c r="W1374" s="4" t="s">
        <v>1361</v>
      </c>
      <c r="X1374" s="4">
        <v>-8.8478480000000008</v>
      </c>
      <c r="Y1374" s="4">
        <v>-71.294296000000003</v>
      </c>
      <c r="AA1374">
        <v>246999</v>
      </c>
      <c r="AB1374" s="22">
        <v>45208</v>
      </c>
      <c r="AC1374" s="22">
        <v>45250</v>
      </c>
      <c r="AD1374" s="168" t="s">
        <v>66</v>
      </c>
      <c r="AE1374" s="36">
        <v>45252</v>
      </c>
      <c r="AG1374" s="12">
        <v>11</v>
      </c>
      <c r="AH1374" s="12" t="s">
        <v>128</v>
      </c>
      <c r="AJ1374" s="81">
        <v>24962</v>
      </c>
    </row>
    <row r="1375" spans="1:36" ht="25.2" customHeight="1" x14ac:dyDescent="0.3">
      <c r="A1375" s="5">
        <v>977</v>
      </c>
      <c r="B1375" s="4" t="s">
        <v>5540</v>
      </c>
      <c r="C1375" s="171">
        <v>41694</v>
      </c>
      <c r="D1375" s="11" t="s">
        <v>5541</v>
      </c>
      <c r="E1375" s="99" t="str">
        <f ca="1">IFERROR(VLOOKUP(F1375,'Banco de Dados'!AE:AF,2,FALSE),"")</f>
        <v/>
      </c>
      <c r="F1375" s="4">
        <f ca="1">IFERROR(VLOOKUP(Q1375,'Banco de Dados'!A:B,2,FALSE),"")</f>
        <v>212301911</v>
      </c>
      <c r="G1375" s="4" t="s">
        <v>58</v>
      </c>
      <c r="H1375" s="12" t="s">
        <v>59</v>
      </c>
      <c r="J1375" s="11">
        <v>80</v>
      </c>
      <c r="K1375" s="111">
        <v>45265</v>
      </c>
      <c r="L1375" s="12" t="s">
        <v>59</v>
      </c>
      <c r="M1375" s="12" t="s">
        <v>59</v>
      </c>
      <c r="N1375" s="4"/>
      <c r="O1375" s="4" t="s">
        <v>5542</v>
      </c>
      <c r="P1375" s="4" t="s">
        <v>61</v>
      </c>
      <c r="Q1375" s="11">
        <v>1013399250</v>
      </c>
      <c r="R1375" s="4" t="s">
        <v>5543</v>
      </c>
      <c r="S1375" s="4">
        <v>22</v>
      </c>
      <c r="T1375" s="4"/>
      <c r="U1375" s="4" t="s">
        <v>114</v>
      </c>
      <c r="V1375" s="4" t="s">
        <v>115</v>
      </c>
      <c r="W1375" s="4" t="s">
        <v>478</v>
      </c>
      <c r="X1375" s="4">
        <v>-8.8477630000000005</v>
      </c>
      <c r="Y1375" s="4">
        <v>-71.300887000000003</v>
      </c>
      <c r="Z1375" t="s">
        <v>7</v>
      </c>
      <c r="AA1375">
        <v>247255</v>
      </c>
      <c r="AB1375" s="22">
        <v>45208</v>
      </c>
      <c r="AC1375" s="22">
        <v>45250</v>
      </c>
      <c r="AD1375" s="168" t="s">
        <v>66</v>
      </c>
      <c r="AE1375" s="36">
        <v>45271</v>
      </c>
      <c r="AG1375" s="12">
        <v>12</v>
      </c>
      <c r="AH1375" s="12" t="s">
        <v>122</v>
      </c>
      <c r="AJ1375" s="81">
        <v>31951</v>
      </c>
    </row>
    <row r="1376" spans="1:36" ht="25.2" customHeight="1" x14ac:dyDescent="0.3">
      <c r="A1376" s="5">
        <v>978</v>
      </c>
      <c r="B1376" s="4" t="s">
        <v>5544</v>
      </c>
      <c r="C1376" s="171">
        <v>41696</v>
      </c>
      <c r="D1376" s="11" t="s">
        <v>5545</v>
      </c>
      <c r="E1376" s="99" t="str">
        <f ca="1">IFERROR(VLOOKUP(F1376,'Banco de Dados'!AE:AF,2,FALSE),"")</f>
        <v/>
      </c>
      <c r="F1376" s="4">
        <f ca="1">IFERROR(VLOOKUP(Q1376,'Banco de Dados'!A:B,2,FALSE),"")</f>
        <v>212301833</v>
      </c>
      <c r="G1376" s="4" t="s">
        <v>58</v>
      </c>
      <c r="H1376" s="12" t="s">
        <v>59</v>
      </c>
      <c r="J1376" s="11">
        <v>80</v>
      </c>
      <c r="K1376" s="111">
        <v>45201</v>
      </c>
      <c r="L1376" s="12" t="s">
        <v>59</v>
      </c>
      <c r="M1376" s="12" t="s">
        <v>59</v>
      </c>
      <c r="O1376" s="4" t="s">
        <v>5546</v>
      </c>
      <c r="P1376" s="4" t="s">
        <v>61</v>
      </c>
      <c r="Q1376" s="11">
        <v>727522205</v>
      </c>
      <c r="R1376" s="4" t="s">
        <v>5547</v>
      </c>
      <c r="S1376" s="4">
        <v>22</v>
      </c>
      <c r="T1376" s="4"/>
      <c r="U1376" s="4" t="s">
        <v>114</v>
      </c>
      <c r="V1376" s="4" t="s">
        <v>115</v>
      </c>
      <c r="W1376" s="4" t="s">
        <v>1361</v>
      </c>
      <c r="X1376" s="4">
        <v>-8.8573880000000003</v>
      </c>
      <c r="Y1376" s="4">
        <v>-71.301539000000005</v>
      </c>
      <c r="AA1376">
        <v>246999</v>
      </c>
      <c r="AB1376" s="22">
        <v>45208</v>
      </c>
      <c r="AC1376" s="22">
        <v>45250</v>
      </c>
      <c r="AD1376" s="168" t="s">
        <v>66</v>
      </c>
      <c r="AE1376" s="36">
        <v>45252</v>
      </c>
      <c r="AG1376" s="12">
        <v>11</v>
      </c>
      <c r="AH1376" s="12" t="s">
        <v>128</v>
      </c>
      <c r="AJ1376" s="81">
        <v>26311</v>
      </c>
    </row>
    <row r="1377" spans="1:36" ht="25.2" customHeight="1" x14ac:dyDescent="0.3">
      <c r="A1377" s="5">
        <v>979</v>
      </c>
      <c r="B1377" s="4" t="s">
        <v>5548</v>
      </c>
      <c r="C1377" s="171">
        <v>41698</v>
      </c>
      <c r="D1377" s="11" t="s">
        <v>5549</v>
      </c>
      <c r="E1377" s="99" t="str">
        <f ca="1">IFERROR(VLOOKUP(F1377,'Banco de Dados'!AE:AF,2,FALSE),"")</f>
        <v/>
      </c>
      <c r="F1377" s="4">
        <f ca="1">IFERROR(VLOOKUP(Q1377,'Banco de Dados'!A:B,2,FALSE),"")</f>
        <v>212301914</v>
      </c>
      <c r="G1377" s="4" t="s">
        <v>58</v>
      </c>
      <c r="H1377" s="12" t="s">
        <v>59</v>
      </c>
      <c r="J1377" s="11">
        <v>80</v>
      </c>
      <c r="K1377" s="111">
        <v>45265</v>
      </c>
      <c r="L1377" s="12" t="s">
        <v>59</v>
      </c>
      <c r="M1377" s="12" t="s">
        <v>59</v>
      </c>
      <c r="N1377" s="4"/>
      <c r="O1377" s="4" t="s">
        <v>5550</v>
      </c>
      <c r="P1377" s="4" t="s">
        <v>61</v>
      </c>
      <c r="Q1377" s="11">
        <v>6130444281</v>
      </c>
      <c r="R1377" s="4" t="s">
        <v>5551</v>
      </c>
      <c r="S1377" s="4">
        <v>22</v>
      </c>
      <c r="T1377" s="4"/>
      <c r="U1377" s="4" t="s">
        <v>114</v>
      </c>
      <c r="V1377" s="4" t="s">
        <v>115</v>
      </c>
      <c r="W1377" s="4" t="s">
        <v>1361</v>
      </c>
      <c r="X1377" s="4">
        <v>-8.864592</v>
      </c>
      <c r="Y1377" s="4">
        <v>-71.316959999999995</v>
      </c>
      <c r="Z1377" t="s">
        <v>7</v>
      </c>
      <c r="AA1377">
        <v>247255</v>
      </c>
      <c r="AB1377" s="22">
        <v>45208</v>
      </c>
      <c r="AC1377" s="22">
        <v>45250</v>
      </c>
      <c r="AD1377" s="168" t="s">
        <v>66</v>
      </c>
      <c r="AE1377" s="36">
        <v>45271</v>
      </c>
      <c r="AG1377" s="12">
        <v>12</v>
      </c>
      <c r="AH1377" s="12" t="s">
        <v>122</v>
      </c>
      <c r="AJ1377" s="81">
        <v>37607</v>
      </c>
    </row>
    <row r="1378" spans="1:36" ht="25.2" customHeight="1" x14ac:dyDescent="0.3">
      <c r="A1378" s="5">
        <v>98</v>
      </c>
      <c r="B1378" s="4" t="s">
        <v>5552</v>
      </c>
      <c r="C1378" s="169">
        <v>17224</v>
      </c>
      <c r="D1378" s="11" t="s">
        <v>106</v>
      </c>
      <c r="E1378" s="99">
        <f>IFERROR(VLOOKUP(F1378,'Banco de Dados'!AE:AF,2,FALSE),"")</f>
        <v>714604</v>
      </c>
      <c r="F1378" s="4">
        <f>IFERROR(VLOOKUP(Q1378,'Banco de Dados'!A:B,2,FALSE),"")</f>
        <v>212301083</v>
      </c>
      <c r="G1378" s="4" t="s">
        <v>58</v>
      </c>
      <c r="H1378" s="12" t="s">
        <v>59</v>
      </c>
      <c r="I1378" s="4"/>
      <c r="J1378" s="11">
        <v>80</v>
      </c>
      <c r="K1378" s="111">
        <v>45190</v>
      </c>
      <c r="L1378" s="12" t="s">
        <v>59</v>
      </c>
      <c r="M1378" s="12" t="s">
        <v>59</v>
      </c>
      <c r="N1378" s="4" t="s">
        <v>4466</v>
      </c>
      <c r="O1378" s="4" t="s">
        <v>5553</v>
      </c>
      <c r="P1378" s="4" t="s">
        <v>61</v>
      </c>
      <c r="Q1378" s="11">
        <v>3367591262</v>
      </c>
      <c r="R1378" s="4" t="s">
        <v>5554</v>
      </c>
      <c r="S1378" s="4">
        <v>16</v>
      </c>
      <c r="T1378" s="4"/>
      <c r="U1378" s="4" t="s">
        <v>63</v>
      </c>
      <c r="V1378" s="4" t="s">
        <v>64</v>
      </c>
      <c r="W1378" s="4" t="s">
        <v>65</v>
      </c>
      <c r="X1378" s="4">
        <v>-8.2160130000000002</v>
      </c>
      <c r="Y1378" s="4">
        <v>-72.523466999999997</v>
      </c>
      <c r="Z1378">
        <v>2216230</v>
      </c>
      <c r="AA1378" s="123">
        <v>239823</v>
      </c>
      <c r="AB1378" s="22">
        <v>45154</v>
      </c>
      <c r="AC1378" s="22">
        <v>45154</v>
      </c>
      <c r="AD1378" s="168" t="s">
        <v>66</v>
      </c>
      <c r="AE1378" s="36">
        <v>45194</v>
      </c>
      <c r="AF1378" s="36">
        <v>45208</v>
      </c>
      <c r="AG1378" s="12">
        <v>9</v>
      </c>
      <c r="AH1378" s="12" t="s">
        <v>67</v>
      </c>
      <c r="AI1378" t="s">
        <v>68</v>
      </c>
      <c r="AJ1378" s="81">
        <v>32091</v>
      </c>
    </row>
    <row r="1379" spans="1:36" ht="25.2" customHeight="1" x14ac:dyDescent="0.3">
      <c r="A1379" s="5">
        <v>980</v>
      </c>
      <c r="B1379" s="4" t="s">
        <v>5555</v>
      </c>
      <c r="C1379" s="171">
        <v>41700</v>
      </c>
      <c r="D1379" s="11" t="s">
        <v>5556</v>
      </c>
      <c r="E1379" s="99" t="str">
        <f>IFERROR(VLOOKUP(F1379,'Banco de Dados'!AE:AF,2,FALSE),"")</f>
        <v/>
      </c>
      <c r="F1379" s="4"/>
      <c r="G1379" s="4" t="s">
        <v>58</v>
      </c>
      <c r="H1379" s="12" t="s">
        <v>59</v>
      </c>
      <c r="J1379" s="11">
        <v>80</v>
      </c>
      <c r="K1379" s="111">
        <v>45272</v>
      </c>
      <c r="L1379" s="16" t="s">
        <v>59</v>
      </c>
      <c r="N1379" s="4" t="s">
        <v>491</v>
      </c>
      <c r="O1379" s="4" t="s">
        <v>5557</v>
      </c>
      <c r="P1379" s="4" t="s">
        <v>61</v>
      </c>
      <c r="Q1379" s="11">
        <v>80863248268</v>
      </c>
      <c r="R1379" s="4" t="s">
        <v>5558</v>
      </c>
      <c r="S1379" s="4">
        <v>22</v>
      </c>
      <c r="T1379" s="4"/>
      <c r="U1379" s="4" t="s">
        <v>114</v>
      </c>
      <c r="V1379" s="4" t="s">
        <v>115</v>
      </c>
      <c r="W1379" s="4" t="s">
        <v>1361</v>
      </c>
      <c r="X1379" s="4">
        <v>-8.8839880000000004</v>
      </c>
      <c r="Y1379" s="4">
        <v>-71.363940999999997</v>
      </c>
      <c r="Z1379" t="s">
        <v>7</v>
      </c>
      <c r="AB1379" s="111">
        <v>45208</v>
      </c>
      <c r="AC1379" s="22">
        <v>45250</v>
      </c>
      <c r="AD1379" s="168" t="s">
        <v>66</v>
      </c>
      <c r="AE1379" s="36">
        <v>45280</v>
      </c>
      <c r="AG1379" s="4">
        <v>12</v>
      </c>
      <c r="AH1379" s="12" t="s">
        <v>122</v>
      </c>
      <c r="AJ1379" s="81">
        <v>23959</v>
      </c>
    </row>
    <row r="1380" spans="1:36" ht="25.2" customHeight="1" x14ac:dyDescent="0.3">
      <c r="A1380" s="5">
        <v>981</v>
      </c>
      <c r="B1380" s="4" t="s">
        <v>5559</v>
      </c>
      <c r="C1380" s="171">
        <v>41702</v>
      </c>
      <c r="D1380" s="11" t="s">
        <v>5560</v>
      </c>
      <c r="E1380" s="99" t="str">
        <f>IFERROR(VLOOKUP(F1380,'Banco de Dados'!AE:AF,2,FALSE),"")</f>
        <v/>
      </c>
      <c r="F1380" s="4"/>
      <c r="G1380" s="4" t="s">
        <v>58</v>
      </c>
      <c r="H1380" s="12" t="s">
        <v>59</v>
      </c>
      <c r="J1380" s="11">
        <v>80</v>
      </c>
      <c r="K1380" s="111">
        <v>45272</v>
      </c>
      <c r="L1380" s="16" t="s">
        <v>59</v>
      </c>
      <c r="N1380" s="4" t="s">
        <v>491</v>
      </c>
      <c r="O1380" s="4" t="s">
        <v>5561</v>
      </c>
      <c r="P1380" s="4" t="s">
        <v>61</v>
      </c>
      <c r="Q1380" s="11">
        <v>2639115278</v>
      </c>
      <c r="R1380" s="4" t="s">
        <v>5562</v>
      </c>
      <c r="S1380" s="4">
        <v>22</v>
      </c>
      <c r="T1380" s="4"/>
      <c r="U1380" s="4" t="s">
        <v>114</v>
      </c>
      <c r="V1380" s="4" t="s">
        <v>115</v>
      </c>
      <c r="W1380" s="4" t="s">
        <v>478</v>
      </c>
      <c r="X1380" s="4">
        <v>-8.8758800000000004</v>
      </c>
      <c r="Y1380" s="4">
        <v>-71.358028000000004</v>
      </c>
      <c r="Z1380" t="s">
        <v>7</v>
      </c>
      <c r="AB1380" s="111">
        <v>45208</v>
      </c>
      <c r="AC1380" s="22">
        <v>45250</v>
      </c>
      <c r="AD1380" s="168" t="s">
        <v>66</v>
      </c>
      <c r="AE1380" s="36">
        <v>45280</v>
      </c>
      <c r="AG1380" s="4">
        <v>12</v>
      </c>
      <c r="AH1380" s="12" t="s">
        <v>122</v>
      </c>
      <c r="AJ1380" s="81">
        <v>33175</v>
      </c>
    </row>
    <row r="1381" spans="1:36" ht="25.2" customHeight="1" x14ac:dyDescent="0.3">
      <c r="A1381" s="5">
        <v>982</v>
      </c>
      <c r="B1381" s="4" t="s">
        <v>5563</v>
      </c>
      <c r="C1381" s="171">
        <v>41704</v>
      </c>
      <c r="D1381" s="11" t="s">
        <v>5564</v>
      </c>
      <c r="E1381" s="99" t="str">
        <f>IFERROR(VLOOKUP(F1381,'Banco de Dados'!AE:AF,2,FALSE),"")</f>
        <v/>
      </c>
      <c r="F1381" s="4"/>
      <c r="G1381" s="4" t="s">
        <v>58</v>
      </c>
      <c r="H1381" s="12" t="s">
        <v>59</v>
      </c>
      <c r="J1381" s="11">
        <v>80</v>
      </c>
      <c r="K1381" s="111">
        <v>45272</v>
      </c>
      <c r="L1381" s="16" t="s">
        <v>59</v>
      </c>
      <c r="N1381" s="4" t="s">
        <v>491</v>
      </c>
      <c r="O1381" s="4" t="s">
        <v>5565</v>
      </c>
      <c r="P1381" s="4" t="s">
        <v>61</v>
      </c>
      <c r="Q1381" s="11">
        <v>55594352287</v>
      </c>
      <c r="R1381" s="4" t="s">
        <v>5566</v>
      </c>
      <c r="S1381" s="4">
        <v>22</v>
      </c>
      <c r="T1381" s="4"/>
      <c r="U1381" s="4" t="s">
        <v>114</v>
      </c>
      <c r="V1381" s="4" t="s">
        <v>115</v>
      </c>
      <c r="W1381" s="4" t="s">
        <v>1361</v>
      </c>
      <c r="X1381" s="4">
        <v>-8.8735040000000005</v>
      </c>
      <c r="Y1381" s="4">
        <v>-71.356555999999998</v>
      </c>
      <c r="Z1381" t="s">
        <v>7</v>
      </c>
      <c r="AB1381" s="111">
        <v>45208</v>
      </c>
      <c r="AC1381" s="22">
        <v>45250</v>
      </c>
      <c r="AD1381" s="168" t="s">
        <v>66</v>
      </c>
      <c r="AE1381" s="36">
        <v>45280</v>
      </c>
      <c r="AG1381" s="4">
        <v>12</v>
      </c>
      <c r="AH1381" s="12" t="s">
        <v>122</v>
      </c>
      <c r="AJ1381" s="81">
        <v>34629</v>
      </c>
    </row>
    <row r="1382" spans="1:36" ht="25.2" customHeight="1" x14ac:dyDescent="0.3">
      <c r="A1382" s="5">
        <v>983</v>
      </c>
      <c r="B1382" s="4" t="s">
        <v>5567</v>
      </c>
      <c r="C1382" s="171">
        <v>41706</v>
      </c>
      <c r="D1382" s="11" t="s">
        <v>5568</v>
      </c>
      <c r="E1382" s="99" t="str">
        <f>IFERROR(VLOOKUP(F1382,'Banco de Dados'!AE:AF,2,FALSE),"")</f>
        <v/>
      </c>
      <c r="F1382" s="4"/>
      <c r="G1382" s="4" t="s">
        <v>58</v>
      </c>
      <c r="H1382" s="12" t="s">
        <v>59</v>
      </c>
      <c r="J1382" s="11">
        <v>80</v>
      </c>
      <c r="K1382" s="111">
        <v>45268</v>
      </c>
      <c r="L1382" s="16" t="s">
        <v>59</v>
      </c>
      <c r="N1382" s="4" t="s">
        <v>491</v>
      </c>
      <c r="O1382" s="4" t="s">
        <v>5569</v>
      </c>
      <c r="P1382" s="4" t="s">
        <v>61</v>
      </c>
      <c r="Q1382" s="11">
        <v>71017747253</v>
      </c>
      <c r="R1382" s="4" t="s">
        <v>5570</v>
      </c>
      <c r="S1382" s="4">
        <v>22</v>
      </c>
      <c r="T1382" s="4"/>
      <c r="U1382" s="4" t="s">
        <v>114</v>
      </c>
      <c r="V1382" s="4" t="s">
        <v>115</v>
      </c>
      <c r="W1382" s="4" t="s">
        <v>1361</v>
      </c>
      <c r="X1382" s="4">
        <v>-8.8738779999999995</v>
      </c>
      <c r="Y1382" s="4">
        <v>-71.338260000000005</v>
      </c>
      <c r="Z1382" t="s">
        <v>7</v>
      </c>
      <c r="AB1382" s="111">
        <v>45208</v>
      </c>
      <c r="AC1382" s="22">
        <v>45250</v>
      </c>
      <c r="AD1382" s="168" t="s">
        <v>66</v>
      </c>
      <c r="AE1382" s="36">
        <v>45280</v>
      </c>
      <c r="AG1382" s="4">
        <v>12</v>
      </c>
      <c r="AH1382" s="12" t="s">
        <v>122</v>
      </c>
      <c r="AJ1382" s="81">
        <v>21037</v>
      </c>
    </row>
    <row r="1383" spans="1:36" ht="25.2" customHeight="1" x14ac:dyDescent="0.3">
      <c r="A1383" s="5">
        <v>984</v>
      </c>
      <c r="B1383" s="4" t="s">
        <v>5571</v>
      </c>
      <c r="C1383" s="171">
        <v>41708</v>
      </c>
      <c r="D1383" s="11" t="s">
        <v>5572</v>
      </c>
      <c r="E1383" s="99" t="str">
        <f ca="1">IFERROR(VLOOKUP(F1383,'Banco de Dados'!AE:AF,2,FALSE),"")</f>
        <v/>
      </c>
      <c r="F1383" s="4">
        <f ca="1">IFERROR(VLOOKUP(Q1383,'Banco de Dados'!A:B,2,FALSE),"")</f>
        <v>212301918</v>
      </c>
      <c r="G1383" s="4" t="s">
        <v>58</v>
      </c>
      <c r="H1383" s="12" t="s">
        <v>59</v>
      </c>
      <c r="J1383" s="11">
        <v>80</v>
      </c>
      <c r="K1383" s="111">
        <v>45267</v>
      </c>
      <c r="L1383" s="12" t="s">
        <v>59</v>
      </c>
      <c r="M1383" s="12" t="s">
        <v>59</v>
      </c>
      <c r="N1383" s="4"/>
      <c r="O1383" s="4" t="s">
        <v>5573</v>
      </c>
      <c r="P1383" s="4" t="s">
        <v>61</v>
      </c>
      <c r="Q1383" s="11">
        <v>892163267</v>
      </c>
      <c r="R1383" s="4" t="s">
        <v>5574</v>
      </c>
      <c r="S1383" s="4">
        <v>22</v>
      </c>
      <c r="T1383" s="4"/>
      <c r="U1383" s="4" t="s">
        <v>114</v>
      </c>
      <c r="V1383" s="4" t="s">
        <v>115</v>
      </c>
      <c r="W1383" s="4" t="s">
        <v>478</v>
      </c>
      <c r="X1383" s="4">
        <v>-8.8636870000000005</v>
      </c>
      <c r="Y1383" s="4">
        <v>-71.330654999999993</v>
      </c>
      <c r="Z1383" t="s">
        <v>7</v>
      </c>
      <c r="AA1383">
        <v>247255</v>
      </c>
      <c r="AB1383" s="22">
        <v>45208</v>
      </c>
      <c r="AC1383" s="22">
        <v>45250</v>
      </c>
      <c r="AD1383" s="168" t="s">
        <v>66</v>
      </c>
      <c r="AE1383" s="36">
        <v>45271</v>
      </c>
      <c r="AG1383" s="12">
        <v>12</v>
      </c>
      <c r="AH1383" s="12" t="s">
        <v>122</v>
      </c>
      <c r="AJ1383" s="81">
        <v>33376</v>
      </c>
    </row>
    <row r="1384" spans="1:36" ht="25.2" customHeight="1" x14ac:dyDescent="0.3">
      <c r="A1384" s="5">
        <v>985</v>
      </c>
      <c r="B1384" s="4" t="s">
        <v>5575</v>
      </c>
      <c r="C1384" s="171">
        <v>41710</v>
      </c>
      <c r="D1384" s="11" t="s">
        <v>5576</v>
      </c>
      <c r="E1384" s="99" t="str">
        <f ca="1">IFERROR(VLOOKUP(F1384,'Banco de Dados'!AE:AF,2,FALSE),"")</f>
        <v/>
      </c>
      <c r="F1384" s="4">
        <f ca="1">IFERROR(VLOOKUP(Q1384,'Banco de Dados'!A:B,2,FALSE),"")</f>
        <v>212301922</v>
      </c>
      <c r="G1384" s="4" t="s">
        <v>58</v>
      </c>
      <c r="H1384" s="12" t="s">
        <v>59</v>
      </c>
      <c r="J1384" s="11">
        <v>80</v>
      </c>
      <c r="K1384" s="111">
        <v>45264</v>
      </c>
      <c r="L1384" s="12" t="s">
        <v>59</v>
      </c>
      <c r="M1384" s="12" t="s">
        <v>59</v>
      </c>
      <c r="N1384" s="4"/>
      <c r="O1384" s="4" t="s">
        <v>5577</v>
      </c>
      <c r="P1384" s="4" t="s">
        <v>61</v>
      </c>
      <c r="Q1384" s="11">
        <v>92278833200</v>
      </c>
      <c r="R1384" s="4" t="s">
        <v>5578</v>
      </c>
      <c r="S1384" s="4">
        <v>22</v>
      </c>
      <c r="T1384" s="4"/>
      <c r="U1384" s="4" t="s">
        <v>114</v>
      </c>
      <c r="V1384" s="4" t="s">
        <v>115</v>
      </c>
      <c r="W1384" s="4" t="s">
        <v>1361</v>
      </c>
      <c r="X1384" s="4">
        <v>-8.8647200000000002</v>
      </c>
      <c r="Y1384" s="4">
        <v>-71.310028000000003</v>
      </c>
      <c r="Z1384" t="s">
        <v>7</v>
      </c>
      <c r="AA1384">
        <v>247255</v>
      </c>
      <c r="AB1384" s="22">
        <v>45208</v>
      </c>
      <c r="AC1384" s="22">
        <v>45250</v>
      </c>
      <c r="AD1384" s="168" t="s">
        <v>66</v>
      </c>
      <c r="AE1384" s="36">
        <v>45271</v>
      </c>
      <c r="AG1384" s="12">
        <v>12</v>
      </c>
      <c r="AH1384" s="12" t="s">
        <v>122</v>
      </c>
      <c r="AJ1384" s="81">
        <v>33056</v>
      </c>
    </row>
    <row r="1385" spans="1:36" ht="25.2" customHeight="1" x14ac:dyDescent="0.3">
      <c r="A1385" s="5">
        <v>986</v>
      </c>
      <c r="B1385" s="4" t="s">
        <v>5579</v>
      </c>
      <c r="C1385" s="171">
        <v>41712</v>
      </c>
      <c r="D1385" s="11" t="s">
        <v>5580</v>
      </c>
      <c r="E1385" s="99" t="str">
        <f ca="1">IFERROR(VLOOKUP(F1385,'Banco de Dados'!AE:AF,2,FALSE),"")</f>
        <v/>
      </c>
      <c r="F1385" s="4">
        <f ca="1">IFERROR(VLOOKUP(Q1385,'Banco de Dados'!A:B,2,FALSE),"")</f>
        <v>212301925</v>
      </c>
      <c r="G1385" s="4" t="s">
        <v>58</v>
      </c>
      <c r="H1385" s="12" t="s">
        <v>59</v>
      </c>
      <c r="J1385" s="11">
        <v>80</v>
      </c>
      <c r="K1385" s="111">
        <v>45262</v>
      </c>
      <c r="L1385" s="12" t="s">
        <v>59</v>
      </c>
      <c r="M1385" s="12" t="s">
        <v>59</v>
      </c>
      <c r="N1385" s="4"/>
      <c r="O1385" s="4" t="s">
        <v>5581</v>
      </c>
      <c r="P1385" s="4" t="s">
        <v>61</v>
      </c>
      <c r="Q1385" s="11">
        <v>95116982220</v>
      </c>
      <c r="R1385" s="4" t="s">
        <v>5582</v>
      </c>
      <c r="S1385" s="4">
        <v>22</v>
      </c>
      <c r="T1385" s="4"/>
      <c r="U1385" s="4" t="s">
        <v>114</v>
      </c>
      <c r="V1385" s="4" t="s">
        <v>115</v>
      </c>
      <c r="W1385" s="4" t="s">
        <v>1361</v>
      </c>
      <c r="X1385" s="4">
        <v>-8.8632609999999996</v>
      </c>
      <c r="Y1385" s="4">
        <v>-71.308297999999994</v>
      </c>
      <c r="Z1385" t="s">
        <v>7</v>
      </c>
      <c r="AA1385">
        <v>247255</v>
      </c>
      <c r="AB1385" s="22">
        <v>45208</v>
      </c>
      <c r="AC1385" s="22">
        <v>45250</v>
      </c>
      <c r="AD1385" s="168" t="s">
        <v>66</v>
      </c>
      <c r="AE1385" s="36">
        <v>45271</v>
      </c>
      <c r="AG1385" s="12">
        <v>12</v>
      </c>
      <c r="AH1385" s="12" t="s">
        <v>122</v>
      </c>
      <c r="AJ1385" s="81">
        <v>29008</v>
      </c>
    </row>
    <row r="1386" spans="1:36" ht="25.2" customHeight="1" x14ac:dyDescent="0.3">
      <c r="A1386" s="5">
        <v>987</v>
      </c>
      <c r="B1386" s="4" t="s">
        <v>5583</v>
      </c>
      <c r="C1386" s="171">
        <v>41714</v>
      </c>
      <c r="D1386" s="11" t="s">
        <v>5584</v>
      </c>
      <c r="E1386" s="99" t="str">
        <f ca="1">IFERROR(VLOOKUP(F1386,'Banco de Dados'!AE:AF,2,FALSE),"")</f>
        <v/>
      </c>
      <c r="F1386" s="4">
        <f ca="1">IFERROR(VLOOKUP(Q1386,'Banco de Dados'!A:B,2,FALSE),"")</f>
        <v>212301928</v>
      </c>
      <c r="G1386" s="4" t="s">
        <v>58</v>
      </c>
      <c r="H1386" s="12" t="s">
        <v>59</v>
      </c>
      <c r="J1386" s="11">
        <v>80</v>
      </c>
      <c r="K1386" s="111">
        <v>45264</v>
      </c>
      <c r="L1386" s="12" t="s">
        <v>59</v>
      </c>
      <c r="M1386" s="12" t="s">
        <v>59</v>
      </c>
      <c r="N1386" s="4"/>
      <c r="O1386" s="4" t="s">
        <v>5585</v>
      </c>
      <c r="P1386" s="4" t="s">
        <v>61</v>
      </c>
      <c r="Q1386" s="11">
        <v>4959257210</v>
      </c>
      <c r="R1386" s="4" t="s">
        <v>5586</v>
      </c>
      <c r="S1386" s="4">
        <v>22</v>
      </c>
      <c r="T1386" s="4"/>
      <c r="U1386" s="4" t="s">
        <v>114</v>
      </c>
      <c r="V1386" s="4" t="s">
        <v>115</v>
      </c>
      <c r="W1386" s="4" t="s">
        <v>1361</v>
      </c>
      <c r="X1386" s="4">
        <v>-8.8602729999999994</v>
      </c>
      <c r="Y1386" s="4">
        <v>-71.304783999999998</v>
      </c>
      <c r="Z1386" t="s">
        <v>7</v>
      </c>
      <c r="AA1386">
        <v>247255</v>
      </c>
      <c r="AB1386" s="22">
        <v>45208</v>
      </c>
      <c r="AC1386" s="22">
        <v>45250</v>
      </c>
      <c r="AD1386" s="168" t="s">
        <v>66</v>
      </c>
      <c r="AE1386" s="36">
        <v>45271</v>
      </c>
      <c r="AG1386" s="12">
        <v>12</v>
      </c>
      <c r="AH1386" s="12" t="s">
        <v>122</v>
      </c>
      <c r="AJ1386" s="81">
        <v>36623</v>
      </c>
    </row>
    <row r="1387" spans="1:36" ht="25.2" customHeight="1" x14ac:dyDescent="0.3">
      <c r="A1387" s="5">
        <v>988</v>
      </c>
      <c r="B1387" s="4" t="s">
        <v>5587</v>
      </c>
      <c r="C1387" s="171">
        <v>41716</v>
      </c>
      <c r="D1387" s="11" t="s">
        <v>5588</v>
      </c>
      <c r="E1387" s="99" t="str">
        <f ca="1">IFERROR(VLOOKUP(F1387,'Banco de Dados'!AE:AF,2,FALSE),"")</f>
        <v/>
      </c>
      <c r="F1387" s="4">
        <f ca="1">IFERROR(VLOOKUP(Q1387,'Banco de Dados'!A:B,2,FALSE),"")</f>
        <v>212301808</v>
      </c>
      <c r="G1387" s="4" t="s">
        <v>58</v>
      </c>
      <c r="H1387" s="12" t="s">
        <v>59</v>
      </c>
      <c r="J1387" s="11">
        <v>80</v>
      </c>
      <c r="K1387" s="111">
        <v>45243</v>
      </c>
      <c r="L1387" s="12" t="s">
        <v>59</v>
      </c>
      <c r="M1387" s="12" t="s">
        <v>59</v>
      </c>
      <c r="O1387" s="4" t="s">
        <v>5589</v>
      </c>
      <c r="P1387" s="4" t="s">
        <v>61</v>
      </c>
      <c r="Q1387" s="11">
        <v>3293184200</v>
      </c>
      <c r="R1387" s="4" t="s">
        <v>5590</v>
      </c>
      <c r="S1387" s="4">
        <v>22</v>
      </c>
      <c r="T1387" s="4"/>
      <c r="U1387" s="4" t="s">
        <v>114</v>
      </c>
      <c r="V1387" s="4" t="s">
        <v>115</v>
      </c>
      <c r="W1387" s="4" t="s">
        <v>478</v>
      </c>
      <c r="X1387" s="4">
        <v>-8.8442620000000005</v>
      </c>
      <c r="Y1387" s="4">
        <v>-71.265720999999999</v>
      </c>
      <c r="AA1387">
        <v>246999</v>
      </c>
      <c r="AB1387" s="22">
        <v>45208</v>
      </c>
      <c r="AC1387" s="22">
        <v>45250</v>
      </c>
      <c r="AD1387" s="168" t="s">
        <v>66</v>
      </c>
      <c r="AE1387" s="36">
        <v>45252</v>
      </c>
      <c r="AG1387" s="12">
        <v>11</v>
      </c>
      <c r="AH1387" s="12" t="s">
        <v>128</v>
      </c>
      <c r="AJ1387" s="81">
        <v>33923</v>
      </c>
    </row>
    <row r="1388" spans="1:36" ht="25.2" customHeight="1" x14ac:dyDescent="0.3">
      <c r="A1388" s="5">
        <v>989</v>
      </c>
      <c r="B1388" s="4" t="s">
        <v>5591</v>
      </c>
      <c r="C1388" s="171">
        <v>41718</v>
      </c>
      <c r="D1388" s="11" t="s">
        <v>5592</v>
      </c>
      <c r="E1388" s="99" t="str">
        <f ca="1">IFERROR(VLOOKUP(F1388,'Banco de Dados'!AE:AF,2,FALSE),"")</f>
        <v/>
      </c>
      <c r="F1388" s="4">
        <f ca="1">IFERROR(VLOOKUP(Q1388,'Banco de Dados'!A:B,2,FALSE),"")</f>
        <v>212301934</v>
      </c>
      <c r="G1388" s="4" t="s">
        <v>58</v>
      </c>
      <c r="H1388" s="12" t="s">
        <v>59</v>
      </c>
      <c r="J1388" s="11">
        <v>80</v>
      </c>
      <c r="K1388" s="111">
        <v>45307</v>
      </c>
      <c r="L1388" s="12" t="s">
        <v>365</v>
      </c>
      <c r="M1388" s="12"/>
      <c r="N1388" s="4" t="s">
        <v>491</v>
      </c>
      <c r="O1388" s="4" t="s">
        <v>5593</v>
      </c>
      <c r="P1388" s="4" t="s">
        <v>61</v>
      </c>
      <c r="Q1388" s="11">
        <v>1435898222</v>
      </c>
      <c r="R1388" s="4" t="s">
        <v>5594</v>
      </c>
      <c r="S1388" s="4">
        <v>22</v>
      </c>
      <c r="T1388" s="4"/>
      <c r="U1388" s="4" t="s">
        <v>114</v>
      </c>
      <c r="V1388" s="4" t="s">
        <v>115</v>
      </c>
      <c r="W1388" s="4" t="s">
        <v>1361</v>
      </c>
      <c r="X1388" s="4">
        <v>-8.8531370000000003</v>
      </c>
      <c r="Y1388" s="4">
        <v>-71.258741000000001</v>
      </c>
      <c r="Z1388" t="s">
        <v>7</v>
      </c>
      <c r="AA1388">
        <v>247255</v>
      </c>
      <c r="AB1388" s="22">
        <v>45208</v>
      </c>
      <c r="AC1388" s="22">
        <v>45250</v>
      </c>
      <c r="AD1388" s="168" t="s">
        <v>66</v>
      </c>
      <c r="AE1388" s="36">
        <v>45314</v>
      </c>
      <c r="AJ1388" s="81">
        <v>32478</v>
      </c>
    </row>
    <row r="1389" spans="1:36" ht="25.2" customHeight="1" x14ac:dyDescent="0.3">
      <c r="A1389" s="5">
        <v>99</v>
      </c>
      <c r="B1389" s="4" t="s">
        <v>5595</v>
      </c>
      <c r="C1389" s="169">
        <v>17164</v>
      </c>
      <c r="D1389" s="11" t="s">
        <v>106</v>
      </c>
      <c r="E1389" s="99">
        <f>IFERROR(VLOOKUP(F1389,'Banco de Dados'!AE:AF,2,FALSE),"")</f>
        <v>714361</v>
      </c>
      <c r="F1389" s="4">
        <f>IFERROR(VLOOKUP(Q1389,'Banco de Dados'!A:B,2,FALSE),"")</f>
        <v>212301004</v>
      </c>
      <c r="G1389" s="4" t="s">
        <v>58</v>
      </c>
      <c r="H1389" s="12" t="s">
        <v>59</v>
      </c>
      <c r="I1389" s="4"/>
      <c r="J1389" s="11">
        <v>80</v>
      </c>
      <c r="K1389" s="111">
        <v>45180</v>
      </c>
      <c r="L1389" s="12" t="s">
        <v>59</v>
      </c>
      <c r="M1389" s="12" t="s">
        <v>59</v>
      </c>
      <c r="N1389" s="4"/>
      <c r="O1389" s="4" t="s">
        <v>5596</v>
      </c>
      <c r="P1389" s="4" t="s">
        <v>61</v>
      </c>
      <c r="Q1389" s="11">
        <v>4686177286</v>
      </c>
      <c r="R1389" s="4" t="s">
        <v>5597</v>
      </c>
      <c r="S1389" s="4">
        <v>16</v>
      </c>
      <c r="T1389" s="4"/>
      <c r="U1389" s="4" t="s">
        <v>63</v>
      </c>
      <c r="V1389" s="4" t="s">
        <v>64</v>
      </c>
      <c r="W1389" s="4" t="s">
        <v>65</v>
      </c>
      <c r="X1389" s="4">
        <v>-8.1097599999999996</v>
      </c>
      <c r="Y1389" s="4">
        <v>-72.591333000000006</v>
      </c>
      <c r="Z1389">
        <v>2216231</v>
      </c>
      <c r="AA1389" s="123">
        <v>239823</v>
      </c>
      <c r="AB1389" s="22">
        <v>45154</v>
      </c>
      <c r="AC1389" s="22">
        <v>45154</v>
      </c>
      <c r="AD1389" s="168" t="s">
        <v>66</v>
      </c>
      <c r="AE1389" s="36">
        <v>45188</v>
      </c>
      <c r="AF1389" s="22">
        <v>45191</v>
      </c>
      <c r="AG1389" s="17">
        <v>9</v>
      </c>
      <c r="AH1389" s="12" t="s">
        <v>67</v>
      </c>
      <c r="AI1389" t="s">
        <v>68</v>
      </c>
      <c r="AJ1389" s="81">
        <v>32400</v>
      </c>
    </row>
    <row r="1390" spans="1:36" ht="25.2" customHeight="1" x14ac:dyDescent="0.3">
      <c r="A1390" s="5">
        <v>990</v>
      </c>
      <c r="B1390" s="4" t="s">
        <v>5598</v>
      </c>
      <c r="C1390" s="171">
        <v>41774</v>
      </c>
      <c r="D1390" s="11" t="s">
        <v>5599</v>
      </c>
      <c r="E1390" s="99">
        <f ca="1">IFERROR(VLOOKUP(F1390,'Banco de Dados'!AE:AF,2,FALSE),"")</f>
        <v>717375</v>
      </c>
      <c r="F1390" s="4">
        <f ca="1">IFERROR(VLOOKUP(Q1390,'Banco de Dados'!A:B,2,FALSE),"")</f>
        <v>212301508</v>
      </c>
      <c r="G1390" s="4" t="s">
        <v>58</v>
      </c>
      <c r="H1390" s="12" t="s">
        <v>59</v>
      </c>
      <c r="J1390" s="11">
        <v>80</v>
      </c>
      <c r="K1390" s="111">
        <v>45225</v>
      </c>
      <c r="L1390" s="12" t="s">
        <v>59</v>
      </c>
      <c r="M1390" s="12" t="s">
        <v>59</v>
      </c>
      <c r="O1390" s="4" t="s">
        <v>5600</v>
      </c>
      <c r="P1390" s="4" t="s">
        <v>61</v>
      </c>
      <c r="Q1390" s="11">
        <v>1297681207</v>
      </c>
      <c r="R1390" s="4" t="s">
        <v>5601</v>
      </c>
      <c r="S1390" s="4">
        <v>22</v>
      </c>
      <c r="T1390" s="4"/>
      <c r="U1390" s="4" t="s">
        <v>114</v>
      </c>
      <c r="V1390" s="4" t="s">
        <v>115</v>
      </c>
      <c r="W1390" s="4" t="s">
        <v>356</v>
      </c>
      <c r="X1390" s="4">
        <v>-8.7630960000000009</v>
      </c>
      <c r="Y1390" s="4">
        <v>-71.095203999999995</v>
      </c>
      <c r="Z1390">
        <v>2236626</v>
      </c>
      <c r="AA1390" s="123">
        <v>243466</v>
      </c>
      <c r="AB1390" s="22">
        <v>45208</v>
      </c>
      <c r="AC1390" s="22">
        <v>45202</v>
      </c>
      <c r="AD1390" s="168" t="s">
        <v>66</v>
      </c>
      <c r="AE1390" s="36">
        <v>45229</v>
      </c>
      <c r="AG1390" s="12">
        <v>10</v>
      </c>
      <c r="AH1390" s="12" t="s">
        <v>224</v>
      </c>
      <c r="AI1390" t="s">
        <v>225</v>
      </c>
      <c r="AJ1390" s="81">
        <v>34811</v>
      </c>
    </row>
    <row r="1391" spans="1:36" ht="25.2" customHeight="1" x14ac:dyDescent="0.3">
      <c r="A1391" s="5">
        <v>991</v>
      </c>
      <c r="B1391" s="4" t="s">
        <v>5602</v>
      </c>
      <c r="C1391" s="171">
        <v>41776</v>
      </c>
      <c r="D1391" s="11" t="s">
        <v>5603</v>
      </c>
      <c r="E1391" s="99" t="str">
        <f ca="1">IFERROR(VLOOKUP(F1391,'Banco de Dados'!AE:AF,2,FALSE),"")</f>
        <v/>
      </c>
      <c r="F1391" s="4">
        <f ca="1">IFERROR(VLOOKUP(Q1391,'Banco de Dados'!A:B,2,FALSE),"")</f>
        <v>212301988</v>
      </c>
      <c r="G1391" s="4" t="s">
        <v>58</v>
      </c>
      <c r="H1391" s="12" t="s">
        <v>59</v>
      </c>
      <c r="I1391" s="4" t="s">
        <v>5604</v>
      </c>
      <c r="J1391" s="11">
        <v>45</v>
      </c>
      <c r="K1391" s="111">
        <v>45267</v>
      </c>
      <c r="L1391" s="12" t="s">
        <v>59</v>
      </c>
      <c r="M1391" s="12" t="s">
        <v>59</v>
      </c>
      <c r="N1391" s="4"/>
      <c r="O1391" s="4" t="s">
        <v>5605</v>
      </c>
      <c r="P1391" s="4" t="s">
        <v>61</v>
      </c>
      <c r="Q1391" s="11">
        <v>6401951214</v>
      </c>
      <c r="R1391" s="4" t="s">
        <v>5606</v>
      </c>
      <c r="S1391" s="4">
        <v>22</v>
      </c>
      <c r="T1391" s="4"/>
      <c r="U1391" s="4" t="s">
        <v>114</v>
      </c>
      <c r="V1391" s="4" t="s">
        <v>115</v>
      </c>
      <c r="W1391" s="4" t="s">
        <v>116</v>
      </c>
      <c r="X1391" s="4">
        <v>-8.7779509999999998</v>
      </c>
      <c r="Y1391" s="4">
        <v>-71.068122000000002</v>
      </c>
      <c r="Z1391" t="s">
        <v>7</v>
      </c>
      <c r="AA1391" s="4">
        <v>247255</v>
      </c>
      <c r="AB1391" s="111">
        <v>45208</v>
      </c>
      <c r="AC1391" s="22">
        <v>45250</v>
      </c>
      <c r="AD1391" s="168" t="s">
        <v>66</v>
      </c>
      <c r="AE1391" s="36">
        <v>45271</v>
      </c>
      <c r="AG1391" s="12">
        <v>12</v>
      </c>
      <c r="AH1391" s="12" t="s">
        <v>122</v>
      </c>
      <c r="AJ1391" s="81">
        <v>38039</v>
      </c>
    </row>
    <row r="1392" spans="1:36" ht="25.2" customHeight="1" x14ac:dyDescent="0.3">
      <c r="A1392" s="5">
        <v>992</v>
      </c>
      <c r="B1392" s="4" t="s">
        <v>5607</v>
      </c>
      <c r="C1392" s="171">
        <v>41778</v>
      </c>
      <c r="D1392" s="11" t="s">
        <v>5608</v>
      </c>
      <c r="E1392" s="99" t="str">
        <f>IFERROR(VLOOKUP(F1392,'Banco de Dados'!AE:AF,2,FALSE),"")</f>
        <v/>
      </c>
      <c r="F1392" s="4"/>
      <c r="G1392" s="4" t="s">
        <v>58</v>
      </c>
      <c r="H1392" s="12" t="s">
        <v>59</v>
      </c>
      <c r="I1392" s="4" t="s">
        <v>111</v>
      </c>
      <c r="J1392" s="11">
        <v>45</v>
      </c>
      <c r="K1392" s="111">
        <v>45273</v>
      </c>
      <c r="L1392" s="16" t="s">
        <v>59</v>
      </c>
      <c r="O1392" s="4" t="s">
        <v>5609</v>
      </c>
      <c r="P1392" s="4" t="s">
        <v>61</v>
      </c>
      <c r="Q1392" s="11">
        <v>97269387249</v>
      </c>
      <c r="R1392" s="4" t="s">
        <v>5610</v>
      </c>
      <c r="S1392" s="4">
        <v>22</v>
      </c>
      <c r="T1392" s="4"/>
      <c r="U1392" s="4" t="s">
        <v>114</v>
      </c>
      <c r="V1392" s="4" t="s">
        <v>115</v>
      </c>
      <c r="W1392" s="4" t="s">
        <v>116</v>
      </c>
      <c r="X1392" s="4">
        <v>-8.7855159999999994</v>
      </c>
      <c r="Y1392" s="4">
        <v>-71.062956999999997</v>
      </c>
      <c r="Z1392" t="s">
        <v>7</v>
      </c>
      <c r="AB1392" s="111">
        <v>45208</v>
      </c>
      <c r="AC1392" s="22">
        <v>45250</v>
      </c>
      <c r="AD1392" s="168" t="s">
        <v>66</v>
      </c>
      <c r="AE1392" s="36">
        <v>45280</v>
      </c>
      <c r="AG1392" s="4">
        <v>12</v>
      </c>
      <c r="AH1392" s="12" t="s">
        <v>122</v>
      </c>
      <c r="AJ1392" s="81">
        <v>31072</v>
      </c>
    </row>
    <row r="1393" spans="1:36" ht="25.2" customHeight="1" x14ac:dyDescent="0.3">
      <c r="A1393" s="5">
        <v>993</v>
      </c>
      <c r="B1393" s="4" t="s">
        <v>5611</v>
      </c>
      <c r="C1393" s="171">
        <v>41788</v>
      </c>
      <c r="D1393" s="11" t="s">
        <v>5612</v>
      </c>
      <c r="E1393" s="99" t="str">
        <f ca="1">IFERROR(VLOOKUP(F1393,'Banco de Dados'!AE:AF,2,FALSE),"")</f>
        <v/>
      </c>
      <c r="F1393" s="4">
        <f ca="1">IFERROR(VLOOKUP(Q1393,'Banco de Dados'!A:B,2,FALSE),"")</f>
        <v>212301937</v>
      </c>
      <c r="G1393" s="4" t="s">
        <v>58</v>
      </c>
      <c r="H1393" s="12" t="s">
        <v>59</v>
      </c>
      <c r="J1393" s="11">
        <v>80</v>
      </c>
      <c r="K1393" s="111">
        <v>45307</v>
      </c>
      <c r="L1393" s="12" t="s">
        <v>365</v>
      </c>
      <c r="M1393" s="12"/>
      <c r="N1393" s="4" t="s">
        <v>491</v>
      </c>
      <c r="O1393" s="4" t="s">
        <v>5613</v>
      </c>
      <c r="P1393" s="4" t="s">
        <v>61</v>
      </c>
      <c r="Q1393" s="11">
        <v>70268705216</v>
      </c>
      <c r="R1393" s="4" t="s">
        <v>5614</v>
      </c>
      <c r="S1393" s="4">
        <v>22</v>
      </c>
      <c r="T1393" s="4"/>
      <c r="U1393" s="4" t="s">
        <v>114</v>
      </c>
      <c r="V1393" s="4" t="s">
        <v>115</v>
      </c>
      <c r="W1393" s="4" t="s">
        <v>1361</v>
      </c>
      <c r="X1393" s="4">
        <v>-8.8459059999999994</v>
      </c>
      <c r="Y1393" s="4">
        <v>-71.255377999999993</v>
      </c>
      <c r="Z1393" t="s">
        <v>7</v>
      </c>
      <c r="AA1393" s="4">
        <v>247255</v>
      </c>
      <c r="AB1393" s="22">
        <v>45208</v>
      </c>
      <c r="AC1393" s="22">
        <v>45250</v>
      </c>
      <c r="AD1393" s="168" t="s">
        <v>66</v>
      </c>
      <c r="AE1393" s="36">
        <v>45329</v>
      </c>
      <c r="AJ1393" s="81">
        <v>33101</v>
      </c>
    </row>
    <row r="1394" spans="1:36" ht="25.2" customHeight="1" x14ac:dyDescent="0.3">
      <c r="A1394" s="5">
        <v>994</v>
      </c>
      <c r="B1394" s="4" t="s">
        <v>5615</v>
      </c>
      <c r="C1394" s="171">
        <v>41790</v>
      </c>
      <c r="D1394" s="11" t="s">
        <v>5616</v>
      </c>
      <c r="E1394" s="99">
        <f ca="1">IFERROR(VLOOKUP(F1394,'Banco de Dados'!AE:AF,2,FALSE),"")</f>
        <v>717387</v>
      </c>
      <c r="F1394" s="4">
        <f ca="1">IFERROR(VLOOKUP(Q1394,'Banco de Dados'!A:B,2,FALSE),"")</f>
        <v>212301509</v>
      </c>
      <c r="G1394" s="4" t="s">
        <v>58</v>
      </c>
      <c r="H1394" s="12" t="s">
        <v>59</v>
      </c>
      <c r="J1394" s="11">
        <v>80</v>
      </c>
      <c r="K1394" s="111">
        <v>45225</v>
      </c>
      <c r="L1394" s="12" t="s">
        <v>59</v>
      </c>
      <c r="M1394" s="12" t="s">
        <v>59</v>
      </c>
      <c r="O1394" s="4" t="s">
        <v>5617</v>
      </c>
      <c r="P1394" s="4" t="s">
        <v>61</v>
      </c>
      <c r="Q1394" s="11">
        <v>66275598204</v>
      </c>
      <c r="R1394" s="4" t="s">
        <v>5618</v>
      </c>
      <c r="S1394" s="4">
        <v>22</v>
      </c>
      <c r="T1394" s="4"/>
      <c r="U1394" s="4" t="s">
        <v>114</v>
      </c>
      <c r="V1394" s="4" t="s">
        <v>115</v>
      </c>
      <c r="W1394" s="4" t="s">
        <v>116</v>
      </c>
      <c r="X1394" s="4">
        <v>-8.7752219999999994</v>
      </c>
      <c r="Y1394" s="4">
        <v>-71.078494000000006</v>
      </c>
      <c r="Z1394">
        <v>2236627</v>
      </c>
      <c r="AA1394" s="123">
        <v>243466</v>
      </c>
      <c r="AB1394" s="22">
        <v>45208</v>
      </c>
      <c r="AC1394" s="22">
        <v>45202</v>
      </c>
      <c r="AD1394" s="168" t="s">
        <v>66</v>
      </c>
      <c r="AE1394" s="36">
        <v>45229</v>
      </c>
      <c r="AG1394" s="12">
        <v>10</v>
      </c>
      <c r="AH1394" s="12" t="s">
        <v>224</v>
      </c>
      <c r="AI1394" t="s">
        <v>225</v>
      </c>
      <c r="AJ1394" s="81">
        <v>29492</v>
      </c>
    </row>
    <row r="1395" spans="1:36" ht="25.2" customHeight="1" x14ac:dyDescent="0.3">
      <c r="A1395" s="5">
        <v>995</v>
      </c>
      <c r="B1395" s="4" t="s">
        <v>5619</v>
      </c>
      <c r="C1395" s="171">
        <v>41792</v>
      </c>
      <c r="D1395" s="11" t="s">
        <v>5620</v>
      </c>
      <c r="E1395" s="99" t="str">
        <f ca="1">IFERROR(VLOOKUP(F1395,'Banco de Dados'!AE:AF,2,FALSE),"")</f>
        <v/>
      </c>
      <c r="F1395" s="4">
        <f ca="1">IFERROR(VLOOKUP(Q1395,'Banco de Dados'!A:B,2,FALSE),"")</f>
        <v>212301994</v>
      </c>
      <c r="G1395" s="4" t="s">
        <v>58</v>
      </c>
      <c r="H1395" s="12" t="s">
        <v>59</v>
      </c>
      <c r="I1395" s="4" t="s">
        <v>5604</v>
      </c>
      <c r="J1395" s="11">
        <v>45</v>
      </c>
      <c r="K1395" s="111">
        <v>45267</v>
      </c>
      <c r="L1395" s="12" t="s">
        <v>59</v>
      </c>
      <c r="M1395" s="12" t="s">
        <v>59</v>
      </c>
      <c r="N1395" s="4"/>
      <c r="O1395" s="4" t="s">
        <v>5621</v>
      </c>
      <c r="P1395" s="4" t="s">
        <v>61</v>
      </c>
      <c r="Q1395" s="11">
        <v>953446247</v>
      </c>
      <c r="R1395" s="4" t="s">
        <v>5622</v>
      </c>
      <c r="S1395" s="4">
        <v>22</v>
      </c>
      <c r="T1395" s="4"/>
      <c r="U1395" s="4" t="s">
        <v>114</v>
      </c>
      <c r="V1395" s="4" t="s">
        <v>115</v>
      </c>
      <c r="W1395" s="4" t="s">
        <v>116</v>
      </c>
      <c r="X1395" s="4">
        <v>-8.7779589999999992</v>
      </c>
      <c r="Y1395" s="4">
        <v>-71.068117999999998</v>
      </c>
      <c r="Z1395" t="s">
        <v>7</v>
      </c>
      <c r="AA1395" s="4">
        <v>247255</v>
      </c>
      <c r="AB1395" s="111">
        <v>45208</v>
      </c>
      <c r="AC1395" s="22">
        <v>45250</v>
      </c>
      <c r="AD1395" s="168" t="s">
        <v>66</v>
      </c>
      <c r="AE1395" s="36">
        <v>45271</v>
      </c>
      <c r="AG1395" s="12">
        <v>12</v>
      </c>
      <c r="AH1395" s="12" t="s">
        <v>122</v>
      </c>
      <c r="AJ1395" s="81">
        <v>32362</v>
      </c>
    </row>
    <row r="1396" spans="1:36" ht="25.2" customHeight="1" x14ac:dyDescent="0.3">
      <c r="A1396" s="5">
        <v>996</v>
      </c>
      <c r="B1396" s="4" t="s">
        <v>5623</v>
      </c>
      <c r="C1396" s="171">
        <v>41794</v>
      </c>
      <c r="D1396" s="11" t="s">
        <v>5624</v>
      </c>
      <c r="E1396" s="99" t="str">
        <f>IFERROR(VLOOKUP(F1396,'Banco de Dados'!AE:AF,2,FALSE),"")</f>
        <v/>
      </c>
      <c r="F1396" s="4"/>
      <c r="G1396" s="4" t="s">
        <v>58</v>
      </c>
      <c r="H1396" s="12" t="s">
        <v>59</v>
      </c>
      <c r="I1396" s="4" t="s">
        <v>111</v>
      </c>
      <c r="J1396" s="11">
        <v>45</v>
      </c>
      <c r="K1396" s="111">
        <v>45273</v>
      </c>
      <c r="L1396" s="16" t="s">
        <v>59</v>
      </c>
      <c r="O1396" s="4" t="s">
        <v>5625</v>
      </c>
      <c r="P1396" s="4" t="s">
        <v>61</v>
      </c>
      <c r="Q1396" s="11">
        <v>64141187291</v>
      </c>
      <c r="R1396" s="4" t="s">
        <v>5626</v>
      </c>
      <c r="S1396" s="4">
        <v>22</v>
      </c>
      <c r="T1396" s="4"/>
      <c r="U1396" s="4" t="s">
        <v>114</v>
      </c>
      <c r="V1396" s="4" t="s">
        <v>115</v>
      </c>
      <c r="W1396" s="4" t="s">
        <v>116</v>
      </c>
      <c r="X1396" s="4">
        <v>-8.7938240000000008</v>
      </c>
      <c r="Y1396" s="4">
        <v>-71.060685000000007</v>
      </c>
      <c r="Z1396" t="s">
        <v>7</v>
      </c>
      <c r="AB1396" s="111">
        <v>45208</v>
      </c>
      <c r="AC1396" s="22">
        <v>45250</v>
      </c>
      <c r="AD1396" s="168" t="s">
        <v>66</v>
      </c>
      <c r="AE1396" s="36">
        <v>45280</v>
      </c>
      <c r="AG1396" s="4">
        <v>12</v>
      </c>
      <c r="AH1396" s="12" t="s">
        <v>122</v>
      </c>
      <c r="AJ1396" s="81">
        <v>26853</v>
      </c>
    </row>
    <row r="1397" spans="1:36" ht="25.2" customHeight="1" x14ac:dyDescent="0.3">
      <c r="A1397" s="5">
        <v>997</v>
      </c>
      <c r="B1397" s="4" t="s">
        <v>5627</v>
      </c>
      <c r="C1397" s="171">
        <v>41796</v>
      </c>
      <c r="D1397" s="11" t="s">
        <v>5628</v>
      </c>
      <c r="E1397" s="99" t="str">
        <f>IFERROR(VLOOKUP(F1397,'Banco de Dados'!AE:AF,2,FALSE),"")</f>
        <v/>
      </c>
      <c r="F1397" s="4"/>
      <c r="G1397" s="4" t="s">
        <v>58</v>
      </c>
      <c r="H1397" s="12" t="s">
        <v>59</v>
      </c>
      <c r="I1397" s="4" t="s">
        <v>111</v>
      </c>
      <c r="J1397" s="11">
        <v>45</v>
      </c>
      <c r="K1397" s="111">
        <v>45273</v>
      </c>
      <c r="L1397" s="16" t="s">
        <v>59</v>
      </c>
      <c r="O1397" s="4" t="s">
        <v>5629</v>
      </c>
      <c r="P1397" s="4" t="s">
        <v>61</v>
      </c>
      <c r="Q1397" s="11">
        <v>61497029287</v>
      </c>
      <c r="R1397" s="4" t="s">
        <v>5630</v>
      </c>
      <c r="S1397" s="4">
        <v>22</v>
      </c>
      <c r="T1397" s="4"/>
      <c r="U1397" s="4" t="s">
        <v>114</v>
      </c>
      <c r="V1397" s="4" t="s">
        <v>115</v>
      </c>
      <c r="W1397" s="4" t="s">
        <v>116</v>
      </c>
      <c r="X1397" s="4">
        <v>-8.7982890000000005</v>
      </c>
      <c r="Y1397" s="4">
        <v>-71.063368999999994</v>
      </c>
      <c r="Z1397" t="s">
        <v>7</v>
      </c>
      <c r="AB1397" s="111">
        <v>45208</v>
      </c>
      <c r="AC1397" s="22">
        <v>45250</v>
      </c>
      <c r="AD1397" s="168" t="s">
        <v>66</v>
      </c>
      <c r="AE1397" s="36">
        <v>45280</v>
      </c>
      <c r="AG1397" s="4">
        <v>12</v>
      </c>
      <c r="AH1397" s="12" t="s">
        <v>122</v>
      </c>
      <c r="AJ1397" s="81">
        <v>25955</v>
      </c>
    </row>
    <row r="1398" spans="1:36" ht="25.2" customHeight="1" x14ac:dyDescent="0.3">
      <c r="A1398" s="5">
        <v>998</v>
      </c>
      <c r="B1398" s="4" t="s">
        <v>5631</v>
      </c>
      <c r="C1398" s="171">
        <v>41798</v>
      </c>
      <c r="D1398" s="11" t="s">
        <v>5632</v>
      </c>
      <c r="E1398" s="99" t="str">
        <f ca="1">IFERROR(VLOOKUP(F1398,'Banco de Dados'!AE:AF,2,FALSE),"")</f>
        <v/>
      </c>
      <c r="F1398" s="4">
        <f ca="1">IFERROR(VLOOKUP(Q1398,'Banco de Dados'!A:B,2,FALSE),"")</f>
        <v>212301998</v>
      </c>
      <c r="G1398" s="4" t="s">
        <v>58</v>
      </c>
      <c r="H1398" s="12" t="s">
        <v>59</v>
      </c>
      <c r="I1398" s="4" t="s">
        <v>111</v>
      </c>
      <c r="J1398" s="11">
        <v>45</v>
      </c>
      <c r="K1398" s="111">
        <v>45267</v>
      </c>
      <c r="L1398" s="12" t="s">
        <v>59</v>
      </c>
      <c r="M1398" s="12" t="s">
        <v>59</v>
      </c>
      <c r="N1398" s="4"/>
      <c r="O1398" s="4" t="s">
        <v>5633</v>
      </c>
      <c r="P1398" s="4" t="s">
        <v>61</v>
      </c>
      <c r="Q1398" s="11">
        <v>63552400206</v>
      </c>
      <c r="R1398" s="4" t="s">
        <v>5634</v>
      </c>
      <c r="S1398" s="4">
        <v>22</v>
      </c>
      <c r="T1398" s="4"/>
      <c r="U1398" s="4" t="s">
        <v>114</v>
      </c>
      <c r="V1398" s="4" t="s">
        <v>115</v>
      </c>
      <c r="W1398" s="4" t="s">
        <v>116</v>
      </c>
      <c r="X1398" s="4">
        <v>-8.7711769999999998</v>
      </c>
      <c r="Y1398" s="4">
        <v>-71.071680000000001</v>
      </c>
      <c r="Z1398" t="s">
        <v>7</v>
      </c>
      <c r="AA1398" s="4">
        <v>247255</v>
      </c>
      <c r="AB1398" s="111">
        <v>45208</v>
      </c>
      <c r="AC1398" s="22">
        <v>45250</v>
      </c>
      <c r="AD1398" s="168" t="s">
        <v>66</v>
      </c>
      <c r="AE1398" s="36">
        <v>45271</v>
      </c>
      <c r="AG1398" s="12">
        <v>12</v>
      </c>
      <c r="AH1398" s="12" t="s">
        <v>122</v>
      </c>
      <c r="AJ1398" s="81">
        <v>25732</v>
      </c>
    </row>
    <row r="1399" spans="1:36" ht="25.2" customHeight="1" x14ac:dyDescent="0.3">
      <c r="A1399" s="5">
        <v>999</v>
      </c>
      <c r="B1399" s="4" t="s">
        <v>5635</v>
      </c>
      <c r="C1399" s="171">
        <v>41980</v>
      </c>
      <c r="D1399" s="11" t="s">
        <v>5636</v>
      </c>
      <c r="E1399" s="99" t="str">
        <f ca="1">IFERROR(VLOOKUP(F1399,'Banco de Dados'!AE:AF,2,FALSE),"")</f>
        <v/>
      </c>
      <c r="F1399" s="4">
        <f ca="1">IFERROR(VLOOKUP(Q1399,'Banco de Dados'!A:B,2,FALSE),"")</f>
        <v>212302006</v>
      </c>
      <c r="G1399" s="4" t="s">
        <v>58</v>
      </c>
      <c r="H1399" s="12" t="s">
        <v>59</v>
      </c>
      <c r="I1399" s="4" t="s">
        <v>111</v>
      </c>
      <c r="J1399" s="11">
        <v>45</v>
      </c>
      <c r="K1399" s="111">
        <v>45267</v>
      </c>
      <c r="L1399" s="12" t="s">
        <v>59</v>
      </c>
      <c r="M1399" s="12" t="s">
        <v>59</v>
      </c>
      <c r="N1399" s="4"/>
      <c r="O1399" s="4" t="s">
        <v>5637</v>
      </c>
      <c r="P1399" s="4" t="s">
        <v>61</v>
      </c>
      <c r="Q1399" s="11">
        <v>71124676244</v>
      </c>
      <c r="R1399" s="4" t="s">
        <v>5638</v>
      </c>
      <c r="S1399" s="4">
        <v>22</v>
      </c>
      <c r="T1399" s="4"/>
      <c r="U1399" s="4" t="s">
        <v>114</v>
      </c>
      <c r="V1399" s="4" t="s">
        <v>115</v>
      </c>
      <c r="W1399" s="4" t="s">
        <v>116</v>
      </c>
      <c r="X1399" s="4">
        <v>-8.7854320000000001</v>
      </c>
      <c r="Y1399" s="4">
        <v>-71.057871000000006</v>
      </c>
      <c r="Z1399" t="s">
        <v>7</v>
      </c>
      <c r="AA1399" s="4">
        <v>247255</v>
      </c>
      <c r="AB1399" s="111">
        <v>45208</v>
      </c>
      <c r="AC1399" s="22">
        <v>45250</v>
      </c>
      <c r="AD1399" s="168" t="s">
        <v>66</v>
      </c>
      <c r="AE1399" s="36">
        <v>45271</v>
      </c>
      <c r="AG1399" s="12">
        <v>12</v>
      </c>
      <c r="AH1399" s="12" t="s">
        <v>122</v>
      </c>
      <c r="AJ1399" s="81">
        <v>36599</v>
      </c>
    </row>
    <row r="1400" spans="1:36" ht="25.2" customHeight="1" x14ac:dyDescent="0.3">
      <c r="A1400" s="5">
        <v>1378</v>
      </c>
      <c r="B1400" s="4"/>
      <c r="C1400" s="171">
        <v>43428</v>
      </c>
      <c r="D1400" s="11" t="s">
        <v>5639</v>
      </c>
      <c r="E1400" s="99"/>
      <c r="F1400" s="4"/>
      <c r="G1400" s="4" t="s">
        <v>58</v>
      </c>
      <c r="H1400" s="12" t="s">
        <v>59</v>
      </c>
      <c r="I1400" s="4"/>
      <c r="J1400" s="11">
        <v>45</v>
      </c>
      <c r="K1400" s="111">
        <v>45303</v>
      </c>
      <c r="L1400" s="4"/>
      <c r="M1400" s="4"/>
      <c r="N1400" s="4"/>
      <c r="O1400" s="4" t="s">
        <v>5640</v>
      </c>
      <c r="P1400" s="4" t="s">
        <v>61</v>
      </c>
      <c r="Q1400" s="162" t="s">
        <v>5639</v>
      </c>
      <c r="R1400" s="4" t="s">
        <v>5641</v>
      </c>
      <c r="S1400" s="63">
        <v>23</v>
      </c>
      <c r="T1400" s="4"/>
      <c r="U1400" s="4" t="s">
        <v>114</v>
      </c>
      <c r="V1400" s="4" t="s">
        <v>519</v>
      </c>
      <c r="W1400" s="4" t="s">
        <v>5642</v>
      </c>
      <c r="X1400" s="4">
        <v>-7.871823</v>
      </c>
      <c r="Y1400" s="4">
        <v>-70.638502000000003</v>
      </c>
      <c r="Z1400" t="s">
        <v>7</v>
      </c>
      <c r="AA1400" s="5"/>
      <c r="AB1400" s="111">
        <v>45282</v>
      </c>
      <c r="AC1400" s="5"/>
      <c r="AD1400" s="168" t="s">
        <v>66</v>
      </c>
      <c r="AE1400" s="36">
        <v>45314</v>
      </c>
      <c r="AF1400" s="36">
        <v>45307</v>
      </c>
      <c r="AG1400" s="5"/>
      <c r="AH1400" s="5"/>
      <c r="AI1400" s="5"/>
      <c r="AJ1400" s="81">
        <v>30884</v>
      </c>
    </row>
    <row r="1401" spans="1:36" ht="25.2" customHeight="1" x14ac:dyDescent="0.3">
      <c r="A1401" s="5">
        <v>1379</v>
      </c>
      <c r="B1401" s="4"/>
      <c r="C1401" s="171">
        <v>43430</v>
      </c>
      <c r="D1401" s="11" t="s">
        <v>5643</v>
      </c>
      <c r="E1401" s="99"/>
      <c r="F1401" s="4"/>
      <c r="G1401" s="4" t="s">
        <v>58</v>
      </c>
      <c r="H1401" s="12" t="s">
        <v>59</v>
      </c>
      <c r="I1401" s="4"/>
      <c r="J1401" s="11">
        <v>45</v>
      </c>
      <c r="K1401" s="111">
        <v>45303</v>
      </c>
      <c r="L1401" s="4"/>
      <c r="M1401" s="4"/>
      <c r="N1401" s="4"/>
      <c r="O1401" s="4" t="s">
        <v>5644</v>
      </c>
      <c r="P1401" s="4" t="s">
        <v>61</v>
      </c>
      <c r="Q1401" s="162" t="s">
        <v>5643</v>
      </c>
      <c r="R1401" s="4" t="s">
        <v>5645</v>
      </c>
      <c r="S1401" s="63">
        <v>23</v>
      </c>
      <c r="T1401" s="4"/>
      <c r="U1401" s="4" t="s">
        <v>114</v>
      </c>
      <c r="V1401" s="4" t="s">
        <v>519</v>
      </c>
      <c r="W1401" s="4" t="s">
        <v>814</v>
      </c>
      <c r="X1401" s="4">
        <v>-7.8785600000000002</v>
      </c>
      <c r="Y1401" s="4">
        <v>-70.636916999999997</v>
      </c>
      <c r="Z1401" t="s">
        <v>7</v>
      </c>
      <c r="AA1401" s="5"/>
      <c r="AB1401" s="111">
        <v>45282</v>
      </c>
      <c r="AC1401" s="5"/>
      <c r="AD1401" s="168" t="s">
        <v>66</v>
      </c>
      <c r="AE1401" s="36">
        <v>45314</v>
      </c>
      <c r="AF1401" s="36">
        <v>45307</v>
      </c>
      <c r="AG1401" s="5"/>
      <c r="AH1401" s="5"/>
      <c r="AI1401" s="5"/>
      <c r="AJ1401" s="81">
        <v>32847</v>
      </c>
    </row>
    <row r="1402" spans="1:36" ht="25.2" customHeight="1" x14ac:dyDescent="0.3">
      <c r="A1402" s="5">
        <v>1380</v>
      </c>
      <c r="B1402" s="4"/>
      <c r="C1402" s="171">
        <v>43434</v>
      </c>
      <c r="D1402" s="11" t="s">
        <v>5646</v>
      </c>
      <c r="E1402" s="99"/>
      <c r="F1402" s="4"/>
      <c r="G1402" s="4" t="s">
        <v>58</v>
      </c>
      <c r="H1402" s="12" t="s">
        <v>59</v>
      </c>
      <c r="I1402" s="4"/>
      <c r="J1402" s="11">
        <v>45</v>
      </c>
      <c r="K1402" s="111">
        <v>45304</v>
      </c>
      <c r="L1402" s="4"/>
      <c r="M1402" s="4"/>
      <c r="N1402" s="4"/>
      <c r="O1402" s="4" t="s">
        <v>5647</v>
      </c>
      <c r="P1402" s="4" t="s">
        <v>61</v>
      </c>
      <c r="Q1402" s="162" t="s">
        <v>5646</v>
      </c>
      <c r="R1402" s="4" t="s">
        <v>5648</v>
      </c>
      <c r="S1402" s="63">
        <v>23</v>
      </c>
      <c r="T1402" s="4"/>
      <c r="U1402" s="4" t="s">
        <v>114</v>
      </c>
      <c r="V1402" s="4" t="s">
        <v>519</v>
      </c>
      <c r="W1402" s="4" t="s">
        <v>814</v>
      </c>
      <c r="X1402" s="4">
        <v>-7.8930949999999998</v>
      </c>
      <c r="Y1402" s="4">
        <v>-70.630526000000003</v>
      </c>
      <c r="Z1402" t="s">
        <v>7</v>
      </c>
      <c r="AA1402" s="5"/>
      <c r="AB1402" s="111">
        <v>45282</v>
      </c>
      <c r="AC1402" s="5"/>
      <c r="AD1402" s="168" t="s">
        <v>66</v>
      </c>
      <c r="AE1402" s="36">
        <v>45314</v>
      </c>
      <c r="AF1402" s="36">
        <v>45307</v>
      </c>
      <c r="AG1402" s="5"/>
      <c r="AH1402" s="5"/>
      <c r="AI1402" s="5"/>
      <c r="AJ1402" s="81">
        <v>36727</v>
      </c>
    </row>
    <row r="1403" spans="1:36" ht="25.2" customHeight="1" x14ac:dyDescent="0.3">
      <c r="A1403" s="5">
        <v>1382</v>
      </c>
      <c r="B1403" s="4"/>
      <c r="C1403" s="171">
        <v>43046</v>
      </c>
      <c r="D1403" s="11">
        <v>290985218</v>
      </c>
      <c r="E1403" s="99"/>
      <c r="G1403" s="4" t="s">
        <v>58</v>
      </c>
      <c r="H1403" s="12" t="s">
        <v>59</v>
      </c>
      <c r="J1403" s="11">
        <v>45</v>
      </c>
      <c r="K1403" s="111">
        <v>45308</v>
      </c>
      <c r="O1403" s="4" t="s">
        <v>5649</v>
      </c>
      <c r="P1403" s="4" t="s">
        <v>292</v>
      </c>
      <c r="Q1403" s="162">
        <v>290985218</v>
      </c>
      <c r="R1403" s="4" t="s">
        <v>5650</v>
      </c>
      <c r="S1403" s="63">
        <v>23</v>
      </c>
      <c r="T1403" s="4"/>
      <c r="U1403" s="4" t="s">
        <v>1818</v>
      </c>
      <c r="V1403" s="4" t="s">
        <v>519</v>
      </c>
      <c r="W1403" s="4" t="s">
        <v>863</v>
      </c>
      <c r="X1403" s="162" t="s">
        <v>5651</v>
      </c>
      <c r="Y1403" s="162" t="s">
        <v>5652</v>
      </c>
      <c r="Z1403" t="s">
        <v>7</v>
      </c>
      <c r="AE1403" s="36">
        <v>45314</v>
      </c>
      <c r="AJ1403" s="81">
        <v>36456</v>
      </c>
    </row>
    <row r="1404" spans="1:36" ht="25.2" customHeight="1" x14ac:dyDescent="0.3">
      <c r="A1404" s="5">
        <v>1383</v>
      </c>
      <c r="B1404" s="4"/>
      <c r="C1404" s="171">
        <v>43048</v>
      </c>
      <c r="D1404" s="11">
        <v>288133242</v>
      </c>
      <c r="E1404" s="99"/>
      <c r="G1404" s="4" t="s">
        <v>58</v>
      </c>
      <c r="H1404" s="12" t="s">
        <v>59</v>
      </c>
      <c r="J1404" s="11">
        <v>45</v>
      </c>
      <c r="K1404" s="111">
        <v>45311</v>
      </c>
      <c r="O1404" s="4" t="s">
        <v>5653</v>
      </c>
      <c r="P1404" s="4" t="s">
        <v>61</v>
      </c>
      <c r="Q1404" s="162">
        <v>288133242</v>
      </c>
      <c r="R1404" s="4" t="s">
        <v>5654</v>
      </c>
      <c r="S1404" s="63">
        <v>23</v>
      </c>
      <c r="T1404" s="4"/>
      <c r="U1404" s="4" t="s">
        <v>1818</v>
      </c>
      <c r="V1404" s="4" t="s">
        <v>519</v>
      </c>
      <c r="W1404" s="4" t="s">
        <v>863</v>
      </c>
      <c r="X1404" s="162">
        <v>-7.8358290000000004</v>
      </c>
      <c r="Y1404" s="162">
        <v>-70.611371000000005</v>
      </c>
      <c r="Z1404" t="s">
        <v>7</v>
      </c>
      <c r="AE1404" s="36">
        <v>45314</v>
      </c>
      <c r="AJ1404" s="81">
        <v>32947</v>
      </c>
    </row>
    <row r="1405" spans="1:36" ht="25.2" customHeight="1" x14ac:dyDescent="0.3">
      <c r="A1405" s="5">
        <v>1384</v>
      </c>
      <c r="B1405" s="4"/>
      <c r="C1405" s="171">
        <v>43050</v>
      </c>
      <c r="D1405" s="11">
        <v>11329319249</v>
      </c>
      <c r="E1405" s="99"/>
      <c r="G1405" s="4" t="s">
        <v>58</v>
      </c>
      <c r="H1405" s="12" t="s">
        <v>59</v>
      </c>
      <c r="J1405" s="11">
        <v>45</v>
      </c>
      <c r="K1405" s="111">
        <v>45311</v>
      </c>
      <c r="O1405" s="4" t="s">
        <v>5655</v>
      </c>
      <c r="P1405" s="4" t="s">
        <v>61</v>
      </c>
      <c r="Q1405" s="162">
        <v>11329319249</v>
      </c>
      <c r="R1405" s="4" t="s">
        <v>5656</v>
      </c>
      <c r="S1405" s="63">
        <v>23</v>
      </c>
      <c r="T1405" s="4"/>
      <c r="U1405" s="4" t="s">
        <v>1818</v>
      </c>
      <c r="V1405" s="4" t="s">
        <v>519</v>
      </c>
      <c r="W1405" s="4" t="s">
        <v>863</v>
      </c>
      <c r="X1405" s="162" t="s">
        <v>5657</v>
      </c>
      <c r="Y1405" s="162" t="s">
        <v>5658</v>
      </c>
      <c r="Z1405" t="s">
        <v>7</v>
      </c>
      <c r="AE1405" s="36">
        <v>45314</v>
      </c>
      <c r="AJ1405" s="81">
        <v>20676</v>
      </c>
    </row>
    <row r="1406" spans="1:36" ht="25.2" customHeight="1" x14ac:dyDescent="0.3">
      <c r="A1406" s="5">
        <v>1385</v>
      </c>
      <c r="B1406" s="4"/>
      <c r="C1406" s="171">
        <v>43460</v>
      </c>
      <c r="D1406" s="11">
        <v>1534848290</v>
      </c>
      <c r="E1406" s="99"/>
      <c r="G1406" s="4" t="s">
        <v>58</v>
      </c>
      <c r="H1406" s="12" t="s">
        <v>59</v>
      </c>
      <c r="J1406" s="11">
        <v>45</v>
      </c>
      <c r="K1406" s="111">
        <v>45309</v>
      </c>
      <c r="O1406" s="4" t="s">
        <v>5659</v>
      </c>
      <c r="P1406" s="4" t="s">
        <v>61</v>
      </c>
      <c r="Q1406" s="162">
        <v>1534848290</v>
      </c>
      <c r="R1406" s="4" t="s">
        <v>627</v>
      </c>
      <c r="S1406" s="165" t="s">
        <v>5660</v>
      </c>
      <c r="T1406" s="4"/>
      <c r="U1406" s="4" t="s">
        <v>1818</v>
      </c>
      <c r="V1406" s="4" t="s">
        <v>519</v>
      </c>
      <c r="W1406" s="4" t="s">
        <v>628</v>
      </c>
      <c r="X1406" s="162">
        <v>-7.9738749999999996</v>
      </c>
      <c r="Y1406" s="162">
        <v>-70.675801000000007</v>
      </c>
      <c r="Z1406" t="s">
        <v>7</v>
      </c>
      <c r="AE1406" s="36">
        <v>45314</v>
      </c>
      <c r="AJ1406" s="81">
        <v>31467</v>
      </c>
    </row>
    <row r="1407" spans="1:36" ht="25.2" customHeight="1" x14ac:dyDescent="0.3">
      <c r="A1407" s="5">
        <v>1386</v>
      </c>
      <c r="B1407" s="4"/>
      <c r="C1407" s="171">
        <v>43462</v>
      </c>
      <c r="D1407" s="11">
        <v>71965874215</v>
      </c>
      <c r="E1407" s="99"/>
      <c r="G1407" s="4" t="s">
        <v>58</v>
      </c>
      <c r="H1407" s="12" t="s">
        <v>59</v>
      </c>
      <c r="J1407" s="11">
        <v>45</v>
      </c>
      <c r="K1407" s="111">
        <v>45310</v>
      </c>
      <c r="O1407" s="4" t="s">
        <v>622</v>
      </c>
      <c r="P1407" s="4" t="s">
        <v>61</v>
      </c>
      <c r="Q1407" s="162">
        <v>71965874215</v>
      </c>
      <c r="R1407" s="4" t="s">
        <v>623</v>
      </c>
      <c r="S1407" s="165" t="s">
        <v>5660</v>
      </c>
      <c r="T1407" s="4"/>
      <c r="U1407" s="4" t="s">
        <v>1818</v>
      </c>
      <c r="V1407" s="4" t="s">
        <v>519</v>
      </c>
      <c r="W1407" s="4" t="s">
        <v>618</v>
      </c>
      <c r="X1407" s="162">
        <v>-7.9697490000000002</v>
      </c>
      <c r="Y1407" s="162" t="s">
        <v>5661</v>
      </c>
      <c r="Z1407" t="s">
        <v>7</v>
      </c>
      <c r="AE1407" s="36">
        <v>45314</v>
      </c>
      <c r="AJ1407" s="81">
        <v>26321</v>
      </c>
    </row>
    <row r="1408" spans="1:36" ht="25.2" customHeight="1" x14ac:dyDescent="0.3">
      <c r="A1408" s="5">
        <v>1387</v>
      </c>
      <c r="B1408" s="4"/>
      <c r="C1408" s="171">
        <v>43464</v>
      </c>
      <c r="D1408" s="11">
        <v>70338539204</v>
      </c>
      <c r="E1408" s="99"/>
      <c r="G1408" s="4" t="s">
        <v>58</v>
      </c>
      <c r="H1408" s="12" t="s">
        <v>59</v>
      </c>
      <c r="J1408" s="11">
        <v>45</v>
      </c>
      <c r="K1408" s="111">
        <v>45310</v>
      </c>
      <c r="O1408" s="4" t="s">
        <v>5662</v>
      </c>
      <c r="P1408" s="4" t="s">
        <v>61</v>
      </c>
      <c r="Q1408" s="162">
        <v>70338539204</v>
      </c>
      <c r="R1408" s="4" t="s">
        <v>617</v>
      </c>
      <c r="S1408" s="165" t="s">
        <v>5660</v>
      </c>
      <c r="T1408" s="4"/>
      <c r="U1408" s="4" t="s">
        <v>1818</v>
      </c>
      <c r="V1408" s="4" t="s">
        <v>519</v>
      </c>
      <c r="W1408" s="4" t="s">
        <v>618</v>
      </c>
      <c r="X1408" s="162">
        <v>-7.969786</v>
      </c>
      <c r="Y1408" s="162">
        <v>-70.676635000000005</v>
      </c>
      <c r="Z1408" t="s">
        <v>7</v>
      </c>
      <c r="AE1408" s="36">
        <v>45314</v>
      </c>
      <c r="AJ1408" s="81">
        <v>34190</v>
      </c>
    </row>
    <row r="1409" spans="1:36" ht="25.2" customHeight="1" x14ac:dyDescent="0.3">
      <c r="A1409" s="5">
        <v>1388</v>
      </c>
      <c r="B1409" s="4"/>
      <c r="C1409" s="171">
        <v>43466</v>
      </c>
      <c r="D1409" s="11">
        <v>69974241200</v>
      </c>
      <c r="E1409" s="99"/>
      <c r="G1409" s="4" t="s">
        <v>58</v>
      </c>
      <c r="H1409" s="12" t="s">
        <v>59</v>
      </c>
      <c r="J1409" s="11">
        <v>45</v>
      </c>
      <c r="K1409" s="111">
        <v>45310</v>
      </c>
      <c r="O1409" s="4" t="s">
        <v>5663</v>
      </c>
      <c r="P1409" s="4" t="s">
        <v>61</v>
      </c>
      <c r="Q1409" s="162">
        <v>69974241200</v>
      </c>
      <c r="R1409" s="4" t="s">
        <v>5664</v>
      </c>
      <c r="S1409" s="165" t="s">
        <v>5660</v>
      </c>
      <c r="T1409" s="4"/>
      <c r="U1409" s="4" t="s">
        <v>1818</v>
      </c>
      <c r="V1409" s="4" t="s">
        <v>519</v>
      </c>
      <c r="W1409" s="4" t="s">
        <v>680</v>
      </c>
      <c r="X1409" s="162">
        <v>-7.9505160000000004</v>
      </c>
      <c r="Y1409" s="162">
        <v>-70.681415999999999</v>
      </c>
      <c r="Z1409" t="s">
        <v>7</v>
      </c>
      <c r="AE1409" s="36">
        <v>45314</v>
      </c>
      <c r="AJ1409" s="81">
        <v>30594</v>
      </c>
    </row>
    <row r="1410" spans="1:36" ht="25.2" customHeight="1" x14ac:dyDescent="0.3">
      <c r="A1410" s="5">
        <v>1389</v>
      </c>
      <c r="B1410" s="4"/>
      <c r="C1410" s="171">
        <v>43468</v>
      </c>
      <c r="D1410" s="11">
        <v>70338511202</v>
      </c>
      <c r="E1410" s="99"/>
      <c r="G1410" s="4" t="s">
        <v>58</v>
      </c>
      <c r="H1410" s="12" t="s">
        <v>59</v>
      </c>
      <c r="J1410" s="11">
        <v>45</v>
      </c>
      <c r="K1410" s="111">
        <v>45310</v>
      </c>
      <c r="O1410" s="4" t="s">
        <v>5665</v>
      </c>
      <c r="P1410" s="4" t="s">
        <v>61</v>
      </c>
      <c r="Q1410" s="162">
        <v>70338511202</v>
      </c>
      <c r="R1410" s="4" t="s">
        <v>5666</v>
      </c>
      <c r="S1410" s="165" t="s">
        <v>5660</v>
      </c>
      <c r="T1410" s="4"/>
      <c r="U1410" s="4" t="s">
        <v>1818</v>
      </c>
      <c r="V1410" s="4" t="s">
        <v>519</v>
      </c>
      <c r="W1410" s="4" t="s">
        <v>680</v>
      </c>
      <c r="X1410" s="162" t="s">
        <v>5667</v>
      </c>
      <c r="Y1410" s="162">
        <v>-70.681503000000006</v>
      </c>
      <c r="Z1410" t="s">
        <v>7</v>
      </c>
      <c r="AE1410" s="36">
        <v>45314</v>
      </c>
      <c r="AJ1410" s="81">
        <v>28863</v>
      </c>
    </row>
    <row r="1411" spans="1:36" ht="25.2" customHeight="1" x14ac:dyDescent="0.3">
      <c r="A1411" s="5">
        <v>1390</v>
      </c>
      <c r="B1411" s="4"/>
      <c r="C1411" s="171">
        <v>43470</v>
      </c>
      <c r="D1411" s="11">
        <v>49522272272</v>
      </c>
      <c r="E1411" s="99"/>
      <c r="G1411" s="4" t="s">
        <v>58</v>
      </c>
      <c r="H1411" s="12" t="s">
        <v>59</v>
      </c>
      <c r="J1411" s="11">
        <v>45</v>
      </c>
      <c r="K1411" s="111">
        <v>45310</v>
      </c>
      <c r="O1411" s="4" t="s">
        <v>5668</v>
      </c>
      <c r="P1411" s="4" t="s">
        <v>61</v>
      </c>
      <c r="Q1411" s="162">
        <v>49522272272</v>
      </c>
      <c r="R1411" s="4" t="s">
        <v>5669</v>
      </c>
      <c r="S1411" s="165" t="s">
        <v>5660</v>
      </c>
      <c r="T1411" s="4"/>
      <c r="U1411" s="4" t="s">
        <v>1818</v>
      </c>
      <c r="V1411" s="4" t="s">
        <v>519</v>
      </c>
      <c r="W1411" s="4" t="s">
        <v>680</v>
      </c>
      <c r="X1411" s="162">
        <v>-7.9436460000000002</v>
      </c>
      <c r="Y1411" s="162">
        <v>-70.680785</v>
      </c>
      <c r="Z1411" t="s">
        <v>7</v>
      </c>
      <c r="AE1411" s="36">
        <v>45314</v>
      </c>
      <c r="AJ1411" s="81">
        <v>16191</v>
      </c>
    </row>
    <row r="1412" spans="1:36" ht="25.2" customHeight="1" x14ac:dyDescent="0.3">
      <c r="A1412" s="5">
        <v>1391</v>
      </c>
      <c r="B1412" s="4"/>
      <c r="C1412" s="171">
        <v>43570</v>
      </c>
      <c r="D1412" s="11">
        <v>69106169287</v>
      </c>
      <c r="E1412" s="99"/>
      <c r="G1412" s="4" t="s">
        <v>58</v>
      </c>
      <c r="H1412" s="12" t="s">
        <v>59</v>
      </c>
      <c r="J1412" s="11">
        <v>45</v>
      </c>
      <c r="K1412" s="111">
        <v>45314</v>
      </c>
      <c r="O1412" s="4" t="s">
        <v>5670</v>
      </c>
      <c r="P1412" s="4" t="s">
        <v>61</v>
      </c>
      <c r="Q1412" s="162">
        <v>69106169287</v>
      </c>
      <c r="R1412" s="4" t="s">
        <v>5671</v>
      </c>
      <c r="S1412" s="63">
        <v>22</v>
      </c>
      <c r="T1412" s="4"/>
      <c r="U1412" s="4" t="s">
        <v>368</v>
      </c>
      <c r="V1412" s="4" t="s">
        <v>5672</v>
      </c>
      <c r="W1412" s="4" t="s">
        <v>1590</v>
      </c>
      <c r="X1412" s="162">
        <v>-8.9454949999999993</v>
      </c>
      <c r="Y1412" s="162" t="s">
        <v>5673</v>
      </c>
      <c r="Z1412" t="s">
        <v>7</v>
      </c>
      <c r="AE1412" s="36">
        <v>45321</v>
      </c>
      <c r="AJ1412" s="81">
        <v>27237</v>
      </c>
    </row>
    <row r="1413" spans="1:36" ht="25.2" customHeight="1" x14ac:dyDescent="0.3">
      <c r="A1413" s="5">
        <v>1392</v>
      </c>
      <c r="B1413" s="4"/>
      <c r="C1413" s="171">
        <v>43572</v>
      </c>
      <c r="D1413" s="11">
        <v>9446622263</v>
      </c>
      <c r="E1413" s="99"/>
      <c r="G1413" s="4" t="s">
        <v>58</v>
      </c>
      <c r="H1413" s="12" t="s">
        <v>59</v>
      </c>
      <c r="J1413" s="11">
        <v>45</v>
      </c>
      <c r="K1413" s="111">
        <v>45314</v>
      </c>
      <c r="O1413" s="4" t="s">
        <v>5674</v>
      </c>
      <c r="P1413" s="4" t="s">
        <v>61</v>
      </c>
      <c r="Q1413" s="162">
        <v>9446622263</v>
      </c>
      <c r="R1413" s="4" t="s">
        <v>5675</v>
      </c>
      <c r="S1413" s="63">
        <v>22</v>
      </c>
      <c r="T1413" s="4"/>
      <c r="U1413" s="4" t="s">
        <v>368</v>
      </c>
      <c r="V1413" s="4" t="s">
        <v>5672</v>
      </c>
      <c r="W1413" s="4" t="s">
        <v>1590</v>
      </c>
      <c r="X1413" s="162">
        <v>-8.9463249999999999</v>
      </c>
      <c r="Y1413" s="162" t="s">
        <v>5676</v>
      </c>
      <c r="Z1413" t="s">
        <v>7</v>
      </c>
      <c r="AE1413" s="36">
        <v>45321</v>
      </c>
      <c r="AJ1413" s="81">
        <v>38680</v>
      </c>
    </row>
    <row r="1414" spans="1:36" ht="25.2" customHeight="1" x14ac:dyDescent="0.3">
      <c r="A1414" s="5">
        <v>1393</v>
      </c>
      <c r="B1414" s="4"/>
      <c r="C1414" s="171">
        <v>43550</v>
      </c>
      <c r="D1414" s="11">
        <v>5633705211</v>
      </c>
      <c r="E1414" s="99"/>
      <c r="G1414" s="4" t="s">
        <v>58</v>
      </c>
      <c r="H1414" s="12" t="s">
        <v>59</v>
      </c>
      <c r="J1414" s="11">
        <v>45</v>
      </c>
      <c r="K1414" s="111">
        <v>45314</v>
      </c>
      <c r="O1414" s="4" t="s">
        <v>5677</v>
      </c>
      <c r="P1414" s="4" t="s">
        <v>61</v>
      </c>
      <c r="Q1414" s="162">
        <v>5633705211</v>
      </c>
      <c r="R1414" s="4" t="s">
        <v>5678</v>
      </c>
      <c r="S1414" s="63">
        <v>23</v>
      </c>
      <c r="T1414" s="4"/>
      <c r="U1414" s="4" t="s">
        <v>1818</v>
      </c>
      <c r="V1414" s="4" t="s">
        <v>519</v>
      </c>
      <c r="W1414" s="4" t="s">
        <v>863</v>
      </c>
      <c r="X1414" s="162">
        <v>-7.7952349999999999</v>
      </c>
      <c r="Y1414" s="162">
        <v>-70.613515000000007</v>
      </c>
      <c r="Z1414" t="s">
        <v>7</v>
      </c>
      <c r="AE1414" s="36">
        <v>45321</v>
      </c>
      <c r="AJ1414" s="81">
        <v>36448</v>
      </c>
    </row>
    <row r="1415" spans="1:36" ht="25.2" customHeight="1" x14ac:dyDescent="0.3">
      <c r="A1415" s="5">
        <v>1394</v>
      </c>
      <c r="B1415" s="4"/>
      <c r="C1415" s="171">
        <v>43556</v>
      </c>
      <c r="D1415" s="11">
        <v>587643218</v>
      </c>
      <c r="E1415" s="99"/>
      <c r="G1415" s="4" t="s">
        <v>58</v>
      </c>
      <c r="H1415" s="12" t="s">
        <v>59</v>
      </c>
      <c r="J1415" s="11">
        <v>45</v>
      </c>
      <c r="K1415" s="111">
        <v>45314</v>
      </c>
      <c r="O1415" s="4" t="s">
        <v>5679</v>
      </c>
      <c r="P1415" s="4" t="s">
        <v>61</v>
      </c>
      <c r="Q1415" s="162">
        <v>587643218</v>
      </c>
      <c r="R1415" s="4" t="s">
        <v>5680</v>
      </c>
      <c r="S1415" s="63">
        <v>23</v>
      </c>
      <c r="T1415" s="4"/>
      <c r="U1415" s="4" t="s">
        <v>1818</v>
      </c>
      <c r="V1415" s="4" t="s">
        <v>519</v>
      </c>
      <c r="W1415" s="4" t="s">
        <v>863</v>
      </c>
      <c r="X1415" s="162">
        <v>-7.8046009999999999</v>
      </c>
      <c r="Y1415" s="162">
        <v>-70.617288000000002</v>
      </c>
      <c r="Z1415" t="s">
        <v>7</v>
      </c>
      <c r="AE1415" s="36">
        <v>45321</v>
      </c>
      <c r="AJ1415" s="81">
        <v>31487</v>
      </c>
    </row>
    <row r="1416" spans="1:36" ht="25.2" customHeight="1" x14ac:dyDescent="0.3">
      <c r="A1416" s="5">
        <v>1395</v>
      </c>
      <c r="B1416" s="4"/>
      <c r="C1416" s="171">
        <v>43504</v>
      </c>
      <c r="D1416" s="11" t="s">
        <v>5681</v>
      </c>
      <c r="E1416" s="99"/>
      <c r="G1416" s="4" t="s">
        <v>58</v>
      </c>
      <c r="H1416" s="12" t="s">
        <v>59</v>
      </c>
      <c r="J1416" s="11">
        <v>45</v>
      </c>
      <c r="K1416" s="111">
        <v>45313</v>
      </c>
      <c r="O1416" s="4" t="s">
        <v>5682</v>
      </c>
      <c r="P1416" s="4" t="s">
        <v>61</v>
      </c>
      <c r="Q1416" s="162" t="s">
        <v>5681</v>
      </c>
      <c r="R1416" s="4" t="s">
        <v>5683</v>
      </c>
      <c r="S1416" s="63">
        <v>23</v>
      </c>
      <c r="T1416" s="4"/>
      <c r="U1416" s="4" t="s">
        <v>1818</v>
      </c>
      <c r="V1416" s="4" t="s">
        <v>519</v>
      </c>
      <c r="W1416" s="4" t="s">
        <v>863</v>
      </c>
      <c r="X1416" s="162">
        <v>-7.8354309999999998</v>
      </c>
      <c r="Y1416" s="162">
        <v>-70.615301000000002</v>
      </c>
      <c r="Z1416" t="s">
        <v>7</v>
      </c>
      <c r="AE1416" s="36">
        <v>45321</v>
      </c>
      <c r="AJ1416" s="81">
        <v>45302</v>
      </c>
    </row>
    <row r="1417" spans="1:36" ht="25.2" customHeight="1" x14ac:dyDescent="0.3">
      <c r="A1417" s="5">
        <v>1396</v>
      </c>
      <c r="B1417" s="4"/>
      <c r="C1417" s="171">
        <v>43506</v>
      </c>
      <c r="D1417" s="11" t="s">
        <v>5684</v>
      </c>
      <c r="E1417" s="99"/>
      <c r="G1417" s="4" t="s">
        <v>58</v>
      </c>
      <c r="H1417" s="12" t="s">
        <v>59</v>
      </c>
      <c r="J1417" s="11">
        <v>45</v>
      </c>
      <c r="K1417" s="111">
        <v>45313</v>
      </c>
      <c r="O1417" s="4" t="s">
        <v>5685</v>
      </c>
      <c r="P1417" s="4" t="s">
        <v>61</v>
      </c>
      <c r="Q1417" s="162" t="s">
        <v>5684</v>
      </c>
      <c r="R1417" s="4" t="s">
        <v>5686</v>
      </c>
      <c r="S1417" s="63">
        <v>23</v>
      </c>
      <c r="T1417" s="4"/>
      <c r="U1417" s="4" t="s">
        <v>1818</v>
      </c>
      <c r="V1417" s="4" t="s">
        <v>519</v>
      </c>
      <c r="W1417" s="4" t="s">
        <v>863</v>
      </c>
      <c r="X1417" s="162">
        <v>-7.8357409999999996</v>
      </c>
      <c r="Y1417" s="162" t="s">
        <v>5687</v>
      </c>
      <c r="Z1417" t="s">
        <v>7</v>
      </c>
      <c r="AE1417" s="36">
        <v>45321</v>
      </c>
      <c r="AJ1417" s="81">
        <v>45302</v>
      </c>
    </row>
    <row r="1418" spans="1:36" ht="25.2" customHeight="1" x14ac:dyDescent="0.3">
      <c r="A1418" s="5">
        <v>1397</v>
      </c>
      <c r="B1418" s="4"/>
      <c r="C1418" s="171">
        <v>43542</v>
      </c>
      <c r="D1418" s="11">
        <v>89802608220</v>
      </c>
      <c r="E1418" s="99"/>
      <c r="G1418" s="4" t="s">
        <v>58</v>
      </c>
      <c r="H1418" s="12" t="s">
        <v>59</v>
      </c>
      <c r="J1418" s="11">
        <v>45</v>
      </c>
      <c r="K1418" s="111">
        <v>45313</v>
      </c>
      <c r="O1418" s="4" t="s">
        <v>5688</v>
      </c>
      <c r="P1418" s="4" t="s">
        <v>61</v>
      </c>
      <c r="Q1418" s="162" t="s">
        <v>5689</v>
      </c>
      <c r="R1418" s="4" t="s">
        <v>5690</v>
      </c>
      <c r="S1418" s="63">
        <v>23</v>
      </c>
      <c r="T1418" s="4"/>
      <c r="U1418" s="4" t="s">
        <v>1818</v>
      </c>
      <c r="V1418" s="4" t="s">
        <v>519</v>
      </c>
      <c r="W1418" s="4" t="s">
        <v>863</v>
      </c>
      <c r="X1418" s="162">
        <v>-7.8124180000000001</v>
      </c>
      <c r="Y1418" s="162">
        <v>-70.612444999999994</v>
      </c>
      <c r="Z1418" t="s">
        <v>7</v>
      </c>
      <c r="AE1418" s="36">
        <v>45321</v>
      </c>
      <c r="AJ1418" s="81">
        <v>45303</v>
      </c>
    </row>
    <row r="1419" spans="1:36" ht="25.2" customHeight="1" x14ac:dyDescent="0.3">
      <c r="A1419" s="5">
        <v>1398</v>
      </c>
      <c r="B1419" s="4"/>
      <c r="C1419" s="171">
        <v>43562</v>
      </c>
      <c r="D1419" s="11">
        <v>78886945272</v>
      </c>
      <c r="E1419" s="99"/>
      <c r="G1419" s="4" t="s">
        <v>58</v>
      </c>
      <c r="H1419" s="12" t="s">
        <v>59</v>
      </c>
      <c r="J1419" s="11">
        <v>45</v>
      </c>
      <c r="K1419" s="111">
        <v>45315</v>
      </c>
      <c r="O1419" s="4" t="s">
        <v>5691</v>
      </c>
      <c r="P1419" s="4" t="s">
        <v>61</v>
      </c>
      <c r="Q1419" s="162">
        <v>78886945272</v>
      </c>
      <c r="R1419" s="4" t="s">
        <v>5692</v>
      </c>
      <c r="S1419" s="63">
        <v>22</v>
      </c>
      <c r="T1419" s="4"/>
      <c r="U1419" s="4" t="s">
        <v>368</v>
      </c>
      <c r="V1419" s="4" t="s">
        <v>5672</v>
      </c>
      <c r="W1419" s="4" t="s">
        <v>1590</v>
      </c>
      <c r="X1419" s="162">
        <v>-8.9085230000000006</v>
      </c>
      <c r="Y1419" s="162" t="s">
        <v>5693</v>
      </c>
      <c r="Z1419" t="s">
        <v>7</v>
      </c>
      <c r="AE1419" s="36">
        <v>45321</v>
      </c>
      <c r="AJ1419" s="81">
        <v>22914</v>
      </c>
    </row>
    <row r="1420" spans="1:36" ht="25.2" customHeight="1" x14ac:dyDescent="0.3">
      <c r="A1420" s="5">
        <v>1399</v>
      </c>
      <c r="B1420" s="4"/>
      <c r="C1420" s="171">
        <v>43568</v>
      </c>
      <c r="D1420" s="11">
        <v>505665204</v>
      </c>
      <c r="E1420" s="99"/>
      <c r="G1420" s="4" t="s">
        <v>58</v>
      </c>
      <c r="H1420" s="12" t="s">
        <v>59</v>
      </c>
      <c r="J1420" s="11">
        <v>45</v>
      </c>
      <c r="K1420" s="111">
        <v>45319</v>
      </c>
      <c r="O1420" s="4" t="s">
        <v>5694</v>
      </c>
      <c r="P1420" s="4" t="s">
        <v>61</v>
      </c>
      <c r="Q1420" s="162">
        <v>505665204</v>
      </c>
      <c r="R1420" s="4" t="s">
        <v>5695</v>
      </c>
      <c r="S1420" s="63">
        <v>22</v>
      </c>
      <c r="T1420" s="4"/>
      <c r="U1420" s="4" t="s">
        <v>368</v>
      </c>
      <c r="V1420" s="4" t="s">
        <v>5672</v>
      </c>
      <c r="W1420" s="4" t="s">
        <v>1590</v>
      </c>
      <c r="X1420" s="162">
        <v>-8.9362010000000005</v>
      </c>
      <c r="Y1420" s="162" t="s">
        <v>5696</v>
      </c>
      <c r="Z1420" t="s">
        <v>7</v>
      </c>
      <c r="AE1420" s="36">
        <v>45321</v>
      </c>
      <c r="AJ1420" s="81">
        <v>27591</v>
      </c>
    </row>
    <row r="1421" spans="1:36" ht="25.2" customHeight="1" x14ac:dyDescent="0.3">
      <c r="A1421" s="5">
        <v>1400</v>
      </c>
      <c r="B1421" s="4"/>
      <c r="C1421" s="171">
        <v>43574</v>
      </c>
      <c r="D1421" s="11">
        <v>55560334200</v>
      </c>
      <c r="E1421" s="99"/>
      <c r="G1421" s="4" t="s">
        <v>58</v>
      </c>
      <c r="H1421" s="12" t="s">
        <v>59</v>
      </c>
      <c r="J1421" s="11">
        <v>45</v>
      </c>
      <c r="K1421" s="111">
        <v>45319</v>
      </c>
      <c r="O1421" s="4" t="s">
        <v>5697</v>
      </c>
      <c r="P1421" s="4" t="s">
        <v>61</v>
      </c>
      <c r="Q1421" s="162">
        <v>55560334200</v>
      </c>
      <c r="R1421" s="4" t="s">
        <v>5698</v>
      </c>
      <c r="S1421" s="63">
        <v>22</v>
      </c>
      <c r="T1421" s="4"/>
      <c r="U1421" s="4" t="s">
        <v>368</v>
      </c>
      <c r="V1421" s="4" t="s">
        <v>5672</v>
      </c>
      <c r="W1421" s="4" t="s">
        <v>1590</v>
      </c>
      <c r="X1421" s="162">
        <v>-8.9612529999999992</v>
      </c>
      <c r="Y1421" s="162" t="s">
        <v>5699</v>
      </c>
      <c r="Z1421" t="s">
        <v>7</v>
      </c>
      <c r="AE1421" s="36">
        <v>45321</v>
      </c>
      <c r="AJ1421" s="81">
        <v>33939</v>
      </c>
    </row>
    <row r="1422" spans="1:36" ht="25.2" customHeight="1" x14ac:dyDescent="0.3">
      <c r="A1422" s="5">
        <v>1401</v>
      </c>
      <c r="B1422" s="4"/>
      <c r="C1422" s="171">
        <v>43576</v>
      </c>
      <c r="D1422" s="11">
        <v>10571933211</v>
      </c>
      <c r="E1422" s="99"/>
      <c r="G1422" s="4" t="s">
        <v>58</v>
      </c>
      <c r="H1422" s="12" t="s">
        <v>59</v>
      </c>
      <c r="J1422" s="11">
        <v>45</v>
      </c>
      <c r="K1422" s="111">
        <v>45320</v>
      </c>
      <c r="O1422" s="4" t="s">
        <v>5700</v>
      </c>
      <c r="P1422" s="4" t="s">
        <v>61</v>
      </c>
      <c r="Q1422" s="162">
        <v>10571933211</v>
      </c>
      <c r="R1422" s="4" t="s">
        <v>5701</v>
      </c>
      <c r="S1422" s="63">
        <v>22</v>
      </c>
      <c r="T1422" s="4"/>
      <c r="U1422" s="4" t="s">
        <v>368</v>
      </c>
      <c r="V1422" s="4" t="s">
        <v>5672</v>
      </c>
      <c r="W1422" s="4" t="s">
        <v>1590</v>
      </c>
      <c r="X1422" s="162">
        <v>-9.0615009999999998</v>
      </c>
      <c r="Y1422" s="162" t="s">
        <v>5702</v>
      </c>
      <c r="Z1422" t="s">
        <v>7</v>
      </c>
      <c r="AE1422" s="36">
        <v>45321</v>
      </c>
      <c r="AJ1422" s="81">
        <v>38735</v>
      </c>
    </row>
    <row r="1423" spans="1:36" ht="25.2" customHeight="1" x14ac:dyDescent="0.3">
      <c r="A1423" s="5">
        <v>1402</v>
      </c>
      <c r="B1423" s="4"/>
      <c r="C1423" s="171">
        <v>43582</v>
      </c>
      <c r="D1423" s="11">
        <v>70517650274</v>
      </c>
      <c r="E1423" s="99"/>
      <c r="G1423" s="4" t="s">
        <v>58</v>
      </c>
      <c r="H1423" s="12" t="s">
        <v>59</v>
      </c>
      <c r="J1423" s="11">
        <v>45</v>
      </c>
      <c r="K1423" s="111">
        <v>45319</v>
      </c>
      <c r="O1423" s="4" t="s">
        <v>5703</v>
      </c>
      <c r="P1423" s="4" t="s">
        <v>61</v>
      </c>
      <c r="Q1423" s="162">
        <v>70517650274</v>
      </c>
      <c r="R1423" s="4" t="s">
        <v>5704</v>
      </c>
      <c r="S1423" s="63">
        <v>22</v>
      </c>
      <c r="T1423" s="4"/>
      <c r="U1423" s="4" t="s">
        <v>368</v>
      </c>
      <c r="V1423" s="4" t="s">
        <v>5672</v>
      </c>
      <c r="W1423" s="4" t="s">
        <v>1590</v>
      </c>
      <c r="X1423" s="162" t="s">
        <v>5705</v>
      </c>
      <c r="Y1423" s="162" t="s">
        <v>5706</v>
      </c>
      <c r="Z1423" t="s">
        <v>7</v>
      </c>
      <c r="AE1423" s="36">
        <v>45321</v>
      </c>
      <c r="AJ1423" s="81">
        <v>37421</v>
      </c>
    </row>
    <row r="1424" spans="1:36" ht="25.2" customHeight="1" x14ac:dyDescent="0.3">
      <c r="A1424" s="5">
        <v>1403</v>
      </c>
      <c r="B1424" s="4"/>
      <c r="C1424" s="171">
        <v>43584</v>
      </c>
      <c r="D1424" s="11">
        <v>5573396269</v>
      </c>
      <c r="E1424" s="99"/>
      <c r="G1424" s="4" t="s">
        <v>58</v>
      </c>
      <c r="H1424" s="12" t="s">
        <v>59</v>
      </c>
      <c r="J1424" s="11">
        <v>45</v>
      </c>
      <c r="K1424" s="111">
        <v>45319</v>
      </c>
      <c r="O1424" s="4" t="s">
        <v>5707</v>
      </c>
      <c r="P1424" s="4" t="s">
        <v>61</v>
      </c>
      <c r="Q1424" s="162">
        <v>5573396269</v>
      </c>
      <c r="R1424" s="4" t="s">
        <v>5708</v>
      </c>
      <c r="S1424" s="63">
        <v>22</v>
      </c>
      <c r="T1424" s="4"/>
      <c r="U1424" s="4" t="s">
        <v>368</v>
      </c>
      <c r="V1424" s="4" t="s">
        <v>5672</v>
      </c>
      <c r="W1424" s="4" t="s">
        <v>1590</v>
      </c>
      <c r="X1424" s="162" t="s">
        <v>5709</v>
      </c>
      <c r="Y1424" s="162" t="s">
        <v>5710</v>
      </c>
      <c r="Z1424" t="s">
        <v>7</v>
      </c>
      <c r="AE1424" s="36">
        <v>45321</v>
      </c>
      <c r="AJ1424" s="81">
        <v>34784</v>
      </c>
    </row>
    <row r="1425" spans="1:36" ht="25.2" customHeight="1" x14ac:dyDescent="0.3">
      <c r="A1425" s="5">
        <v>1404</v>
      </c>
      <c r="B1425" s="4"/>
      <c r="C1425" s="171">
        <v>43586</v>
      </c>
      <c r="D1425" s="11">
        <v>8564239205</v>
      </c>
      <c r="E1425" s="99"/>
      <c r="G1425" s="4" t="s">
        <v>58</v>
      </c>
      <c r="H1425" s="12" t="s">
        <v>59</v>
      </c>
      <c r="J1425" s="11">
        <v>45</v>
      </c>
      <c r="K1425" s="111">
        <v>45319</v>
      </c>
      <c r="O1425" s="4" t="s">
        <v>5711</v>
      </c>
      <c r="P1425" s="4" t="s">
        <v>61</v>
      </c>
      <c r="Q1425" s="162">
        <v>8564239205</v>
      </c>
      <c r="R1425" s="4" t="s">
        <v>5712</v>
      </c>
      <c r="S1425" s="63">
        <v>22</v>
      </c>
      <c r="T1425" s="4"/>
      <c r="U1425" s="4" t="s">
        <v>368</v>
      </c>
      <c r="V1425" s="4" t="s">
        <v>5672</v>
      </c>
      <c r="W1425" s="4" t="s">
        <v>1590</v>
      </c>
      <c r="X1425" s="162" t="s">
        <v>5713</v>
      </c>
      <c r="Y1425" s="162" t="s">
        <v>5714</v>
      </c>
      <c r="Z1425" t="s">
        <v>7</v>
      </c>
      <c r="AE1425" s="36">
        <v>45321</v>
      </c>
      <c r="AJ1425" s="81">
        <v>37460</v>
      </c>
    </row>
    <row r="1426" spans="1:36" ht="25.2" customHeight="1" x14ac:dyDescent="0.3">
      <c r="A1426" s="5">
        <v>1405</v>
      </c>
      <c r="B1426" s="4"/>
      <c r="C1426" s="171">
        <v>43540</v>
      </c>
      <c r="D1426" s="11">
        <v>377535257</v>
      </c>
      <c r="E1426" s="99"/>
      <c r="G1426" s="4" t="s">
        <v>58</v>
      </c>
      <c r="H1426" s="12" t="s">
        <v>59</v>
      </c>
      <c r="J1426" s="11">
        <v>45</v>
      </c>
      <c r="K1426" s="111">
        <v>45319</v>
      </c>
      <c r="O1426" s="4" t="s">
        <v>5715</v>
      </c>
      <c r="P1426" s="4" t="s">
        <v>61</v>
      </c>
      <c r="Q1426" s="162">
        <v>377535257</v>
      </c>
      <c r="R1426" s="4" t="s">
        <v>5716</v>
      </c>
      <c r="S1426" s="63">
        <v>23</v>
      </c>
      <c r="T1426" s="4"/>
      <c r="U1426" s="4" t="s">
        <v>1818</v>
      </c>
      <c r="V1426" s="4" t="s">
        <v>519</v>
      </c>
      <c r="W1426" s="4" t="s">
        <v>863</v>
      </c>
      <c r="X1426" s="162">
        <v>-7.7879949999999996</v>
      </c>
      <c r="Y1426" s="162">
        <v>-70.608981</v>
      </c>
      <c r="Z1426" t="s">
        <v>7</v>
      </c>
      <c r="AE1426" s="36">
        <v>45321</v>
      </c>
      <c r="AJ1426" s="81">
        <v>30787</v>
      </c>
    </row>
    <row r="1427" spans="1:36" ht="25.2" customHeight="1" x14ac:dyDescent="0.3">
      <c r="A1427" s="5">
        <v>1406</v>
      </c>
      <c r="B1427" s="4"/>
      <c r="C1427" s="171">
        <v>43544</v>
      </c>
      <c r="D1427" s="11">
        <v>1462548210</v>
      </c>
      <c r="E1427" s="99"/>
      <c r="G1427" s="4" t="s">
        <v>58</v>
      </c>
      <c r="H1427" s="12" t="s">
        <v>59</v>
      </c>
      <c r="J1427" s="11">
        <v>45</v>
      </c>
      <c r="K1427" s="111">
        <v>45315</v>
      </c>
      <c r="O1427" s="4" t="s">
        <v>5717</v>
      </c>
      <c r="P1427" s="4" t="s">
        <v>61</v>
      </c>
      <c r="Q1427" s="162">
        <v>1462548210</v>
      </c>
      <c r="R1427" s="4" t="s">
        <v>5718</v>
      </c>
      <c r="S1427" s="63">
        <v>23</v>
      </c>
      <c r="T1427" s="4"/>
      <c r="U1427" s="4" t="s">
        <v>1818</v>
      </c>
      <c r="V1427" s="4" t="s">
        <v>519</v>
      </c>
      <c r="W1427" s="4" t="s">
        <v>863</v>
      </c>
      <c r="X1427" s="162" t="s">
        <v>5719</v>
      </c>
      <c r="Y1427" s="162">
        <v>-70.635672999999997</v>
      </c>
      <c r="Z1427" t="s">
        <v>7</v>
      </c>
      <c r="AE1427" s="36">
        <v>45321</v>
      </c>
      <c r="AJ1427" s="81">
        <v>31007</v>
      </c>
    </row>
    <row r="1428" spans="1:36" ht="25.2" customHeight="1" x14ac:dyDescent="0.3">
      <c r="A1428" s="5">
        <v>1407</v>
      </c>
      <c r="B1428" s="4"/>
      <c r="C1428" s="171">
        <v>43546</v>
      </c>
      <c r="D1428" s="11">
        <v>69534268291</v>
      </c>
      <c r="E1428" s="99"/>
      <c r="G1428" s="4" t="s">
        <v>58</v>
      </c>
      <c r="H1428" s="12" t="s">
        <v>59</v>
      </c>
      <c r="J1428" s="11">
        <v>45</v>
      </c>
      <c r="K1428" s="111">
        <v>45315</v>
      </c>
      <c r="O1428" s="4" t="s">
        <v>5720</v>
      </c>
      <c r="P1428" s="4" t="s">
        <v>61</v>
      </c>
      <c r="Q1428" s="162">
        <v>69534268291</v>
      </c>
      <c r="R1428" s="4" t="s">
        <v>5721</v>
      </c>
      <c r="S1428" s="63">
        <v>23</v>
      </c>
      <c r="T1428" s="4"/>
      <c r="U1428" s="4" t="s">
        <v>1818</v>
      </c>
      <c r="V1428" s="4" t="s">
        <v>519</v>
      </c>
      <c r="W1428" s="4" t="s">
        <v>863</v>
      </c>
      <c r="X1428" s="162">
        <v>-7.8014260000000002</v>
      </c>
      <c r="Y1428" s="162">
        <v>-70.641518000000005</v>
      </c>
      <c r="Z1428" t="s">
        <v>7</v>
      </c>
      <c r="AE1428" s="36">
        <v>45321</v>
      </c>
      <c r="AJ1428" s="81">
        <v>30137</v>
      </c>
    </row>
    <row r="1429" spans="1:36" ht="25.2" customHeight="1" x14ac:dyDescent="0.3">
      <c r="A1429" s="5">
        <v>1408</v>
      </c>
      <c r="B1429" s="4"/>
      <c r="C1429" s="171">
        <v>43552</v>
      </c>
      <c r="D1429" s="11">
        <v>6475010235</v>
      </c>
      <c r="E1429" s="99"/>
      <c r="G1429" s="4" t="s">
        <v>58</v>
      </c>
      <c r="H1429" s="12" t="s">
        <v>59</v>
      </c>
      <c r="J1429" s="11">
        <v>45</v>
      </c>
      <c r="K1429" s="111">
        <v>45315</v>
      </c>
      <c r="O1429" s="4" t="s">
        <v>2401</v>
      </c>
      <c r="P1429" s="4" t="s">
        <v>61</v>
      </c>
      <c r="Q1429" s="162">
        <v>6475010235</v>
      </c>
      <c r="R1429" s="4" t="s">
        <v>5722</v>
      </c>
      <c r="S1429" s="63">
        <v>23</v>
      </c>
      <c r="T1429" s="4"/>
      <c r="U1429" s="4" t="s">
        <v>1818</v>
      </c>
      <c r="V1429" s="4" t="s">
        <v>519</v>
      </c>
      <c r="W1429" s="4" t="s">
        <v>863</v>
      </c>
      <c r="X1429" s="162">
        <v>-7.7902009999999997</v>
      </c>
      <c r="Y1429" s="162">
        <v>-70.626396</v>
      </c>
      <c r="Z1429" t="s">
        <v>7</v>
      </c>
      <c r="AE1429" s="36">
        <v>45321</v>
      </c>
      <c r="AJ1429" s="81">
        <v>20892</v>
      </c>
    </row>
    <row r="1430" spans="1:36" ht="25.2" customHeight="1" x14ac:dyDescent="0.3">
      <c r="A1430" s="5">
        <v>1409</v>
      </c>
      <c r="B1430" s="4"/>
      <c r="C1430" s="171">
        <v>43554</v>
      </c>
      <c r="D1430" s="11">
        <v>47830930244</v>
      </c>
      <c r="E1430" s="99"/>
      <c r="G1430" s="4" t="s">
        <v>58</v>
      </c>
      <c r="H1430" s="12" t="s">
        <v>59</v>
      </c>
      <c r="J1430" s="11">
        <v>45</v>
      </c>
      <c r="K1430" s="111">
        <v>45315</v>
      </c>
      <c r="O1430" s="4" t="s">
        <v>5723</v>
      </c>
      <c r="P1430" s="4" t="s">
        <v>61</v>
      </c>
      <c r="Q1430" s="162">
        <v>47830930244</v>
      </c>
      <c r="R1430" s="4" t="s">
        <v>5724</v>
      </c>
      <c r="S1430" s="63">
        <v>23</v>
      </c>
      <c r="T1430" s="4"/>
      <c r="U1430" s="4" t="s">
        <v>1818</v>
      </c>
      <c r="V1430" s="4" t="s">
        <v>519</v>
      </c>
      <c r="W1430" s="4" t="s">
        <v>863</v>
      </c>
      <c r="X1430" s="162">
        <v>-7.7969460000000002</v>
      </c>
      <c r="Y1430" s="162">
        <v>-70.622017999999997</v>
      </c>
      <c r="Z1430" t="s">
        <v>7</v>
      </c>
      <c r="AE1430" s="36">
        <v>45321</v>
      </c>
      <c r="AJ1430" s="81">
        <v>27796</v>
      </c>
    </row>
    <row r="1431" spans="1:36" ht="25.2" customHeight="1" x14ac:dyDescent="0.3">
      <c r="A1431" s="5">
        <v>1410</v>
      </c>
      <c r="B1431" s="4"/>
      <c r="C1431" s="171">
        <v>43222</v>
      </c>
      <c r="D1431" s="11" t="s">
        <v>5725</v>
      </c>
      <c r="E1431" s="99"/>
      <c r="G1431" s="4" t="s">
        <v>58</v>
      </c>
      <c r="H1431" s="12" t="s">
        <v>59</v>
      </c>
      <c r="J1431" s="11">
        <v>45</v>
      </c>
      <c r="K1431" s="111">
        <v>45301</v>
      </c>
      <c r="O1431" s="4" t="s">
        <v>5726</v>
      </c>
      <c r="P1431" s="4" t="s">
        <v>61</v>
      </c>
      <c r="Q1431" s="162" t="s">
        <v>5725</v>
      </c>
      <c r="R1431" s="4" t="s">
        <v>5727</v>
      </c>
      <c r="S1431" s="63">
        <v>22</v>
      </c>
      <c r="T1431" s="4"/>
      <c r="U1431" s="4" t="s">
        <v>1818</v>
      </c>
      <c r="V1431" s="4" t="s">
        <v>115</v>
      </c>
      <c r="W1431" s="4" t="s">
        <v>1590</v>
      </c>
      <c r="X1431" s="162">
        <v>-8.8908170000000002</v>
      </c>
      <c r="Y1431" s="162">
        <v>-71.257935000000003</v>
      </c>
      <c r="AE1431" s="36">
        <v>45321</v>
      </c>
      <c r="AJ1431" s="81">
        <v>28542</v>
      </c>
    </row>
    <row r="1432" spans="1:36" ht="25.2" customHeight="1" x14ac:dyDescent="0.3">
      <c r="A1432" s="5">
        <v>1411</v>
      </c>
      <c r="B1432" s="4"/>
      <c r="C1432" s="171">
        <v>43432</v>
      </c>
      <c r="D1432" s="11">
        <v>6222047262</v>
      </c>
      <c r="E1432" s="99"/>
      <c r="G1432" s="4" t="s">
        <v>58</v>
      </c>
      <c r="H1432" s="12" t="s">
        <v>59</v>
      </c>
      <c r="J1432" s="11">
        <v>45</v>
      </c>
      <c r="K1432" s="111">
        <v>45314</v>
      </c>
      <c r="O1432" s="4" t="s">
        <v>5728</v>
      </c>
      <c r="P1432" s="4" t="s">
        <v>61</v>
      </c>
      <c r="Q1432" s="162">
        <v>6222047262</v>
      </c>
      <c r="R1432" s="4" t="s">
        <v>5729</v>
      </c>
      <c r="S1432" s="63">
        <v>23</v>
      </c>
      <c r="T1432" s="4"/>
      <c r="U1432" s="4" t="s">
        <v>1818</v>
      </c>
      <c r="V1432" s="4" t="s">
        <v>519</v>
      </c>
      <c r="W1432" s="4" t="s">
        <v>814</v>
      </c>
      <c r="X1432" s="162" t="s">
        <v>5730</v>
      </c>
      <c r="Y1432" s="162" t="s">
        <v>5731</v>
      </c>
      <c r="AE1432" s="36">
        <v>45321</v>
      </c>
      <c r="AJ1432" s="81">
        <v>37465</v>
      </c>
    </row>
    <row r="1433" spans="1:36" ht="25.2" customHeight="1" x14ac:dyDescent="0.3">
      <c r="A1433" s="5">
        <v>1412</v>
      </c>
      <c r="B1433" s="4"/>
      <c r="C1433" s="171">
        <v>43436</v>
      </c>
      <c r="D1433" s="11" t="s">
        <v>5732</v>
      </c>
      <c r="E1433" s="99"/>
      <c r="G1433" s="4" t="s">
        <v>58</v>
      </c>
      <c r="H1433" s="12" t="s">
        <v>59</v>
      </c>
      <c r="J1433" s="11">
        <v>45</v>
      </c>
      <c r="K1433" s="111">
        <v>45315</v>
      </c>
      <c r="O1433" s="4" t="s">
        <v>5733</v>
      </c>
      <c r="P1433" s="4" t="s">
        <v>61</v>
      </c>
      <c r="Q1433" s="162" t="s">
        <v>5732</v>
      </c>
      <c r="R1433" s="4" t="s">
        <v>5734</v>
      </c>
      <c r="S1433" s="63">
        <v>23</v>
      </c>
      <c r="T1433" s="4"/>
      <c r="U1433" s="4" t="s">
        <v>1818</v>
      </c>
      <c r="V1433" s="4" t="s">
        <v>519</v>
      </c>
      <c r="W1433" s="4" t="s">
        <v>814</v>
      </c>
      <c r="X1433" s="162" t="s">
        <v>5735</v>
      </c>
      <c r="Y1433" s="162" t="s">
        <v>5736</v>
      </c>
      <c r="AE1433" s="36">
        <v>45321</v>
      </c>
      <c r="AJ1433" s="81">
        <v>37142</v>
      </c>
    </row>
    <row r="1434" spans="1:36" ht="25.2" customHeight="1" x14ac:dyDescent="0.3">
      <c r="A1434" s="5">
        <v>1413</v>
      </c>
      <c r="B1434" s="4"/>
      <c r="C1434" s="171">
        <v>43560</v>
      </c>
      <c r="D1434" s="11">
        <v>2160760218</v>
      </c>
      <c r="E1434" s="99"/>
      <c r="G1434" s="4" t="s">
        <v>58</v>
      </c>
      <c r="H1434" s="12" t="s">
        <v>59</v>
      </c>
      <c r="J1434" s="11">
        <v>45</v>
      </c>
      <c r="K1434" s="111">
        <v>45315</v>
      </c>
      <c r="O1434" s="4" t="s">
        <v>5737</v>
      </c>
      <c r="P1434" s="4" t="s">
        <v>61</v>
      </c>
      <c r="Q1434" s="162">
        <v>2160760218</v>
      </c>
      <c r="R1434" s="4" t="s">
        <v>5738</v>
      </c>
      <c r="S1434" s="63">
        <v>22</v>
      </c>
      <c r="T1434" s="4"/>
      <c r="U1434" s="4" t="s">
        <v>368</v>
      </c>
      <c r="V1434" s="4" t="s">
        <v>5672</v>
      </c>
      <c r="W1434" s="4" t="s">
        <v>1590</v>
      </c>
      <c r="X1434" s="162">
        <v>-8.9071949999999998</v>
      </c>
      <c r="Y1434" s="162" t="s">
        <v>5739</v>
      </c>
      <c r="AE1434" s="36">
        <v>45321</v>
      </c>
      <c r="AJ1434" s="81">
        <v>35352</v>
      </c>
    </row>
    <row r="1435" spans="1:36" ht="25.2" customHeight="1" x14ac:dyDescent="0.3">
      <c r="A1435" s="5">
        <v>1414</v>
      </c>
      <c r="B1435" s="4"/>
      <c r="C1435" s="171">
        <v>43538</v>
      </c>
      <c r="D1435" s="11" t="s">
        <v>5740</v>
      </c>
      <c r="E1435" s="99"/>
      <c r="G1435" s="4" t="s">
        <v>58</v>
      </c>
      <c r="H1435" s="12" t="s">
        <v>59</v>
      </c>
      <c r="J1435" s="11">
        <v>45</v>
      </c>
      <c r="K1435" s="111">
        <v>45314</v>
      </c>
      <c r="O1435" s="4" t="s">
        <v>5741</v>
      </c>
      <c r="P1435" s="4" t="s">
        <v>61</v>
      </c>
      <c r="Q1435" s="162" t="s">
        <v>5740</v>
      </c>
      <c r="R1435" s="4" t="s">
        <v>5742</v>
      </c>
      <c r="S1435" s="63">
        <v>23</v>
      </c>
      <c r="T1435" s="4"/>
      <c r="U1435" s="4" t="s">
        <v>1818</v>
      </c>
      <c r="V1435" s="4" t="s">
        <v>1818</v>
      </c>
      <c r="W1435" s="4" t="s">
        <v>519</v>
      </c>
      <c r="X1435" s="162">
        <v>-7.7898550000000002</v>
      </c>
      <c r="Y1435" s="162">
        <v>-70.607236</v>
      </c>
      <c r="Z1435" t="s">
        <v>7</v>
      </c>
      <c r="AE1435" s="36">
        <v>45330</v>
      </c>
      <c r="AJ1435" s="81">
        <v>19020</v>
      </c>
    </row>
    <row r="1436" spans="1:36" ht="25.2" customHeight="1" x14ac:dyDescent="0.3">
      <c r="A1436" s="5">
        <v>1415</v>
      </c>
      <c r="B1436" s="4"/>
      <c r="C1436" s="171">
        <v>43588</v>
      </c>
      <c r="D1436" s="11" t="s">
        <v>945</v>
      </c>
      <c r="E1436" s="99"/>
      <c r="G1436" s="4" t="s">
        <v>5743</v>
      </c>
      <c r="H1436" s="12" t="s">
        <v>59</v>
      </c>
      <c r="J1436" s="11">
        <v>160</v>
      </c>
      <c r="K1436" s="111">
        <v>45321</v>
      </c>
      <c r="O1436" s="4" t="s">
        <v>5744</v>
      </c>
      <c r="P1436" s="4" t="s">
        <v>943</v>
      </c>
      <c r="Q1436" s="162" t="s">
        <v>945</v>
      </c>
      <c r="R1436" s="4"/>
      <c r="S1436" s="63">
        <v>22</v>
      </c>
      <c r="T1436" s="4"/>
      <c r="U1436" s="4" t="s">
        <v>368</v>
      </c>
      <c r="V1436" s="4" t="s">
        <v>115</v>
      </c>
      <c r="W1436" s="4" t="s">
        <v>1590</v>
      </c>
      <c r="X1436" s="162">
        <v>-8.8905750000000001</v>
      </c>
      <c r="Y1436" s="162">
        <v>-71.258315999999994</v>
      </c>
      <c r="Z1436" t="s">
        <v>7</v>
      </c>
      <c r="AE1436" s="36">
        <v>45330</v>
      </c>
      <c r="AJ1436" s="81" t="s">
        <v>943</v>
      </c>
    </row>
    <row r="1437" spans="1:36" ht="25.2" customHeight="1" x14ac:dyDescent="0.3">
      <c r="A1437" s="5">
        <v>1417</v>
      </c>
      <c r="B1437" s="4"/>
      <c r="C1437" s="171">
        <v>43702</v>
      </c>
      <c r="D1437" s="11" t="s">
        <v>5745</v>
      </c>
      <c r="E1437" s="99"/>
      <c r="G1437" s="4" t="s">
        <v>58</v>
      </c>
      <c r="H1437" s="12" t="s">
        <v>59</v>
      </c>
      <c r="J1437" s="11">
        <v>45</v>
      </c>
      <c r="K1437" s="111">
        <v>45323</v>
      </c>
      <c r="O1437" s="4" t="s">
        <v>5746</v>
      </c>
      <c r="P1437" s="4" t="s">
        <v>61</v>
      </c>
      <c r="Q1437" s="162" t="s">
        <v>5745</v>
      </c>
      <c r="R1437" s="4" t="s">
        <v>5747</v>
      </c>
      <c r="S1437" s="63">
        <v>22</v>
      </c>
      <c r="T1437" s="4"/>
      <c r="U1437" s="4" t="s">
        <v>368</v>
      </c>
      <c r="V1437" s="4" t="s">
        <v>115</v>
      </c>
      <c r="W1437" s="4" t="s">
        <v>1590</v>
      </c>
      <c r="X1437" s="162">
        <v>-8.9438510000000004</v>
      </c>
      <c r="Y1437" s="162">
        <v>-71.252127000000002</v>
      </c>
      <c r="Z1437" t="s">
        <v>7</v>
      </c>
      <c r="AB1437" s="111">
        <v>45322</v>
      </c>
      <c r="AD1437" s="168" t="s">
        <v>66</v>
      </c>
      <c r="AE1437" s="36">
        <v>45329</v>
      </c>
      <c r="AJ1437" s="81">
        <v>38648</v>
      </c>
    </row>
    <row r="1438" spans="1:36" ht="25.2" customHeight="1" x14ac:dyDescent="0.3">
      <c r="A1438" s="5">
        <v>1418</v>
      </c>
      <c r="B1438" s="4"/>
      <c r="C1438" s="171">
        <v>43030</v>
      </c>
      <c r="D1438" s="11" t="s">
        <v>5748</v>
      </c>
      <c r="E1438" s="99"/>
      <c r="G1438" s="4" t="s">
        <v>5743</v>
      </c>
      <c r="H1438" s="12" t="s">
        <v>59</v>
      </c>
      <c r="J1438" s="11">
        <v>45</v>
      </c>
      <c r="K1438" s="111">
        <v>45326</v>
      </c>
      <c r="O1438" s="4" t="s">
        <v>5749</v>
      </c>
      <c r="P1438" s="4" t="s">
        <v>5750</v>
      </c>
      <c r="Q1438" s="162" t="s">
        <v>5751</v>
      </c>
      <c r="R1438" s="4" t="s">
        <v>5748</v>
      </c>
      <c r="S1438" s="63">
        <v>24</v>
      </c>
      <c r="T1438" s="4"/>
      <c r="U1438" s="4" t="s">
        <v>1818</v>
      </c>
      <c r="V1438" s="4" t="s">
        <v>1043</v>
      </c>
      <c r="W1438" s="4" t="s">
        <v>1044</v>
      </c>
      <c r="X1438" s="162">
        <v>-8.090014</v>
      </c>
      <c r="Y1438" s="162">
        <v>-71.249527</v>
      </c>
      <c r="Z1438" t="s">
        <v>7</v>
      </c>
      <c r="AB1438" s="111">
        <v>45325</v>
      </c>
      <c r="AD1438" s="168" t="s">
        <v>66</v>
      </c>
      <c r="AE1438" s="36">
        <v>45329</v>
      </c>
      <c r="AJ1438" s="81">
        <v>30972</v>
      </c>
    </row>
    <row r="1439" spans="1:36" ht="25.2" customHeight="1" x14ac:dyDescent="0.3">
      <c r="A1439" s="5">
        <v>1419</v>
      </c>
      <c r="B1439" s="4"/>
      <c r="C1439" s="171">
        <v>43032</v>
      </c>
      <c r="D1439" s="11">
        <v>85874752234</v>
      </c>
      <c r="E1439" s="99"/>
      <c r="G1439" s="4" t="s">
        <v>58</v>
      </c>
      <c r="H1439" s="12" t="s">
        <v>59</v>
      </c>
      <c r="J1439" s="11">
        <v>45</v>
      </c>
      <c r="K1439" s="111">
        <v>45326</v>
      </c>
      <c r="O1439" s="4" t="s">
        <v>5752</v>
      </c>
      <c r="P1439" s="4" t="s">
        <v>61</v>
      </c>
      <c r="Q1439" s="162">
        <v>85874752234</v>
      </c>
      <c r="R1439" s="4" t="s">
        <v>5753</v>
      </c>
      <c r="S1439" s="63">
        <v>24</v>
      </c>
      <c r="T1439" s="4"/>
      <c r="U1439" s="4" t="s">
        <v>1818</v>
      </c>
      <c r="V1439" s="4" t="s">
        <v>1043</v>
      </c>
      <c r="W1439" s="4" t="s">
        <v>1044</v>
      </c>
      <c r="X1439" s="162">
        <v>-8.0909069999999996</v>
      </c>
      <c r="Y1439" s="162">
        <v>-71.244977000000006</v>
      </c>
      <c r="Z1439" t="s">
        <v>7</v>
      </c>
      <c r="AB1439" s="111"/>
      <c r="AE1439" s="36">
        <v>45329</v>
      </c>
      <c r="AJ1439" s="81">
        <v>31615</v>
      </c>
    </row>
    <row r="1440" spans="1:36" ht="25.2" customHeight="1" x14ac:dyDescent="0.3">
      <c r="A1440" s="5">
        <v>1420</v>
      </c>
      <c r="B1440" s="4"/>
      <c r="C1440" s="171">
        <v>43034</v>
      </c>
      <c r="D1440" s="11">
        <v>64124203287</v>
      </c>
      <c r="E1440" s="99"/>
      <c r="G1440" s="4" t="s">
        <v>58</v>
      </c>
      <c r="H1440" s="12" t="s">
        <v>59</v>
      </c>
      <c r="J1440" s="11">
        <v>45</v>
      </c>
      <c r="K1440" s="111">
        <v>45326</v>
      </c>
      <c r="O1440" s="4" t="s">
        <v>5754</v>
      </c>
      <c r="P1440" s="4" t="s">
        <v>61</v>
      </c>
      <c r="Q1440" s="162">
        <v>64124203287</v>
      </c>
      <c r="R1440" s="4" t="s">
        <v>5755</v>
      </c>
      <c r="S1440" s="63">
        <v>24</v>
      </c>
      <c r="T1440" s="4"/>
      <c r="U1440" s="4" t="s">
        <v>1818</v>
      </c>
      <c r="V1440" s="4" t="s">
        <v>1043</v>
      </c>
      <c r="W1440" s="4" t="s">
        <v>1044</v>
      </c>
      <c r="X1440" s="162" t="s">
        <v>5756</v>
      </c>
      <c r="Y1440" s="162">
        <v>-71.242348000000007</v>
      </c>
      <c r="Z1440" t="s">
        <v>7</v>
      </c>
      <c r="AB1440" s="111"/>
      <c r="AE1440" s="36">
        <v>45329</v>
      </c>
      <c r="AJ1440" s="81">
        <v>23650</v>
      </c>
    </row>
    <row r="1441" spans="1:36" ht="25.2" customHeight="1" x14ac:dyDescent="0.3">
      <c r="A1441" s="5">
        <v>1421</v>
      </c>
      <c r="B1441" s="4"/>
      <c r="C1441" s="171">
        <v>43036</v>
      </c>
      <c r="D1441" s="11">
        <v>46600124253</v>
      </c>
      <c r="E1441" s="99"/>
      <c r="G1441" s="4" t="s">
        <v>5743</v>
      </c>
      <c r="H1441" s="12" t="s">
        <v>59</v>
      </c>
      <c r="J1441" s="11">
        <v>45</v>
      </c>
      <c r="K1441" s="111">
        <v>45326</v>
      </c>
      <c r="O1441" s="4" t="s">
        <v>5757</v>
      </c>
      <c r="P1441" s="4" t="s">
        <v>61</v>
      </c>
      <c r="Q1441" s="162">
        <v>46600124253</v>
      </c>
      <c r="R1441" s="4" t="s">
        <v>5758</v>
      </c>
      <c r="S1441" s="63">
        <v>24</v>
      </c>
      <c r="T1441" s="4"/>
      <c r="U1441" s="4" t="s">
        <v>1818</v>
      </c>
      <c r="V1441" s="4" t="s">
        <v>1043</v>
      </c>
      <c r="W1441" s="4" t="s">
        <v>1044</v>
      </c>
      <c r="X1441" s="162" t="s">
        <v>5759</v>
      </c>
      <c r="Y1441" s="162">
        <v>-71.235570999999993</v>
      </c>
      <c r="Z1441" t="s">
        <v>7</v>
      </c>
      <c r="AB1441" s="111"/>
      <c r="AE1441" s="36">
        <v>45329</v>
      </c>
      <c r="AJ1441" s="81">
        <v>23788</v>
      </c>
    </row>
    <row r="1442" spans="1:36" ht="25.2" customHeight="1" x14ac:dyDescent="0.3">
      <c r="A1442" s="5">
        <v>1422</v>
      </c>
      <c r="B1442" s="4"/>
      <c r="C1442" s="171">
        <v>43566</v>
      </c>
      <c r="D1442" s="11">
        <v>8236435229</v>
      </c>
      <c r="E1442" s="99"/>
      <c r="G1442" s="4" t="s">
        <v>58</v>
      </c>
      <c r="H1442" s="12" t="s">
        <v>59</v>
      </c>
      <c r="J1442" s="11">
        <v>45</v>
      </c>
      <c r="K1442" s="111">
        <v>45324</v>
      </c>
      <c r="O1442" s="4" t="s">
        <v>5760</v>
      </c>
      <c r="P1442" s="4" t="s">
        <v>61</v>
      </c>
      <c r="Q1442" s="162">
        <v>8236435229</v>
      </c>
      <c r="R1442" s="4" t="s">
        <v>5761</v>
      </c>
      <c r="S1442" s="63">
        <v>22</v>
      </c>
      <c r="T1442" s="4"/>
      <c r="U1442" s="4" t="s">
        <v>368</v>
      </c>
      <c r="V1442" s="4" t="s">
        <v>5672</v>
      </c>
      <c r="W1442" s="4" t="s">
        <v>1590</v>
      </c>
      <c r="X1442" s="162">
        <v>-8.9237029999999997</v>
      </c>
      <c r="Y1442" s="162" t="s">
        <v>5762</v>
      </c>
      <c r="Z1442" t="s">
        <v>7</v>
      </c>
      <c r="AB1442" s="111"/>
      <c r="AE1442" s="36">
        <v>45329</v>
      </c>
      <c r="AJ1442" s="81">
        <v>37542</v>
      </c>
    </row>
    <row r="1443" spans="1:36" ht="25.2" customHeight="1" x14ac:dyDescent="0.3">
      <c r="A1443" s="5">
        <v>1423</v>
      </c>
      <c r="B1443" s="4"/>
      <c r="C1443" s="171">
        <v>43580</v>
      </c>
      <c r="D1443" s="11">
        <v>1069000213</v>
      </c>
      <c r="E1443" s="99"/>
      <c r="G1443" s="4" t="s">
        <v>58</v>
      </c>
      <c r="H1443" s="12" t="s">
        <v>59</v>
      </c>
      <c r="J1443" s="11">
        <v>45</v>
      </c>
      <c r="K1443" s="111">
        <v>45323</v>
      </c>
      <c r="O1443" s="4" t="s">
        <v>5763</v>
      </c>
      <c r="P1443" s="4" t="s">
        <v>61</v>
      </c>
      <c r="Q1443" s="162">
        <v>1069000213</v>
      </c>
      <c r="R1443" s="4" t="s">
        <v>5764</v>
      </c>
      <c r="S1443" s="63">
        <v>22</v>
      </c>
      <c r="T1443" s="4"/>
      <c r="U1443" s="4" t="s">
        <v>368</v>
      </c>
      <c r="V1443" s="4" t="s">
        <v>5672</v>
      </c>
      <c r="W1443" s="4" t="s">
        <v>1590</v>
      </c>
      <c r="X1443" s="162" t="s">
        <v>5765</v>
      </c>
      <c r="Y1443" s="162" t="s">
        <v>5766</v>
      </c>
      <c r="Z1443" t="s">
        <v>7</v>
      </c>
      <c r="AB1443" s="111"/>
      <c r="AE1443" s="36">
        <v>45329</v>
      </c>
      <c r="AJ1443" s="81">
        <v>32444</v>
      </c>
    </row>
    <row r="1444" spans="1:36" ht="25.2" customHeight="1" x14ac:dyDescent="0.3">
      <c r="A1444" s="5">
        <v>1424</v>
      </c>
      <c r="B1444" s="4"/>
      <c r="C1444" s="171">
        <v>43020</v>
      </c>
      <c r="D1444" s="11">
        <v>30832489204</v>
      </c>
      <c r="E1444" s="99"/>
      <c r="G1444" s="4" t="s">
        <v>58</v>
      </c>
      <c r="H1444" s="12" t="s">
        <v>59</v>
      </c>
      <c r="J1444" s="11">
        <v>45</v>
      </c>
      <c r="K1444" s="111">
        <v>45328</v>
      </c>
      <c r="O1444" s="4" t="s">
        <v>5767</v>
      </c>
      <c r="P1444" s="4" t="s">
        <v>61</v>
      </c>
      <c r="Q1444" s="162">
        <v>30832489204</v>
      </c>
      <c r="R1444" s="4" t="s">
        <v>5768</v>
      </c>
      <c r="S1444" s="63">
        <v>24</v>
      </c>
      <c r="T1444" s="4"/>
      <c r="U1444" s="4" t="s">
        <v>1818</v>
      </c>
      <c r="V1444" s="4" t="s">
        <v>1043</v>
      </c>
      <c r="W1444" s="4" t="s">
        <v>1044</v>
      </c>
      <c r="X1444" s="162">
        <v>-8.0970680000000002</v>
      </c>
      <c r="Y1444" s="162">
        <v>-71.283822000000001</v>
      </c>
      <c r="Z1444" t="s">
        <v>7</v>
      </c>
      <c r="AB1444" s="111"/>
      <c r="AE1444" s="36">
        <v>45329</v>
      </c>
      <c r="AJ1444" s="81">
        <v>25070</v>
      </c>
    </row>
    <row r="1445" spans="1:36" ht="25.2" customHeight="1" x14ac:dyDescent="0.3">
      <c r="A1445" s="5">
        <v>1425</v>
      </c>
      <c r="B1445" s="4"/>
      <c r="C1445" s="171">
        <v>43024</v>
      </c>
      <c r="D1445" s="11">
        <v>1015799264</v>
      </c>
      <c r="E1445" s="99"/>
      <c r="G1445" s="4" t="s">
        <v>58</v>
      </c>
      <c r="H1445" s="12" t="s">
        <v>59</v>
      </c>
      <c r="J1445" s="11">
        <v>45</v>
      </c>
      <c r="K1445" s="111">
        <v>45327</v>
      </c>
      <c r="O1445" s="4" t="s">
        <v>5769</v>
      </c>
      <c r="P1445" s="4" t="s">
        <v>61</v>
      </c>
      <c r="Q1445" s="162">
        <v>1015799264</v>
      </c>
      <c r="R1445" s="4" t="s">
        <v>5770</v>
      </c>
      <c r="S1445" s="63">
        <v>24</v>
      </c>
      <c r="T1445" s="4"/>
      <c r="U1445" s="4" t="s">
        <v>1818</v>
      </c>
      <c r="V1445" s="4" t="s">
        <v>1043</v>
      </c>
      <c r="W1445" s="4" t="s">
        <v>1044</v>
      </c>
      <c r="X1445" s="162" t="s">
        <v>5771</v>
      </c>
      <c r="Y1445" s="162">
        <v>-71.276295000000005</v>
      </c>
      <c r="Z1445" t="s">
        <v>7</v>
      </c>
      <c r="AB1445" s="111"/>
      <c r="AE1445" s="36">
        <v>45329</v>
      </c>
      <c r="AJ1445" s="81">
        <v>33164</v>
      </c>
    </row>
    <row r="1446" spans="1:36" ht="25.2" customHeight="1" x14ac:dyDescent="0.3">
      <c r="A1446" s="5">
        <v>1426</v>
      </c>
      <c r="B1446" s="4"/>
      <c r="C1446" s="171">
        <v>43028</v>
      </c>
      <c r="D1446" s="11">
        <v>69013691234</v>
      </c>
      <c r="E1446" s="99"/>
      <c r="G1446" s="4" t="s">
        <v>58</v>
      </c>
      <c r="H1446" s="12" t="s">
        <v>59</v>
      </c>
      <c r="J1446" s="11">
        <v>45</v>
      </c>
      <c r="K1446" s="111">
        <v>45327</v>
      </c>
      <c r="O1446" s="4" t="s">
        <v>5772</v>
      </c>
      <c r="P1446" s="4" t="s">
        <v>61</v>
      </c>
      <c r="Q1446" s="162">
        <v>69013691234</v>
      </c>
      <c r="R1446" s="4" t="s">
        <v>5773</v>
      </c>
      <c r="S1446" s="63">
        <v>24</v>
      </c>
      <c r="T1446" s="4"/>
      <c r="U1446" s="4" t="s">
        <v>1818</v>
      </c>
      <c r="V1446" s="4" t="s">
        <v>1043</v>
      </c>
      <c r="W1446" s="4" t="s">
        <v>1044</v>
      </c>
      <c r="X1446" s="162">
        <v>-8.0901789999999991</v>
      </c>
      <c r="Y1446" s="162">
        <v>-71.253095000000002</v>
      </c>
      <c r="Z1446" t="s">
        <v>7</v>
      </c>
      <c r="AB1446" s="111"/>
      <c r="AE1446" s="36">
        <v>45329</v>
      </c>
      <c r="AJ1446" s="81">
        <v>27364</v>
      </c>
    </row>
    <row r="1447" spans="1:36" ht="25.2" customHeight="1" x14ac:dyDescent="0.3">
      <c r="A1447" s="5">
        <v>1427</v>
      </c>
      <c r="B1447" s="4"/>
      <c r="C1447" s="171">
        <v>43018</v>
      </c>
      <c r="D1447" s="11" t="s">
        <v>5774</v>
      </c>
      <c r="E1447" s="99"/>
      <c r="G1447" s="4" t="s">
        <v>5743</v>
      </c>
      <c r="H1447" s="12" t="s">
        <v>59</v>
      </c>
      <c r="J1447" s="11">
        <v>45</v>
      </c>
      <c r="K1447" s="111">
        <v>45329</v>
      </c>
      <c r="O1447" s="4" t="s">
        <v>5775</v>
      </c>
      <c r="P1447" s="4" t="s">
        <v>61</v>
      </c>
      <c r="Q1447" s="162" t="s">
        <v>5774</v>
      </c>
      <c r="R1447" s="4" t="s">
        <v>5776</v>
      </c>
      <c r="S1447" s="63">
        <v>24</v>
      </c>
      <c r="T1447" s="4"/>
      <c r="U1447" s="4" t="s">
        <v>1818</v>
      </c>
      <c r="V1447" s="4" t="s">
        <v>1043</v>
      </c>
      <c r="W1447" s="4" t="s">
        <v>1044</v>
      </c>
      <c r="X1447" s="162">
        <v>-8.1003760000000007</v>
      </c>
      <c r="Y1447" s="162">
        <v>-71.294484999999995</v>
      </c>
      <c r="Z1447" t="s">
        <v>7</v>
      </c>
      <c r="AB1447" s="111"/>
      <c r="AE1447" s="36">
        <v>45330</v>
      </c>
      <c r="AJ1447" s="81">
        <v>26349</v>
      </c>
    </row>
    <row r="1448" spans="1:36" ht="25.2" customHeight="1" x14ac:dyDescent="0.3">
      <c r="A1448" s="5">
        <v>1428</v>
      </c>
      <c r="B1448" s="4"/>
      <c r="C1448" s="171">
        <v>43022</v>
      </c>
      <c r="D1448" s="11" t="s">
        <v>5777</v>
      </c>
      <c r="E1448" s="99"/>
      <c r="G1448" s="4" t="s">
        <v>5743</v>
      </c>
      <c r="H1448" s="12" t="s">
        <v>59</v>
      </c>
      <c r="J1448" s="11">
        <v>45</v>
      </c>
      <c r="K1448" s="111">
        <v>45328</v>
      </c>
      <c r="O1448" s="4" t="s">
        <v>5778</v>
      </c>
      <c r="P1448" s="4" t="s">
        <v>61</v>
      </c>
      <c r="Q1448" s="162" t="s">
        <v>5777</v>
      </c>
      <c r="R1448" s="4" t="s">
        <v>5779</v>
      </c>
      <c r="S1448" s="63">
        <v>24</v>
      </c>
      <c r="T1448" s="4"/>
      <c r="U1448" s="4" t="s">
        <v>1818</v>
      </c>
      <c r="V1448" s="4" t="s">
        <v>1043</v>
      </c>
      <c r="W1448" s="4" t="s">
        <v>1044</v>
      </c>
      <c r="X1448" s="162">
        <v>-8.0964559999999999</v>
      </c>
      <c r="Y1448" s="162">
        <v>-71.279433999999995</v>
      </c>
      <c r="Z1448" t="s">
        <v>7</v>
      </c>
      <c r="AB1448" s="111"/>
      <c r="AE1448" s="36"/>
      <c r="AJ1448" s="81">
        <v>45330</v>
      </c>
    </row>
    <row r="1449" spans="1:36" ht="25.2" customHeight="1" x14ac:dyDescent="0.3">
      <c r="A1449" s="5">
        <v>1429</v>
      </c>
      <c r="B1449" s="4"/>
      <c r="C1449" s="171">
        <v>43012</v>
      </c>
      <c r="D1449" s="11" t="s">
        <v>5780</v>
      </c>
      <c r="E1449" s="99"/>
      <c r="G1449" s="4" t="s">
        <v>5743</v>
      </c>
      <c r="H1449" s="12" t="s">
        <v>59</v>
      </c>
      <c r="J1449" s="11">
        <v>45</v>
      </c>
      <c r="K1449" s="111">
        <v>45330</v>
      </c>
      <c r="O1449" s="4" t="s">
        <v>5781</v>
      </c>
      <c r="P1449" s="4" t="s">
        <v>61</v>
      </c>
      <c r="Q1449" s="162" t="s">
        <v>5780</v>
      </c>
      <c r="R1449" s="4" t="s">
        <v>5782</v>
      </c>
      <c r="S1449" s="63">
        <v>24</v>
      </c>
      <c r="T1449" s="4"/>
      <c r="U1449" s="4" t="s">
        <v>1818</v>
      </c>
      <c r="V1449" s="4" t="s">
        <v>1043</v>
      </c>
      <c r="W1449" s="4" t="s">
        <v>1044</v>
      </c>
      <c r="X1449" s="162">
        <v>-8.0990800000000007</v>
      </c>
      <c r="Y1449" s="162">
        <v>-71.307474999999997</v>
      </c>
      <c r="Z1449" t="s">
        <v>7</v>
      </c>
      <c r="AB1449" s="111"/>
      <c r="AE1449" s="36"/>
      <c r="AJ1449" s="81">
        <v>24280</v>
      </c>
    </row>
    <row r="1450" spans="1:36" ht="25.2" customHeight="1" x14ac:dyDescent="0.3">
      <c r="A1450" s="5">
        <v>1430</v>
      </c>
      <c r="B1450" s="4"/>
      <c r="C1450" s="171">
        <v>43008</v>
      </c>
      <c r="D1450" s="11" t="s">
        <v>5783</v>
      </c>
      <c r="E1450" s="99"/>
      <c r="G1450" s="4" t="s">
        <v>5743</v>
      </c>
      <c r="H1450" s="12" t="s">
        <v>59</v>
      </c>
      <c r="J1450" s="11">
        <v>45</v>
      </c>
      <c r="K1450" s="111">
        <v>45331</v>
      </c>
      <c r="O1450" s="4" t="s">
        <v>5784</v>
      </c>
      <c r="P1450" s="4" t="s">
        <v>5750</v>
      </c>
      <c r="Q1450" s="162" t="s">
        <v>5783</v>
      </c>
      <c r="R1450" s="4" t="s">
        <v>5785</v>
      </c>
      <c r="S1450" s="63">
        <v>24</v>
      </c>
      <c r="T1450" s="4"/>
      <c r="U1450" s="4" t="s">
        <v>1818</v>
      </c>
      <c r="V1450" s="4" t="s">
        <v>1043</v>
      </c>
      <c r="W1450" s="4" t="s">
        <v>1044</v>
      </c>
      <c r="X1450" s="162">
        <v>-8.1027000000000005</v>
      </c>
      <c r="Y1450" s="162">
        <v>-71.314813999999998</v>
      </c>
      <c r="Z1450" t="s">
        <v>7</v>
      </c>
      <c r="AB1450" s="111"/>
      <c r="AE1450" s="36">
        <v>45345</v>
      </c>
    </row>
    <row r="1451" spans="1:36" ht="25.2" customHeight="1" x14ac:dyDescent="0.3">
      <c r="A1451" s="5">
        <v>1431</v>
      </c>
      <c r="B1451" s="4"/>
      <c r="C1451" s="171">
        <v>43016</v>
      </c>
      <c r="D1451" s="11" t="s">
        <v>5786</v>
      </c>
      <c r="E1451" s="99"/>
      <c r="G1451" s="4" t="s">
        <v>58</v>
      </c>
      <c r="H1451" s="12" t="s">
        <v>59</v>
      </c>
      <c r="J1451" s="11">
        <v>45</v>
      </c>
      <c r="K1451" s="111">
        <v>45330</v>
      </c>
      <c r="O1451" s="4" t="s">
        <v>5787</v>
      </c>
      <c r="P1451" s="4" t="s">
        <v>61</v>
      </c>
      <c r="Q1451" s="162" t="s">
        <v>5786</v>
      </c>
      <c r="R1451" s="4" t="s">
        <v>5788</v>
      </c>
      <c r="S1451" s="63">
        <v>24</v>
      </c>
      <c r="T1451" s="4"/>
      <c r="U1451" s="4" t="s">
        <v>5789</v>
      </c>
      <c r="V1451" s="4" t="s">
        <v>1043</v>
      </c>
      <c r="W1451" s="4" t="s">
        <v>1044</v>
      </c>
      <c r="X1451" s="162">
        <v>-8.1046420000000001</v>
      </c>
      <c r="Y1451" s="162">
        <v>-71.310368999999994</v>
      </c>
      <c r="Z1451" t="s">
        <v>7</v>
      </c>
      <c r="AB1451" s="111"/>
      <c r="AE1451" s="36">
        <v>45331</v>
      </c>
    </row>
    <row r="1452" spans="1:36" ht="25.2" customHeight="1" x14ac:dyDescent="0.3">
      <c r="A1452" s="5">
        <v>1434</v>
      </c>
      <c r="B1452" s="4"/>
      <c r="C1452" s="171">
        <v>43900</v>
      </c>
      <c r="D1452" s="11">
        <v>57843201220</v>
      </c>
      <c r="E1452" s="99"/>
      <c r="G1452" s="4" t="s">
        <v>58</v>
      </c>
      <c r="H1452" s="12" t="s">
        <v>59</v>
      </c>
      <c r="J1452" s="11">
        <v>45</v>
      </c>
      <c r="K1452" s="111">
        <v>45339</v>
      </c>
      <c r="O1452" s="4" t="s">
        <v>5790</v>
      </c>
      <c r="P1452" s="4" t="s">
        <v>5750</v>
      </c>
      <c r="Q1452" s="162">
        <v>57843201220</v>
      </c>
      <c r="R1452" s="4" t="s">
        <v>5791</v>
      </c>
      <c r="S1452" s="63">
        <v>24</v>
      </c>
      <c r="T1452" s="4"/>
      <c r="U1452" s="4" t="s">
        <v>1818</v>
      </c>
      <c r="V1452" s="4" t="s">
        <v>1043</v>
      </c>
      <c r="W1452" s="4" t="s">
        <v>1044</v>
      </c>
      <c r="X1452" s="162" t="s">
        <v>5792</v>
      </c>
      <c r="Y1452" s="162" t="s">
        <v>5793</v>
      </c>
      <c r="Z1452" t="s">
        <v>7</v>
      </c>
      <c r="AB1452" s="111"/>
      <c r="AE1452" s="36">
        <v>45341</v>
      </c>
      <c r="AJ1452" s="81">
        <v>28360</v>
      </c>
    </row>
    <row r="1453" spans="1:36" ht="25.2" customHeight="1" x14ac:dyDescent="0.3">
      <c r="A1453" s="5">
        <v>1435</v>
      </c>
      <c r="B1453" s="4"/>
      <c r="C1453" s="171">
        <v>43902</v>
      </c>
      <c r="D1453" s="11">
        <v>79550584291</v>
      </c>
      <c r="E1453" s="99"/>
      <c r="G1453" s="4" t="s">
        <v>58</v>
      </c>
      <c r="H1453" s="12" t="s">
        <v>59</v>
      </c>
      <c r="J1453" s="11">
        <v>45</v>
      </c>
      <c r="K1453" s="111">
        <v>45340</v>
      </c>
      <c r="O1453" s="4" t="s">
        <v>5794</v>
      </c>
      <c r="P1453" s="4" t="s">
        <v>61</v>
      </c>
      <c r="Q1453" s="162">
        <v>79550584291</v>
      </c>
      <c r="R1453" s="4" t="s">
        <v>5795</v>
      </c>
      <c r="S1453" s="63">
        <v>24</v>
      </c>
      <c r="T1453" s="4"/>
      <c r="U1453" s="4" t="s">
        <v>1818</v>
      </c>
      <c r="V1453" s="4" t="s">
        <v>1043</v>
      </c>
      <c r="W1453" s="4" t="s">
        <v>1044</v>
      </c>
      <c r="X1453" s="162" t="s">
        <v>5796</v>
      </c>
      <c r="Y1453" s="162" t="s">
        <v>5797</v>
      </c>
      <c r="Z1453" t="s">
        <v>7</v>
      </c>
      <c r="AB1453" s="111"/>
      <c r="AE1453" s="36">
        <v>45341</v>
      </c>
      <c r="AJ1453" s="81">
        <v>30174</v>
      </c>
    </row>
    <row r="1454" spans="1:36" ht="25.2" customHeight="1" x14ac:dyDescent="0.3">
      <c r="A1454" s="5">
        <v>1461</v>
      </c>
      <c r="B1454" s="4"/>
      <c r="C1454" s="171">
        <v>44050</v>
      </c>
      <c r="D1454" s="11">
        <v>61751057291</v>
      </c>
      <c r="E1454" s="99"/>
      <c r="G1454" t="s">
        <v>5798</v>
      </c>
      <c r="H1454" s="12" t="s">
        <v>1047</v>
      </c>
      <c r="J1454" s="12">
        <v>45</v>
      </c>
      <c r="K1454" s="36">
        <v>45345</v>
      </c>
      <c r="O1454" t="s">
        <v>5799</v>
      </c>
      <c r="P1454" t="s">
        <v>1878</v>
      </c>
      <c r="Q1454" s="160">
        <v>61751057291</v>
      </c>
      <c r="R1454" s="12" t="s">
        <v>5800</v>
      </c>
      <c r="S1454">
        <v>24</v>
      </c>
      <c r="U1454" t="s">
        <v>1818</v>
      </c>
      <c r="V1454" s="4" t="s">
        <v>1043</v>
      </c>
      <c r="W1454" t="s">
        <v>5801</v>
      </c>
      <c r="X1454" s="160">
        <v>-8.0925550000000008</v>
      </c>
      <c r="Y1454" s="160">
        <v>-71.228673000000001</v>
      </c>
      <c r="Z1454" t="s">
        <v>7</v>
      </c>
      <c r="AB1454" s="111">
        <v>45344</v>
      </c>
      <c r="AD1454" s="168" t="s">
        <v>66</v>
      </c>
      <c r="AE1454" s="36">
        <v>45349</v>
      </c>
      <c r="AJ1454" s="81">
        <v>45581</v>
      </c>
    </row>
    <row r="1455" spans="1:36" ht="25.2" customHeight="1" x14ac:dyDescent="0.3">
      <c r="A1455" s="5">
        <v>1462</v>
      </c>
      <c r="B1455" s="4"/>
      <c r="C1455" s="171">
        <v>44060</v>
      </c>
      <c r="D1455" s="11" t="s">
        <v>5915</v>
      </c>
      <c r="E1455" s="99"/>
      <c r="G1455" t="s">
        <v>410</v>
      </c>
      <c r="H1455" s="12" t="s">
        <v>59</v>
      </c>
      <c r="J1455" s="12">
        <v>80</v>
      </c>
      <c r="K1455" s="36">
        <v>45351</v>
      </c>
      <c r="O1455" t="s">
        <v>5916</v>
      </c>
      <c r="P1455" t="s">
        <v>1878</v>
      </c>
      <c r="Q1455" s="160" t="s">
        <v>5915</v>
      </c>
      <c r="R1455" s="12" t="s">
        <v>5917</v>
      </c>
      <c r="S1455">
        <v>6</v>
      </c>
      <c r="U1455" t="s">
        <v>63</v>
      </c>
      <c r="V1455" s="4" t="s">
        <v>5918</v>
      </c>
      <c r="W1455" t="s">
        <v>5919</v>
      </c>
      <c r="X1455">
        <v>-7.6780030000000004</v>
      </c>
      <c r="Y1455">
        <v>-71.982535999999996</v>
      </c>
      <c r="Z1455" t="s">
        <v>7</v>
      </c>
      <c r="AB1455" s="111">
        <v>45341</v>
      </c>
      <c r="AD1455" s="168" t="s">
        <v>66</v>
      </c>
      <c r="AE1455" s="36">
        <v>45352</v>
      </c>
      <c r="AJ1455" s="81">
        <v>24589</v>
      </c>
    </row>
    <row r="1456" spans="1:36" ht="25.2" customHeight="1" x14ac:dyDescent="0.3">
      <c r="A1456" s="5">
        <v>1463</v>
      </c>
      <c r="B1456" s="4"/>
      <c r="C1456" s="171">
        <v>44058</v>
      </c>
      <c r="D1456" s="11" t="s">
        <v>5920</v>
      </c>
      <c r="E1456" s="99"/>
      <c r="G1456" t="s">
        <v>58</v>
      </c>
      <c r="H1456" s="12" t="s">
        <v>59</v>
      </c>
      <c r="J1456" s="12">
        <v>80</v>
      </c>
      <c r="K1456" s="36">
        <v>45351</v>
      </c>
      <c r="O1456" t="s">
        <v>5921</v>
      </c>
      <c r="P1456" t="s">
        <v>1878</v>
      </c>
      <c r="Q1456" s="160" t="s">
        <v>5920</v>
      </c>
      <c r="R1456" s="12" t="s">
        <v>5922</v>
      </c>
      <c r="S1456">
        <v>6</v>
      </c>
      <c r="U1456" t="s">
        <v>63</v>
      </c>
      <c r="V1456" s="4" t="s">
        <v>5918</v>
      </c>
      <c r="W1456" t="s">
        <v>5923</v>
      </c>
      <c r="X1456">
        <v>-7.7050650000000003</v>
      </c>
      <c r="Y1456">
        <v>-71.997501999999997</v>
      </c>
      <c r="Z1456" t="s">
        <v>7</v>
      </c>
      <c r="AB1456" s="111">
        <v>45341</v>
      </c>
      <c r="AD1456" s="168" t="s">
        <v>66</v>
      </c>
      <c r="AE1456" s="36">
        <v>45352</v>
      </c>
      <c r="AJ1456" s="81">
        <v>34284</v>
      </c>
    </row>
    <row r="1457" spans="1:36" ht="25.2" customHeight="1" x14ac:dyDescent="0.3">
      <c r="A1457" s="5">
        <v>1464</v>
      </c>
      <c r="B1457" s="4" t="s">
        <v>5924</v>
      </c>
      <c r="C1457" s="171">
        <v>43010</v>
      </c>
      <c r="D1457" s="11" t="s">
        <v>5925</v>
      </c>
      <c r="E1457" s="99"/>
      <c r="G1457" t="s">
        <v>58</v>
      </c>
      <c r="H1457" s="12" t="s">
        <v>59</v>
      </c>
      <c r="J1457" s="12">
        <v>45</v>
      </c>
      <c r="K1457" s="36">
        <v>45344</v>
      </c>
      <c r="O1457" t="s">
        <v>5926</v>
      </c>
      <c r="P1457" t="s">
        <v>61</v>
      </c>
      <c r="Q1457" s="160" t="s">
        <v>5925</v>
      </c>
      <c r="R1457" s="12" t="s">
        <v>5927</v>
      </c>
      <c r="S1457">
        <v>24</v>
      </c>
      <c r="U1457" t="s">
        <v>1818</v>
      </c>
      <c r="V1457" s="4" t="s">
        <v>1043</v>
      </c>
      <c r="W1457" t="s">
        <v>1044</v>
      </c>
      <c r="X1457">
        <v>-8.0998760000000001</v>
      </c>
      <c r="Y1457">
        <v>-71.310237999999998</v>
      </c>
      <c r="Z1457" t="s">
        <v>7</v>
      </c>
      <c r="AB1457" s="111">
        <v>45344</v>
      </c>
      <c r="AD1457" s="168" t="s">
        <v>66</v>
      </c>
      <c r="AE1457" s="36">
        <v>45352</v>
      </c>
      <c r="AJ1457" s="81">
        <v>32363</v>
      </c>
    </row>
    <row r="1458" spans="1:36" ht="25.2" customHeight="1" x14ac:dyDescent="0.3">
      <c r="A1458" s="5">
        <v>1465</v>
      </c>
      <c r="B1458" s="4" t="s">
        <v>5928</v>
      </c>
      <c r="C1458" s="171">
        <v>43742</v>
      </c>
      <c r="D1458" s="164" t="s">
        <v>5929</v>
      </c>
      <c r="E1458" s="99"/>
      <c r="G1458" t="s">
        <v>58</v>
      </c>
      <c r="H1458" s="12" t="s">
        <v>59</v>
      </c>
      <c r="J1458" s="12">
        <v>160</v>
      </c>
      <c r="K1458" s="36">
        <v>45353</v>
      </c>
      <c r="O1458" t="s">
        <v>5931</v>
      </c>
      <c r="P1458" t="s">
        <v>943</v>
      </c>
      <c r="Q1458" s="160" t="s">
        <v>5929</v>
      </c>
      <c r="S1458">
        <v>16</v>
      </c>
      <c r="U1458" t="s">
        <v>63</v>
      </c>
      <c r="V1458" s="4" t="s">
        <v>4620</v>
      </c>
      <c r="W1458" t="s">
        <v>5937</v>
      </c>
      <c r="X1458" s="160" t="s">
        <v>5940</v>
      </c>
      <c r="Y1458" s="160">
        <v>-72.679827000000003</v>
      </c>
      <c r="Z1458" t="s">
        <v>7</v>
      </c>
      <c r="AB1458" s="111">
        <v>45329</v>
      </c>
      <c r="AD1458" s="168" t="s">
        <v>66</v>
      </c>
      <c r="AE1458" s="36">
        <v>45356</v>
      </c>
    </row>
    <row r="1459" spans="1:36" ht="25.2" customHeight="1" x14ac:dyDescent="0.3">
      <c r="A1459" s="5">
        <v>1466</v>
      </c>
      <c r="B1459" s="4"/>
      <c r="C1459" s="171">
        <v>44064</v>
      </c>
      <c r="D1459" s="164">
        <v>35949589220</v>
      </c>
      <c r="E1459" s="99"/>
      <c r="G1459" t="s">
        <v>58</v>
      </c>
      <c r="H1459" s="12" t="s">
        <v>59</v>
      </c>
      <c r="J1459" s="12">
        <v>80</v>
      </c>
      <c r="K1459" s="36">
        <v>45354</v>
      </c>
      <c r="O1459" t="s">
        <v>5932</v>
      </c>
      <c r="P1459" t="s">
        <v>1878</v>
      </c>
      <c r="Q1459" s="160">
        <v>35949589220</v>
      </c>
      <c r="R1459" s="12" t="s">
        <v>5934</v>
      </c>
      <c r="S1459">
        <v>16</v>
      </c>
      <c r="U1459" t="s">
        <v>63</v>
      </c>
      <c r="V1459" s="4" t="s">
        <v>4620</v>
      </c>
      <c r="W1459" t="s">
        <v>5938</v>
      </c>
      <c r="X1459">
        <v>-8.2131919999999994</v>
      </c>
      <c r="Y1459" t="s">
        <v>5941</v>
      </c>
      <c r="Z1459" t="s">
        <v>7</v>
      </c>
      <c r="AB1459" s="111">
        <v>45350</v>
      </c>
      <c r="AD1459" s="168" t="s">
        <v>66</v>
      </c>
      <c r="AE1459" s="36">
        <v>45356</v>
      </c>
      <c r="AJ1459" s="81">
        <v>22736</v>
      </c>
    </row>
    <row r="1460" spans="1:36" ht="25.2" customHeight="1" x14ac:dyDescent="0.3">
      <c r="A1460" s="5">
        <v>1467</v>
      </c>
      <c r="B1460" s="4"/>
      <c r="C1460" s="171">
        <v>44100</v>
      </c>
      <c r="D1460" s="164" t="s">
        <v>5930</v>
      </c>
      <c r="E1460" s="99"/>
      <c r="G1460" t="s">
        <v>58</v>
      </c>
      <c r="H1460" s="12" t="s">
        <v>59</v>
      </c>
      <c r="J1460" s="12">
        <v>80</v>
      </c>
      <c r="K1460" s="36">
        <v>45355</v>
      </c>
      <c r="O1460" t="s">
        <v>5933</v>
      </c>
      <c r="P1460" t="s">
        <v>1878</v>
      </c>
      <c r="Q1460" s="160" t="s">
        <v>5930</v>
      </c>
      <c r="R1460" s="12" t="s">
        <v>5935</v>
      </c>
      <c r="S1460">
        <v>1</v>
      </c>
      <c r="U1460" t="s">
        <v>63</v>
      </c>
      <c r="V1460" s="4" t="s">
        <v>5936</v>
      </c>
      <c r="W1460" t="s">
        <v>5939</v>
      </c>
      <c r="X1460">
        <v>-7.815817</v>
      </c>
      <c r="Y1460">
        <v>-72.621450999999993</v>
      </c>
      <c r="Z1460" t="s">
        <v>7</v>
      </c>
      <c r="AB1460" s="111">
        <v>45355</v>
      </c>
      <c r="AD1460" s="168" t="s">
        <v>66</v>
      </c>
      <c r="AE1460" s="36">
        <v>45356</v>
      </c>
      <c r="AJ1460" s="81">
        <v>27096</v>
      </c>
    </row>
    <row r="1461" spans="1:36" ht="25.2" customHeight="1" x14ac:dyDescent="0.3">
      <c r="A1461" s="5">
        <v>1468</v>
      </c>
      <c r="B1461" s="4" t="s">
        <v>5942</v>
      </c>
      <c r="C1461" s="171">
        <v>43558</v>
      </c>
      <c r="D1461" s="164" t="s">
        <v>5944</v>
      </c>
      <c r="E1461" s="99"/>
      <c r="G1461" t="s">
        <v>58</v>
      </c>
      <c r="H1461" s="12" t="s">
        <v>59</v>
      </c>
      <c r="J1461" s="12">
        <v>80</v>
      </c>
      <c r="K1461" s="36">
        <v>45299</v>
      </c>
      <c r="O1461" t="s">
        <v>5943</v>
      </c>
      <c r="P1461" t="s">
        <v>1878</v>
      </c>
      <c r="Q1461" s="160" t="s">
        <v>5944</v>
      </c>
      <c r="R1461" s="12" t="s">
        <v>5945</v>
      </c>
      <c r="S1461">
        <v>22</v>
      </c>
      <c r="U1461" t="s">
        <v>1818</v>
      </c>
      <c r="V1461" s="4" t="s">
        <v>5672</v>
      </c>
      <c r="W1461" t="s">
        <v>1552</v>
      </c>
      <c r="X1461">
        <v>-8.429036</v>
      </c>
      <c r="Y1461">
        <v>-70.806843000000001</v>
      </c>
      <c r="Z1461" t="s">
        <v>7</v>
      </c>
      <c r="AB1461" s="111">
        <v>45303</v>
      </c>
      <c r="AD1461" s="168" t="s">
        <v>66</v>
      </c>
      <c r="AE1461" s="36">
        <v>45399</v>
      </c>
      <c r="AJ1461" s="81">
        <v>28590</v>
      </c>
    </row>
    <row r="1462" spans="1:36" ht="25.2" customHeight="1" x14ac:dyDescent="0.3">
      <c r="A1462" s="5">
        <v>1469</v>
      </c>
      <c r="B1462" s="4"/>
      <c r="C1462" s="171">
        <v>43712</v>
      </c>
      <c r="D1462" s="164" t="s">
        <v>5946</v>
      </c>
      <c r="E1462" s="99"/>
      <c r="G1462" t="s">
        <v>58</v>
      </c>
      <c r="H1462" s="12" t="s">
        <v>59</v>
      </c>
      <c r="J1462" s="12">
        <v>45</v>
      </c>
      <c r="K1462" s="36">
        <v>45359</v>
      </c>
      <c r="O1462" t="s">
        <v>5947</v>
      </c>
      <c r="P1462" t="s">
        <v>1878</v>
      </c>
      <c r="Q1462" s="160" t="s">
        <v>5948</v>
      </c>
      <c r="R1462" s="12" t="s">
        <v>5949</v>
      </c>
      <c r="U1462" t="s">
        <v>2573</v>
      </c>
      <c r="V1462" s="4" t="s">
        <v>4741</v>
      </c>
      <c r="W1462" t="s">
        <v>2367</v>
      </c>
      <c r="X1462">
        <v>-8.2934560000000008</v>
      </c>
      <c r="Y1462">
        <v>-72.668543</v>
      </c>
      <c r="Z1462" t="s">
        <v>7</v>
      </c>
      <c r="AB1462" s="111">
        <v>45355</v>
      </c>
      <c r="AD1462" s="168" t="s">
        <v>66</v>
      </c>
      <c r="AE1462" s="36">
        <v>45399</v>
      </c>
      <c r="AJ1462" s="81">
        <v>36075</v>
      </c>
    </row>
    <row r="1463" spans="1:36" ht="25.2" customHeight="1" x14ac:dyDescent="0.3">
      <c r="A1463" s="5">
        <v>1470</v>
      </c>
      <c r="B1463" s="4" t="s">
        <v>5950</v>
      </c>
      <c r="C1463" s="171">
        <v>43452</v>
      </c>
      <c r="D1463" s="164" t="s">
        <v>945</v>
      </c>
      <c r="E1463" s="99"/>
      <c r="G1463" t="s">
        <v>58</v>
      </c>
      <c r="H1463" s="12" t="s">
        <v>59</v>
      </c>
      <c r="J1463" s="12">
        <v>160</v>
      </c>
      <c r="K1463" s="36">
        <v>45309</v>
      </c>
      <c r="O1463" t="s">
        <v>5951</v>
      </c>
      <c r="P1463" t="s">
        <v>943</v>
      </c>
      <c r="Q1463" s="160" t="s">
        <v>945</v>
      </c>
      <c r="U1463" t="s">
        <v>63</v>
      </c>
      <c r="V1463" s="4" t="s">
        <v>5952</v>
      </c>
      <c r="W1463" t="s">
        <v>5923</v>
      </c>
      <c r="X1463">
        <v>-7.7057419999999999</v>
      </c>
      <c r="Y1463">
        <v>-71.997744999999995</v>
      </c>
      <c r="Z1463" t="s">
        <v>7</v>
      </c>
      <c r="AB1463" s="111">
        <v>45282</v>
      </c>
      <c r="AD1463" s="168" t="s">
        <v>66</v>
      </c>
      <c r="AE1463" s="36">
        <v>45404</v>
      </c>
      <c r="AJ1463" s="81" t="e">
        <v>#N/A</v>
      </c>
    </row>
    <row r="1464" spans="1:36" ht="25.2" customHeight="1" x14ac:dyDescent="0.3">
      <c r="A1464" s="5"/>
      <c r="B1464" s="4"/>
      <c r="D1464" s="164"/>
      <c r="E1464" s="99"/>
      <c r="J1464" s="12"/>
      <c r="Q1464" s="160"/>
      <c r="V1464" s="4"/>
      <c r="Z1464" t="s">
        <v>7</v>
      </c>
      <c r="AB1464" s="111"/>
      <c r="AE1464" s="36"/>
    </row>
    <row r="1465" spans="1:36" ht="25.2" customHeight="1" x14ac:dyDescent="0.3">
      <c r="A1465" s="5"/>
      <c r="B1465" s="4"/>
      <c r="D1465" s="164"/>
      <c r="E1465" s="99"/>
      <c r="J1465" s="12"/>
      <c r="Q1465" s="160"/>
      <c r="V1465" s="4"/>
      <c r="Z1465" t="s">
        <v>7</v>
      </c>
      <c r="AB1465" s="111"/>
      <c r="AE1465" s="36"/>
    </row>
    <row r="1466" spans="1:36" ht="25.2" customHeight="1" x14ac:dyDescent="0.3">
      <c r="A1466" s="5"/>
      <c r="B1466" s="4"/>
      <c r="D1466" s="164"/>
      <c r="E1466" s="99"/>
      <c r="J1466" s="12"/>
      <c r="Q1466" s="160"/>
      <c r="V1466" s="4"/>
      <c r="Z1466" t="s">
        <v>7</v>
      </c>
      <c r="AB1466" s="111"/>
      <c r="AE1466" s="36"/>
    </row>
    <row r="1467" spans="1:36" ht="25.2" customHeight="1" x14ac:dyDescent="0.3">
      <c r="A1467" s="5"/>
      <c r="B1467" s="4"/>
      <c r="D1467" s="164"/>
      <c r="E1467" s="99"/>
      <c r="J1467" s="12"/>
      <c r="Q1467" s="160"/>
      <c r="V1467" s="4"/>
      <c r="Z1467" t="s">
        <v>7</v>
      </c>
      <c r="AB1467" s="111"/>
      <c r="AE1467" s="36"/>
    </row>
    <row r="1468" spans="1:36" ht="25.2" customHeight="1" x14ac:dyDescent="0.3">
      <c r="A1468" s="5"/>
      <c r="B1468" s="4"/>
      <c r="D1468" s="164"/>
      <c r="E1468" s="99"/>
      <c r="J1468" s="12"/>
      <c r="Q1468" s="160"/>
      <c r="V1468" s="4"/>
      <c r="Z1468" t="s">
        <v>7</v>
      </c>
      <c r="AB1468" s="111"/>
      <c r="AE1468" s="36"/>
    </row>
    <row r="1469" spans="1:36" ht="25.2" customHeight="1" x14ac:dyDescent="0.3">
      <c r="A1469" s="5"/>
      <c r="B1469" s="4"/>
      <c r="D1469" s="164"/>
      <c r="E1469" s="99"/>
      <c r="J1469" s="12"/>
      <c r="Q1469" s="160"/>
      <c r="V1469" s="4"/>
      <c r="Z1469" t="s">
        <v>7</v>
      </c>
      <c r="AB1469" s="111"/>
      <c r="AE1469" s="36"/>
    </row>
    <row r="1470" spans="1:36" ht="25.2" customHeight="1" x14ac:dyDescent="0.3">
      <c r="A1470" s="5"/>
      <c r="B1470" s="4"/>
      <c r="D1470" s="164"/>
      <c r="E1470" s="99"/>
      <c r="J1470" s="12"/>
      <c r="Q1470" s="160"/>
      <c r="V1470" s="4"/>
      <c r="Z1470" t="s">
        <v>7</v>
      </c>
      <c r="AB1470" s="111"/>
      <c r="AE1470" s="36"/>
    </row>
    <row r="1471" spans="1:36" ht="25.2" customHeight="1" x14ac:dyDescent="0.3">
      <c r="A1471" s="5"/>
      <c r="B1471" s="4"/>
      <c r="D1471" s="164"/>
      <c r="E1471" s="99"/>
      <c r="J1471" s="12"/>
      <c r="Q1471" s="160"/>
      <c r="V1471" s="4"/>
      <c r="Z1471" t="s">
        <v>7</v>
      </c>
      <c r="AB1471" s="111"/>
      <c r="AE1471" s="36"/>
    </row>
    <row r="1472" spans="1:36" ht="25.2" customHeight="1" x14ac:dyDescent="0.3">
      <c r="A1472" s="5"/>
      <c r="B1472" s="4"/>
      <c r="D1472" s="164"/>
      <c r="E1472" s="99"/>
      <c r="J1472" s="12"/>
      <c r="Q1472" s="160"/>
      <c r="V1472" s="4"/>
      <c r="Z1472" t="s">
        <v>7</v>
      </c>
      <c r="AB1472" s="111"/>
      <c r="AE1472" s="36"/>
    </row>
    <row r="1473" spans="1:31" ht="25.2" customHeight="1" x14ac:dyDescent="0.3">
      <c r="A1473" s="5"/>
      <c r="B1473" s="4"/>
      <c r="D1473" s="164"/>
      <c r="E1473" s="99"/>
      <c r="J1473" s="12"/>
      <c r="Q1473" s="160"/>
      <c r="V1473" s="4"/>
      <c r="Z1473" t="s">
        <v>7</v>
      </c>
      <c r="AB1473" s="111"/>
      <c r="AE1473" s="36"/>
    </row>
    <row r="1474" spans="1:31" ht="25.2" customHeight="1" x14ac:dyDescent="0.3">
      <c r="A1474" s="5"/>
      <c r="B1474" s="4"/>
      <c r="D1474" s="164"/>
      <c r="E1474" s="99"/>
      <c r="J1474" s="12"/>
      <c r="Q1474" s="160"/>
      <c r="V1474" s="4"/>
      <c r="Z1474" t="s">
        <v>7</v>
      </c>
      <c r="AB1474" s="111"/>
      <c r="AE1474" s="36"/>
    </row>
    <row r="1475" spans="1:31" ht="25.2" customHeight="1" x14ac:dyDescent="0.3">
      <c r="A1475" s="5"/>
      <c r="B1475" s="4"/>
      <c r="D1475" s="164"/>
      <c r="E1475" s="99"/>
      <c r="J1475" s="12"/>
      <c r="Q1475" s="160"/>
      <c r="V1475" s="4"/>
      <c r="Z1475" t="s">
        <v>7</v>
      </c>
      <c r="AB1475" s="111"/>
      <c r="AE1475" s="36"/>
    </row>
    <row r="1476" spans="1:31" ht="25.2" customHeight="1" x14ac:dyDescent="0.3">
      <c r="A1476" s="5"/>
      <c r="B1476" s="4"/>
      <c r="D1476" s="164"/>
      <c r="E1476" s="99"/>
      <c r="J1476" s="12"/>
      <c r="Q1476" s="160"/>
      <c r="V1476" s="4"/>
      <c r="Z1476" t="s">
        <v>7</v>
      </c>
      <c r="AB1476" s="111"/>
      <c r="AE1476" s="36"/>
    </row>
    <row r="1477" spans="1:31" ht="25.2" customHeight="1" x14ac:dyDescent="0.3">
      <c r="A1477" s="5"/>
      <c r="B1477" s="4"/>
      <c r="D1477" s="164"/>
      <c r="E1477" s="99"/>
      <c r="J1477" s="12"/>
      <c r="Q1477" s="160"/>
      <c r="V1477" s="4"/>
      <c r="Z1477" t="s">
        <v>7</v>
      </c>
      <c r="AB1477" s="111"/>
      <c r="AE1477" s="36"/>
    </row>
    <row r="1478" spans="1:31" ht="25.2" customHeight="1" x14ac:dyDescent="0.3">
      <c r="A1478" s="5"/>
      <c r="B1478" s="4"/>
      <c r="D1478" s="164"/>
      <c r="E1478" s="99"/>
      <c r="J1478" s="12"/>
      <c r="Q1478" s="160"/>
      <c r="V1478" s="4"/>
      <c r="Z1478" t="s">
        <v>7</v>
      </c>
      <c r="AB1478" s="111"/>
      <c r="AE1478" s="36"/>
    </row>
    <row r="1479" spans="1:31" ht="25.2" customHeight="1" x14ac:dyDescent="0.3">
      <c r="A1479" s="5"/>
      <c r="B1479" s="4"/>
      <c r="D1479" s="164"/>
      <c r="E1479" s="99"/>
      <c r="J1479" s="12"/>
      <c r="Q1479" s="160"/>
      <c r="V1479" s="4"/>
      <c r="Z1479" t="s">
        <v>7</v>
      </c>
      <c r="AB1479" s="111"/>
      <c r="AE1479" s="36"/>
    </row>
    <row r="1480" spans="1:31" ht="25.2" customHeight="1" x14ac:dyDescent="0.3">
      <c r="A1480" s="5"/>
      <c r="B1480" s="4"/>
      <c r="D1480" s="164"/>
      <c r="E1480" s="99"/>
      <c r="J1480" s="12"/>
      <c r="Q1480" s="160"/>
      <c r="V1480" s="4"/>
      <c r="Z1480" t="s">
        <v>7</v>
      </c>
      <c r="AB1480" s="111"/>
      <c r="AE1480" s="36"/>
    </row>
    <row r="1481" spans="1:31" ht="25.2" customHeight="1" x14ac:dyDescent="0.3">
      <c r="A1481" s="5"/>
      <c r="B1481" s="4"/>
      <c r="D1481" s="164"/>
      <c r="E1481" s="99"/>
      <c r="J1481" s="12"/>
      <c r="Q1481" s="160"/>
      <c r="V1481" s="4"/>
      <c r="Z1481" t="s">
        <v>7</v>
      </c>
      <c r="AB1481" s="111"/>
      <c r="AE1481" s="36"/>
    </row>
    <row r="1482" spans="1:31" ht="25.2" customHeight="1" x14ac:dyDescent="0.3">
      <c r="A1482" s="5"/>
      <c r="B1482" s="4"/>
      <c r="D1482" s="164"/>
      <c r="E1482" s="99"/>
      <c r="J1482" s="12"/>
      <c r="Q1482" s="160"/>
      <c r="V1482" s="4"/>
      <c r="Z1482" t="s">
        <v>7</v>
      </c>
      <c r="AB1482" s="111"/>
      <c r="AE1482" s="36"/>
    </row>
    <row r="1483" spans="1:31" ht="25.2" customHeight="1" x14ac:dyDescent="0.3">
      <c r="A1483" s="5"/>
      <c r="B1483" s="4"/>
      <c r="D1483" s="164"/>
      <c r="E1483" s="99"/>
      <c r="J1483" s="12"/>
      <c r="Q1483" s="160"/>
      <c r="V1483" s="4"/>
      <c r="Z1483" t="s">
        <v>7</v>
      </c>
      <c r="AB1483" s="111"/>
      <c r="AE1483" s="36"/>
    </row>
    <row r="1484" spans="1:31" ht="25.2" customHeight="1" x14ac:dyDescent="0.3">
      <c r="A1484" s="5"/>
      <c r="B1484" s="4"/>
      <c r="D1484" s="164"/>
      <c r="E1484" s="99"/>
      <c r="J1484" s="12"/>
      <c r="Q1484" s="160"/>
      <c r="V1484" s="4"/>
      <c r="Z1484" t="s">
        <v>7</v>
      </c>
      <c r="AB1484" s="111"/>
      <c r="AE1484" s="36"/>
    </row>
    <row r="1485" spans="1:31" ht="25.2" customHeight="1" x14ac:dyDescent="0.3">
      <c r="A1485" s="5"/>
      <c r="B1485" s="4"/>
      <c r="D1485" s="164"/>
      <c r="E1485" s="99"/>
      <c r="J1485" s="12"/>
      <c r="Q1485" s="160"/>
      <c r="V1485" s="4"/>
      <c r="Z1485" t="s">
        <v>7</v>
      </c>
      <c r="AB1485" s="111"/>
      <c r="AE1485" s="36"/>
    </row>
    <row r="1486" spans="1:31" ht="25.2" customHeight="1" x14ac:dyDescent="0.3">
      <c r="A1486" s="5"/>
      <c r="B1486" s="4"/>
      <c r="D1486" s="164"/>
      <c r="E1486" s="99"/>
      <c r="J1486" s="12"/>
      <c r="Q1486" s="160"/>
      <c r="V1486" s="4"/>
      <c r="Z1486" t="s">
        <v>7</v>
      </c>
      <c r="AB1486" s="111"/>
      <c r="AE1486" s="36"/>
    </row>
    <row r="1487" spans="1:31" ht="25.2" customHeight="1" x14ac:dyDescent="0.3">
      <c r="A1487" s="5"/>
      <c r="B1487" s="4"/>
      <c r="D1487" s="164"/>
      <c r="E1487" s="99"/>
      <c r="J1487" s="12"/>
      <c r="Q1487" s="160"/>
      <c r="V1487" s="4"/>
      <c r="Z1487" t="s">
        <v>7</v>
      </c>
      <c r="AB1487" s="111"/>
      <c r="AE1487" s="36"/>
    </row>
    <row r="1488" spans="1:31" ht="25.2" customHeight="1" x14ac:dyDescent="0.3">
      <c r="A1488" s="5"/>
      <c r="B1488" s="4"/>
      <c r="E1488" s="99"/>
      <c r="J1488" s="12"/>
      <c r="Q1488" s="160"/>
      <c r="V1488" s="4"/>
      <c r="Z1488" t="s">
        <v>7</v>
      </c>
      <c r="AB1488" s="111"/>
      <c r="AE1488" s="36"/>
    </row>
    <row r="1489" spans="1:31" ht="25.2" customHeight="1" x14ac:dyDescent="0.3">
      <c r="A1489" s="5"/>
      <c r="B1489" s="4"/>
      <c r="E1489" s="99"/>
      <c r="J1489" s="12"/>
      <c r="Q1489" s="160"/>
      <c r="V1489" s="4"/>
      <c r="Z1489" t="s">
        <v>7</v>
      </c>
      <c r="AB1489" s="111"/>
      <c r="AE1489" s="36"/>
    </row>
    <row r="1490" spans="1:31" ht="25.2" customHeight="1" x14ac:dyDescent="0.3">
      <c r="A1490" s="5"/>
      <c r="B1490" s="4"/>
      <c r="E1490" s="99"/>
      <c r="J1490" s="12"/>
      <c r="V1490" s="4"/>
      <c r="Z1490" t="s">
        <v>7</v>
      </c>
      <c r="AB1490" s="111"/>
      <c r="AE1490" s="36"/>
    </row>
    <row r="1491" spans="1:31" ht="25.2" customHeight="1" x14ac:dyDescent="0.3">
      <c r="A1491" s="5"/>
      <c r="B1491" s="4"/>
      <c r="E1491" s="99"/>
      <c r="J1491" s="12"/>
      <c r="V1491" s="4"/>
      <c r="Z1491" t="s">
        <v>7</v>
      </c>
      <c r="AB1491" s="111"/>
      <c r="AE1491" s="36"/>
    </row>
    <row r="1492" spans="1:31" ht="25.2" customHeight="1" x14ac:dyDescent="0.3">
      <c r="A1492" s="5"/>
      <c r="B1492" s="4"/>
      <c r="E1492" s="99"/>
      <c r="J1492" s="12"/>
      <c r="V1492" s="4"/>
      <c r="Z1492" t="s">
        <v>7</v>
      </c>
      <c r="AB1492" s="111"/>
      <c r="AE1492" s="36"/>
    </row>
    <row r="1493" spans="1:31" ht="25.2" customHeight="1" x14ac:dyDescent="0.3">
      <c r="A1493" s="5"/>
      <c r="B1493" s="4"/>
      <c r="E1493" s="99"/>
      <c r="J1493" s="12"/>
      <c r="V1493" s="4"/>
      <c r="Z1493" t="s">
        <v>7</v>
      </c>
      <c r="AB1493" s="111"/>
      <c r="AE1493" s="36"/>
    </row>
    <row r="1494" spans="1:31" ht="25.2" customHeight="1" x14ac:dyDescent="0.3">
      <c r="A1494" s="5"/>
      <c r="B1494" s="4"/>
      <c r="E1494" s="99"/>
      <c r="J1494" s="12"/>
      <c r="V1494" s="4"/>
      <c r="Z1494" t="s">
        <v>7</v>
      </c>
      <c r="AB1494" s="111"/>
      <c r="AE1494" s="36"/>
    </row>
    <row r="1495" spans="1:31" ht="25.2" customHeight="1" x14ac:dyDescent="0.3">
      <c r="A1495" s="5"/>
      <c r="B1495" s="4"/>
      <c r="E1495" s="99"/>
      <c r="J1495" s="12"/>
      <c r="V1495" s="4"/>
      <c r="Z1495" t="s">
        <v>7</v>
      </c>
      <c r="AB1495" s="111"/>
      <c r="AE1495" s="36"/>
    </row>
    <row r="1496" spans="1:31" ht="25.2" customHeight="1" x14ac:dyDescent="0.3">
      <c r="A1496" s="5"/>
      <c r="B1496" s="4"/>
      <c r="E1496" s="99"/>
      <c r="J1496" s="12"/>
      <c r="V1496" s="4"/>
      <c r="Z1496" t="s">
        <v>7</v>
      </c>
      <c r="AB1496" s="111"/>
      <c r="AE1496" s="36"/>
    </row>
    <row r="1497" spans="1:31" ht="25.2" customHeight="1" x14ac:dyDescent="0.3">
      <c r="A1497" s="5"/>
      <c r="B1497" s="4"/>
      <c r="E1497" s="99"/>
      <c r="J1497" s="12"/>
      <c r="V1497" s="4"/>
      <c r="Z1497" t="s">
        <v>7</v>
      </c>
      <c r="AB1497" s="111"/>
      <c r="AE1497" s="36"/>
    </row>
    <row r="1498" spans="1:31" ht="25.2" customHeight="1" x14ac:dyDescent="0.3">
      <c r="A1498" s="5"/>
      <c r="B1498" s="4"/>
      <c r="E1498" s="99"/>
      <c r="J1498" s="12"/>
      <c r="V1498" s="4"/>
      <c r="Z1498" t="s">
        <v>7</v>
      </c>
      <c r="AB1498" s="111"/>
      <c r="AE1498" s="36"/>
    </row>
    <row r="1499" spans="1:31" ht="25.2" customHeight="1" x14ac:dyDescent="0.3">
      <c r="A1499" s="5"/>
      <c r="B1499" s="4"/>
      <c r="E1499" s="99"/>
      <c r="J1499" s="12"/>
      <c r="V1499" s="4"/>
      <c r="Z1499" t="s">
        <v>7</v>
      </c>
      <c r="AB1499" s="111"/>
      <c r="AE1499" s="36"/>
    </row>
    <row r="1500" spans="1:31" ht="25.2" customHeight="1" x14ac:dyDescent="0.3">
      <c r="A1500" s="5"/>
      <c r="B1500" s="4"/>
      <c r="E1500" s="99"/>
      <c r="J1500" s="12"/>
      <c r="V1500" s="4"/>
      <c r="Z1500" t="s">
        <v>7</v>
      </c>
      <c r="AB1500" s="111"/>
      <c r="AE1500" s="36"/>
    </row>
    <row r="1501" spans="1:31" ht="25.2" customHeight="1" x14ac:dyDescent="0.3">
      <c r="A1501" s="5"/>
      <c r="B1501" s="4"/>
      <c r="E1501" s="99"/>
      <c r="J1501" s="12"/>
      <c r="V1501" s="4"/>
      <c r="Z1501" t="s">
        <v>7</v>
      </c>
      <c r="AB1501" s="111"/>
      <c r="AE1501" s="36"/>
    </row>
    <row r="1502" spans="1:31" ht="25.2" customHeight="1" x14ac:dyDescent="0.3">
      <c r="A1502" s="5"/>
      <c r="B1502" s="4"/>
      <c r="E1502" s="99"/>
      <c r="J1502" s="12"/>
      <c r="V1502" s="4"/>
      <c r="Z1502" t="s">
        <v>7</v>
      </c>
      <c r="AB1502" s="111"/>
      <c r="AE1502" s="36"/>
    </row>
    <row r="1503" spans="1:31" ht="25.2" customHeight="1" x14ac:dyDescent="0.3">
      <c r="A1503" s="5"/>
      <c r="B1503" s="4"/>
      <c r="E1503" s="99"/>
      <c r="J1503" s="12"/>
      <c r="V1503" s="4"/>
      <c r="Z1503" t="s">
        <v>7</v>
      </c>
      <c r="AB1503" s="111"/>
      <c r="AE1503" s="36"/>
    </row>
    <row r="1504" spans="1:31" ht="25.2" customHeight="1" x14ac:dyDescent="0.3">
      <c r="A1504" s="5"/>
      <c r="B1504" s="4"/>
      <c r="E1504" s="99"/>
      <c r="J1504" s="12"/>
      <c r="V1504" s="4"/>
      <c r="Z1504" t="s">
        <v>7</v>
      </c>
      <c r="AB1504" s="111"/>
      <c r="AE1504" s="36"/>
    </row>
    <row r="1505" spans="1:31" ht="25.2" customHeight="1" x14ac:dyDescent="0.3">
      <c r="A1505" s="5"/>
      <c r="B1505" s="4"/>
      <c r="E1505" s="99"/>
      <c r="J1505" s="12"/>
      <c r="V1505" s="4"/>
      <c r="Z1505" t="s">
        <v>7</v>
      </c>
      <c r="AB1505" s="111"/>
      <c r="AE1505" s="36"/>
    </row>
    <row r="1506" spans="1:31" ht="25.2" customHeight="1" x14ac:dyDescent="0.3">
      <c r="A1506" s="5"/>
      <c r="B1506" s="4"/>
      <c r="E1506" s="99"/>
      <c r="J1506" s="12"/>
      <c r="V1506" s="4"/>
      <c r="Z1506" t="s">
        <v>7</v>
      </c>
      <c r="AB1506" s="111"/>
      <c r="AE1506" s="36"/>
    </row>
    <row r="1507" spans="1:31" ht="25.2" customHeight="1" x14ac:dyDescent="0.3">
      <c r="A1507" s="5"/>
      <c r="B1507" s="4"/>
      <c r="E1507" s="99"/>
      <c r="J1507" s="12"/>
      <c r="V1507" s="4"/>
      <c r="Z1507" t="s">
        <v>7</v>
      </c>
      <c r="AB1507" s="111"/>
      <c r="AE1507" s="36"/>
    </row>
    <row r="1508" spans="1:31" ht="25.2" customHeight="1" x14ac:dyDescent="0.3">
      <c r="A1508" s="5"/>
      <c r="B1508" s="4"/>
      <c r="E1508" s="99"/>
      <c r="J1508" s="12"/>
      <c r="V1508" s="4"/>
      <c r="Z1508" t="s">
        <v>7</v>
      </c>
      <c r="AB1508" s="111"/>
      <c r="AE1508" s="36"/>
    </row>
    <row r="1509" spans="1:31" ht="25.2" customHeight="1" x14ac:dyDescent="0.3">
      <c r="A1509" s="5"/>
      <c r="B1509" s="4"/>
      <c r="E1509" s="99"/>
      <c r="J1509" s="12"/>
      <c r="Z1509" t="s">
        <v>7</v>
      </c>
      <c r="AB1509" s="111"/>
      <c r="AE1509" s="36"/>
    </row>
    <row r="1510" spans="1:31" ht="25.2" customHeight="1" x14ac:dyDescent="0.3">
      <c r="A1510" s="5"/>
      <c r="B1510" s="4"/>
      <c r="E1510" s="99"/>
      <c r="J1510" s="12"/>
      <c r="Z1510" t="s">
        <v>7</v>
      </c>
      <c r="AB1510" s="111"/>
      <c r="AE1510" s="36"/>
    </row>
    <row r="1511" spans="1:31" ht="25.2" customHeight="1" x14ac:dyDescent="0.3">
      <c r="A1511" s="5"/>
      <c r="B1511" s="4"/>
      <c r="E1511" s="99"/>
      <c r="J1511" s="12"/>
      <c r="Z1511" t="s">
        <v>7</v>
      </c>
      <c r="AB1511" s="111"/>
      <c r="AE1511" s="36"/>
    </row>
    <row r="1512" spans="1:31" ht="25.2" customHeight="1" x14ac:dyDescent="0.3">
      <c r="A1512" s="5"/>
      <c r="B1512" s="4"/>
      <c r="E1512" s="99"/>
      <c r="J1512" s="12"/>
      <c r="Z1512" t="s">
        <v>7</v>
      </c>
      <c r="AB1512" s="111"/>
      <c r="AE1512" s="36"/>
    </row>
    <row r="1513" spans="1:31" ht="25.2" customHeight="1" x14ac:dyDescent="0.3">
      <c r="A1513" s="5"/>
      <c r="B1513" s="4"/>
      <c r="E1513" s="99"/>
      <c r="J1513" s="12"/>
      <c r="Z1513" t="s">
        <v>7</v>
      </c>
      <c r="AB1513" s="111"/>
      <c r="AE1513" s="36"/>
    </row>
    <row r="1514" spans="1:31" ht="25.2" customHeight="1" x14ac:dyDescent="0.3">
      <c r="A1514" s="5"/>
      <c r="B1514" s="4"/>
      <c r="E1514" s="99"/>
      <c r="J1514" s="12"/>
      <c r="Z1514" t="s">
        <v>7</v>
      </c>
      <c r="AB1514" s="111"/>
      <c r="AE1514" s="36"/>
    </row>
    <row r="1515" spans="1:31" ht="25.2" customHeight="1" x14ac:dyDescent="0.3">
      <c r="A1515" s="5"/>
      <c r="B1515" s="4"/>
      <c r="E1515" s="99"/>
      <c r="J1515" s="12"/>
      <c r="Z1515" t="s">
        <v>7</v>
      </c>
      <c r="AB1515" s="111"/>
      <c r="AE1515" s="36"/>
    </row>
    <row r="1516" spans="1:31" ht="25.2" customHeight="1" x14ac:dyDescent="0.3">
      <c r="A1516" s="5"/>
      <c r="B1516" s="4"/>
      <c r="E1516" s="99"/>
      <c r="J1516" s="12"/>
      <c r="Z1516" t="s">
        <v>7</v>
      </c>
      <c r="AB1516" s="111"/>
      <c r="AE1516" s="36"/>
    </row>
    <row r="1517" spans="1:31" ht="25.2" customHeight="1" x14ac:dyDescent="0.3">
      <c r="A1517" s="5"/>
      <c r="B1517" s="4"/>
      <c r="E1517" s="99"/>
      <c r="J1517" s="12"/>
      <c r="Z1517" t="s">
        <v>7</v>
      </c>
      <c r="AB1517" s="111"/>
      <c r="AE1517" s="36"/>
    </row>
    <row r="1518" spans="1:31" ht="25.2" customHeight="1" x14ac:dyDescent="0.3">
      <c r="A1518" s="5"/>
      <c r="B1518" s="4"/>
      <c r="E1518" s="99"/>
      <c r="J1518" s="12"/>
      <c r="Z1518" t="s">
        <v>7</v>
      </c>
      <c r="AB1518" s="111"/>
      <c r="AE1518" s="36"/>
    </row>
    <row r="1519" spans="1:31" ht="25.2" customHeight="1" x14ac:dyDescent="0.3">
      <c r="A1519" s="5"/>
      <c r="B1519" s="4"/>
      <c r="E1519" s="99"/>
      <c r="J1519" s="12"/>
      <c r="Z1519" t="s">
        <v>7</v>
      </c>
      <c r="AB1519" s="111"/>
      <c r="AE1519" s="36"/>
    </row>
    <row r="1520" spans="1:31" ht="25.2" customHeight="1" x14ac:dyDescent="0.3">
      <c r="A1520" s="5"/>
      <c r="B1520" s="4"/>
      <c r="E1520" s="99"/>
      <c r="J1520" s="12"/>
      <c r="Z1520" t="s">
        <v>7</v>
      </c>
      <c r="AB1520" s="111"/>
      <c r="AE1520" s="36"/>
    </row>
    <row r="1521" spans="1:31" ht="25.2" customHeight="1" x14ac:dyDescent="0.3">
      <c r="A1521" s="5"/>
      <c r="B1521" s="4"/>
      <c r="E1521" s="99"/>
      <c r="J1521" s="12"/>
      <c r="Z1521" t="s">
        <v>7</v>
      </c>
      <c r="AB1521" s="111"/>
      <c r="AE1521" s="36"/>
    </row>
    <row r="1522" spans="1:31" ht="25.2" customHeight="1" x14ac:dyDescent="0.3">
      <c r="A1522" s="5"/>
      <c r="B1522" s="4"/>
      <c r="E1522" s="99"/>
      <c r="J1522" s="12"/>
      <c r="Z1522" t="s">
        <v>7</v>
      </c>
      <c r="AB1522" s="111"/>
      <c r="AE1522" s="36"/>
    </row>
    <row r="1523" spans="1:31" ht="25.2" customHeight="1" x14ac:dyDescent="0.3">
      <c r="A1523" s="5"/>
      <c r="B1523" s="4"/>
      <c r="E1523" s="99"/>
      <c r="J1523" s="12"/>
      <c r="Z1523" t="s">
        <v>7</v>
      </c>
      <c r="AB1523" s="111"/>
      <c r="AE1523" s="36"/>
    </row>
    <row r="1524" spans="1:31" ht="25.2" customHeight="1" x14ac:dyDescent="0.3">
      <c r="A1524" s="5"/>
      <c r="B1524" s="4"/>
      <c r="E1524" s="99"/>
      <c r="J1524" s="12"/>
      <c r="Z1524" t="s">
        <v>7</v>
      </c>
      <c r="AB1524" s="111"/>
      <c r="AE1524" s="36"/>
    </row>
    <row r="1525" spans="1:31" ht="25.2" customHeight="1" x14ac:dyDescent="0.3">
      <c r="A1525" s="5"/>
      <c r="B1525" s="4"/>
      <c r="E1525" s="99"/>
      <c r="J1525" s="12"/>
      <c r="Z1525" t="s">
        <v>7</v>
      </c>
      <c r="AB1525" s="111"/>
      <c r="AE1525" s="36"/>
    </row>
    <row r="1526" spans="1:31" ht="25.2" customHeight="1" x14ac:dyDescent="0.3">
      <c r="A1526" s="5"/>
      <c r="B1526" s="4"/>
      <c r="E1526" s="99"/>
      <c r="J1526" s="12"/>
      <c r="Z1526" t="s">
        <v>7</v>
      </c>
      <c r="AB1526" s="111"/>
      <c r="AE1526" s="36"/>
    </row>
    <row r="1527" spans="1:31" ht="25.2" customHeight="1" x14ac:dyDescent="0.3">
      <c r="A1527" s="5"/>
      <c r="B1527" s="4"/>
      <c r="E1527" s="99"/>
      <c r="J1527" s="12"/>
      <c r="Z1527" t="s">
        <v>7</v>
      </c>
      <c r="AB1527" s="111"/>
      <c r="AE1527" s="36"/>
    </row>
    <row r="1528" spans="1:31" ht="25.2" customHeight="1" x14ac:dyDescent="0.3">
      <c r="A1528" s="5"/>
      <c r="B1528" s="4"/>
      <c r="E1528" s="99"/>
      <c r="J1528" s="12"/>
      <c r="Z1528" t="s">
        <v>7</v>
      </c>
      <c r="AB1528" s="111"/>
      <c r="AE1528" s="36"/>
    </row>
    <row r="1529" spans="1:31" ht="25.2" customHeight="1" x14ac:dyDescent="0.3">
      <c r="A1529" s="5"/>
      <c r="B1529" s="4"/>
      <c r="E1529" s="99"/>
      <c r="J1529" s="12"/>
      <c r="Z1529" t="s">
        <v>7</v>
      </c>
      <c r="AB1529" s="111"/>
      <c r="AE1529" s="36"/>
    </row>
    <row r="1530" spans="1:31" ht="25.2" customHeight="1" x14ac:dyDescent="0.3">
      <c r="A1530" s="5"/>
      <c r="B1530" s="4"/>
      <c r="E1530" s="99"/>
      <c r="J1530" s="12"/>
      <c r="Z1530" t="s">
        <v>7</v>
      </c>
      <c r="AB1530" s="111"/>
      <c r="AE1530" s="36"/>
    </row>
    <row r="1531" spans="1:31" ht="25.2" customHeight="1" x14ac:dyDescent="0.3">
      <c r="A1531" s="5"/>
      <c r="B1531" s="4"/>
      <c r="E1531" s="99"/>
      <c r="J1531" s="12"/>
      <c r="Z1531" t="s">
        <v>7</v>
      </c>
      <c r="AB1531" s="111"/>
      <c r="AE1531" s="36"/>
    </row>
    <row r="1532" spans="1:31" ht="25.2" customHeight="1" x14ac:dyDescent="0.3">
      <c r="A1532" s="5"/>
      <c r="B1532" s="4"/>
      <c r="E1532" s="99"/>
      <c r="J1532" s="12"/>
      <c r="Z1532" t="s">
        <v>7</v>
      </c>
      <c r="AB1532" s="111"/>
      <c r="AE1532" s="36"/>
    </row>
    <row r="1533" spans="1:31" ht="25.2" customHeight="1" x14ac:dyDescent="0.3">
      <c r="A1533" s="5"/>
      <c r="B1533" s="4"/>
      <c r="E1533" s="99"/>
      <c r="J1533" s="12"/>
      <c r="Z1533" t="s">
        <v>7</v>
      </c>
      <c r="AB1533" s="111"/>
      <c r="AE1533" s="36"/>
    </row>
    <row r="1534" spans="1:31" ht="25.2" customHeight="1" x14ac:dyDescent="0.3">
      <c r="A1534" s="5"/>
      <c r="B1534" s="4"/>
      <c r="E1534" s="99"/>
      <c r="J1534" s="12"/>
      <c r="Z1534" t="s">
        <v>7</v>
      </c>
      <c r="AB1534" s="111"/>
      <c r="AE1534" s="36"/>
    </row>
    <row r="1535" spans="1:31" ht="25.2" customHeight="1" x14ac:dyDescent="0.3">
      <c r="A1535" s="5"/>
      <c r="B1535" s="4"/>
      <c r="E1535" s="99"/>
      <c r="J1535" s="12"/>
      <c r="Z1535" t="s">
        <v>7</v>
      </c>
      <c r="AB1535" s="111"/>
      <c r="AE1535" s="36"/>
    </row>
    <row r="1536" spans="1:31" ht="25.2" customHeight="1" x14ac:dyDescent="0.3">
      <c r="A1536" s="5"/>
      <c r="B1536" s="4"/>
      <c r="E1536" s="99"/>
      <c r="J1536" s="12"/>
      <c r="Z1536" t="s">
        <v>7</v>
      </c>
      <c r="AB1536" s="111"/>
      <c r="AE1536" s="36"/>
    </row>
    <row r="1537" spans="1:31" ht="25.2" customHeight="1" x14ac:dyDescent="0.3">
      <c r="A1537" s="5"/>
      <c r="B1537" s="4"/>
      <c r="E1537" s="99"/>
      <c r="J1537" s="12"/>
      <c r="Z1537" t="s">
        <v>7</v>
      </c>
      <c r="AB1537" s="111"/>
      <c r="AE1537" s="36"/>
    </row>
    <row r="1538" spans="1:31" ht="25.2" customHeight="1" x14ac:dyDescent="0.3">
      <c r="A1538" s="5"/>
      <c r="B1538" s="4"/>
      <c r="E1538" s="99"/>
      <c r="J1538" s="12"/>
      <c r="Z1538" t="s">
        <v>7</v>
      </c>
      <c r="AB1538" s="111"/>
      <c r="AE1538" s="36"/>
    </row>
    <row r="1539" spans="1:31" ht="25.2" customHeight="1" x14ac:dyDescent="0.3">
      <c r="A1539" s="5"/>
      <c r="B1539" s="4"/>
      <c r="E1539" s="99"/>
      <c r="J1539" s="12"/>
      <c r="Z1539" t="s">
        <v>7</v>
      </c>
      <c r="AB1539" s="111"/>
      <c r="AE1539" s="36"/>
    </row>
    <row r="1540" spans="1:31" ht="25.2" customHeight="1" x14ac:dyDescent="0.3">
      <c r="A1540" s="5"/>
      <c r="B1540" s="4"/>
      <c r="E1540" s="99"/>
      <c r="J1540" s="12"/>
      <c r="Z1540" t="s">
        <v>7</v>
      </c>
      <c r="AB1540" s="111"/>
      <c r="AE1540" s="36"/>
    </row>
    <row r="1541" spans="1:31" ht="25.2" customHeight="1" x14ac:dyDescent="0.3">
      <c r="A1541" s="5"/>
      <c r="B1541" s="4"/>
      <c r="E1541" s="99"/>
      <c r="J1541" s="12"/>
      <c r="Z1541" t="s">
        <v>7</v>
      </c>
      <c r="AB1541" s="111"/>
      <c r="AE1541" s="36"/>
    </row>
    <row r="1542" spans="1:31" ht="25.2" customHeight="1" x14ac:dyDescent="0.3">
      <c r="A1542" s="5"/>
      <c r="B1542" s="4"/>
      <c r="E1542" s="99"/>
      <c r="J1542" s="12"/>
      <c r="Z1542" t="s">
        <v>7</v>
      </c>
      <c r="AB1542" s="111"/>
      <c r="AE1542" s="36"/>
    </row>
    <row r="1543" spans="1:31" ht="25.2" customHeight="1" x14ac:dyDescent="0.3">
      <c r="A1543" s="5"/>
      <c r="B1543" s="4"/>
      <c r="E1543" s="99"/>
      <c r="J1543" s="12"/>
      <c r="Z1543" t="s">
        <v>7</v>
      </c>
      <c r="AB1543" s="111"/>
      <c r="AE1543" s="36"/>
    </row>
    <row r="1544" spans="1:31" ht="25.2" customHeight="1" x14ac:dyDescent="0.3">
      <c r="A1544" s="5"/>
      <c r="B1544" s="4"/>
      <c r="E1544" s="99"/>
      <c r="J1544" s="12"/>
      <c r="Z1544" t="s">
        <v>7</v>
      </c>
      <c r="AB1544" s="111"/>
      <c r="AE1544" s="36"/>
    </row>
    <row r="1545" spans="1:31" ht="25.2" customHeight="1" x14ac:dyDescent="0.3">
      <c r="A1545" s="5"/>
      <c r="B1545" s="4"/>
      <c r="E1545" s="99"/>
      <c r="J1545" s="12"/>
      <c r="Z1545" t="s">
        <v>7</v>
      </c>
      <c r="AB1545" s="111"/>
      <c r="AE1545" s="36"/>
    </row>
    <row r="1546" spans="1:31" ht="25.2" customHeight="1" x14ac:dyDescent="0.3">
      <c r="A1546" s="5"/>
      <c r="B1546" s="4"/>
      <c r="E1546" s="99"/>
      <c r="J1546" s="12"/>
      <c r="Z1546" t="s">
        <v>7</v>
      </c>
      <c r="AB1546" s="111"/>
      <c r="AE1546" s="36"/>
    </row>
    <row r="1547" spans="1:31" ht="25.2" customHeight="1" x14ac:dyDescent="0.3">
      <c r="A1547" s="5"/>
      <c r="B1547" s="4"/>
      <c r="E1547" s="99"/>
      <c r="J1547" s="12"/>
      <c r="Z1547" t="s">
        <v>7</v>
      </c>
      <c r="AB1547" s="111"/>
      <c r="AE1547" s="36"/>
    </row>
    <row r="1548" spans="1:31" ht="25.2" customHeight="1" x14ac:dyDescent="0.3">
      <c r="A1548" s="5"/>
      <c r="B1548" s="4"/>
      <c r="E1548" s="99"/>
      <c r="J1548" s="12"/>
      <c r="Z1548" t="s">
        <v>7</v>
      </c>
      <c r="AB1548" s="111"/>
      <c r="AE1548" s="36"/>
    </row>
    <row r="1549" spans="1:31" ht="25.2" customHeight="1" x14ac:dyDescent="0.3">
      <c r="A1549" s="5"/>
      <c r="B1549" s="4"/>
      <c r="E1549" s="99"/>
      <c r="J1549" s="12"/>
      <c r="Z1549" t="s">
        <v>7</v>
      </c>
      <c r="AB1549" s="111"/>
      <c r="AE1549" s="100"/>
    </row>
    <row r="1550" spans="1:31" ht="25.2" customHeight="1" x14ac:dyDescent="0.3">
      <c r="A1550" s="5"/>
      <c r="B1550" s="4"/>
      <c r="E1550" s="99"/>
      <c r="J1550" s="12"/>
      <c r="Z1550" t="s">
        <v>7</v>
      </c>
      <c r="AB1550" s="111"/>
      <c r="AE1550" s="100"/>
    </row>
    <row r="1551" spans="1:31" ht="25.2" customHeight="1" x14ac:dyDescent="0.3">
      <c r="A1551" s="5"/>
      <c r="B1551" s="4"/>
      <c r="E1551" s="99"/>
      <c r="J1551" s="12"/>
      <c r="Z1551" t="s">
        <v>7</v>
      </c>
      <c r="AB1551" s="111"/>
      <c r="AE1551" s="100"/>
    </row>
    <row r="1552" spans="1:31" ht="25.2" customHeight="1" x14ac:dyDescent="0.3">
      <c r="A1552" s="5"/>
      <c r="B1552" s="4"/>
      <c r="E1552" s="99"/>
      <c r="J1552" s="12"/>
      <c r="Z1552" t="s">
        <v>7</v>
      </c>
      <c r="AB1552" s="111"/>
      <c r="AE1552" s="100"/>
    </row>
    <row r="1553" spans="1:31" ht="25.2" customHeight="1" x14ac:dyDescent="0.3">
      <c r="A1553" s="5"/>
      <c r="B1553" s="4"/>
      <c r="E1553" s="99"/>
      <c r="J1553" s="12"/>
      <c r="Z1553" t="s">
        <v>7</v>
      </c>
      <c r="AB1553" s="111"/>
      <c r="AE1553" s="100"/>
    </row>
    <row r="1554" spans="1:31" ht="25.2" customHeight="1" x14ac:dyDescent="0.3">
      <c r="A1554" s="5"/>
      <c r="B1554" s="4"/>
      <c r="E1554" s="99"/>
      <c r="J1554" s="12"/>
      <c r="Z1554" t="s">
        <v>7</v>
      </c>
      <c r="AB1554" s="111"/>
      <c r="AE1554" s="100"/>
    </row>
    <row r="1555" spans="1:31" ht="25.2" customHeight="1" x14ac:dyDescent="0.3">
      <c r="A1555" s="5"/>
      <c r="B1555" s="4"/>
      <c r="E1555" s="99"/>
      <c r="J1555" s="12"/>
      <c r="Z1555" t="s">
        <v>7</v>
      </c>
      <c r="AB1555" s="111"/>
      <c r="AE1555" s="100"/>
    </row>
    <row r="1556" spans="1:31" ht="25.2" customHeight="1" x14ac:dyDescent="0.3">
      <c r="A1556" s="5"/>
      <c r="B1556" s="4"/>
      <c r="E1556" s="99"/>
      <c r="J1556" s="12"/>
      <c r="Z1556" t="s">
        <v>7</v>
      </c>
      <c r="AB1556" s="111"/>
      <c r="AE1556" s="100"/>
    </row>
    <row r="1557" spans="1:31" ht="25.2" customHeight="1" x14ac:dyDescent="0.3">
      <c r="A1557" s="5"/>
      <c r="B1557" s="4"/>
      <c r="E1557" s="99"/>
      <c r="J1557" s="12"/>
      <c r="Z1557" t="s">
        <v>7</v>
      </c>
      <c r="AB1557" s="111"/>
      <c r="AE1557" s="100"/>
    </row>
    <row r="1558" spans="1:31" ht="25.2" customHeight="1" x14ac:dyDescent="0.3">
      <c r="A1558" s="5"/>
      <c r="B1558" s="4"/>
      <c r="E1558" s="99"/>
      <c r="J1558" s="12"/>
      <c r="Z1558" t="s">
        <v>7</v>
      </c>
      <c r="AB1558" s="111"/>
      <c r="AE1558" s="100"/>
    </row>
    <row r="1559" spans="1:31" ht="25.2" customHeight="1" x14ac:dyDescent="0.3">
      <c r="A1559" s="5"/>
      <c r="B1559" s="4"/>
      <c r="E1559" s="99"/>
      <c r="J1559" s="12"/>
      <c r="Z1559" t="s">
        <v>7</v>
      </c>
      <c r="AB1559" s="111"/>
      <c r="AE1559" s="100"/>
    </row>
    <row r="1560" spans="1:31" ht="25.2" customHeight="1" x14ac:dyDescent="0.3">
      <c r="A1560" s="5"/>
      <c r="B1560" s="4"/>
      <c r="E1560" s="99"/>
      <c r="J1560" s="12"/>
      <c r="Z1560" t="s">
        <v>7</v>
      </c>
      <c r="AB1560" s="111"/>
      <c r="AE1560" s="100"/>
    </row>
    <row r="1561" spans="1:31" ht="25.2" customHeight="1" x14ac:dyDescent="0.3">
      <c r="A1561" s="5"/>
      <c r="B1561" s="4"/>
      <c r="E1561" s="99"/>
      <c r="J1561" s="12"/>
      <c r="Z1561" t="s">
        <v>7</v>
      </c>
      <c r="AB1561" s="111"/>
      <c r="AE1561" s="100"/>
    </row>
    <row r="1562" spans="1:31" ht="25.2" customHeight="1" x14ac:dyDescent="0.3">
      <c r="A1562" s="5"/>
      <c r="B1562" s="4"/>
      <c r="E1562" s="99"/>
      <c r="J1562" s="12"/>
      <c r="Z1562" t="s">
        <v>7</v>
      </c>
      <c r="AB1562" s="111"/>
      <c r="AE1562" s="100"/>
    </row>
    <row r="1563" spans="1:31" ht="25.2" customHeight="1" x14ac:dyDescent="0.3">
      <c r="A1563" s="5"/>
      <c r="B1563" s="4"/>
      <c r="E1563" s="99"/>
      <c r="J1563" s="12"/>
      <c r="Z1563" t="s">
        <v>7</v>
      </c>
      <c r="AB1563" s="111"/>
      <c r="AE1563" s="100"/>
    </row>
    <row r="1564" spans="1:31" ht="25.2" customHeight="1" x14ac:dyDescent="0.3">
      <c r="A1564" s="5"/>
      <c r="B1564" s="4"/>
      <c r="E1564" s="99"/>
      <c r="J1564" s="12"/>
      <c r="Z1564" t="s">
        <v>7</v>
      </c>
      <c r="AB1564" s="111"/>
      <c r="AE1564" s="100"/>
    </row>
    <row r="1565" spans="1:31" ht="25.2" customHeight="1" x14ac:dyDescent="0.3">
      <c r="A1565" s="5"/>
      <c r="B1565" s="4"/>
      <c r="E1565" s="99"/>
      <c r="J1565" s="12"/>
      <c r="Z1565" t="s">
        <v>7</v>
      </c>
      <c r="AB1565" s="111"/>
      <c r="AE1565" s="100"/>
    </row>
    <row r="1566" spans="1:31" ht="25.2" customHeight="1" x14ac:dyDescent="0.3">
      <c r="A1566" s="5"/>
      <c r="B1566" s="4"/>
      <c r="E1566" s="99"/>
      <c r="J1566" s="12"/>
      <c r="Z1566" s="4" t="s">
        <v>7</v>
      </c>
      <c r="AB1566" s="111"/>
      <c r="AE1566" s="100"/>
    </row>
    <row r="1567" spans="1:31" ht="25.2" customHeight="1" x14ac:dyDescent="0.3">
      <c r="A1567" s="5"/>
      <c r="B1567" s="4"/>
      <c r="E1567" s="99"/>
      <c r="J1567" s="12"/>
      <c r="Z1567" s="4" t="s">
        <v>7</v>
      </c>
      <c r="AB1567" s="111"/>
      <c r="AE1567" s="100"/>
    </row>
    <row r="1568" spans="1:31" ht="25.2" customHeight="1" x14ac:dyDescent="0.3">
      <c r="A1568" s="5"/>
      <c r="B1568" s="4"/>
      <c r="E1568" s="99"/>
      <c r="J1568" s="12"/>
      <c r="Z1568" s="4" t="s">
        <v>7</v>
      </c>
      <c r="AB1568" s="111"/>
    </row>
    <row r="1569" spans="1:28" ht="25.2" customHeight="1" x14ac:dyDescent="0.3">
      <c r="A1569" s="5"/>
      <c r="B1569" s="4"/>
      <c r="E1569" s="99"/>
      <c r="J1569" s="12"/>
      <c r="Z1569" s="4" t="s">
        <v>7</v>
      </c>
      <c r="AB1569" s="111"/>
    </row>
    <row r="1570" spans="1:28" ht="25.2" customHeight="1" x14ac:dyDescent="0.3">
      <c r="A1570" s="5"/>
      <c r="B1570" s="4"/>
      <c r="E1570" s="99"/>
      <c r="J1570" s="12"/>
      <c r="Z1570" s="4" t="s">
        <v>7</v>
      </c>
      <c r="AB1570" s="111"/>
    </row>
    <row r="1571" spans="1:28" ht="25.2" customHeight="1" x14ac:dyDescent="0.3">
      <c r="A1571" s="5"/>
      <c r="B1571" s="4"/>
      <c r="E1571" s="99"/>
      <c r="J1571" s="12"/>
      <c r="Z1571" s="4" t="s">
        <v>7</v>
      </c>
      <c r="AB1571" s="111"/>
    </row>
    <row r="1572" spans="1:28" ht="25.2" customHeight="1" x14ac:dyDescent="0.3">
      <c r="A1572" s="5"/>
      <c r="B1572" s="4"/>
      <c r="E1572" s="99"/>
      <c r="J1572" s="12"/>
      <c r="Z1572" s="4" t="s">
        <v>7</v>
      </c>
      <c r="AB1572" s="111"/>
    </row>
    <row r="1573" spans="1:28" ht="25.2" customHeight="1" x14ac:dyDescent="0.3">
      <c r="A1573" s="5"/>
      <c r="B1573" s="4"/>
      <c r="E1573" s="99"/>
      <c r="J1573" s="12"/>
      <c r="Z1573" s="4" t="s">
        <v>7</v>
      </c>
      <c r="AB1573" s="111"/>
    </row>
    <row r="1574" spans="1:28" ht="25.2" customHeight="1" x14ac:dyDescent="0.3">
      <c r="A1574" s="5"/>
      <c r="B1574" s="4"/>
      <c r="E1574" s="99"/>
      <c r="J1574" s="12"/>
      <c r="Z1574" s="4" t="s">
        <v>7</v>
      </c>
      <c r="AB1574" s="111"/>
    </row>
    <row r="1575" spans="1:28" ht="25.2" customHeight="1" x14ac:dyDescent="0.3">
      <c r="A1575" s="5"/>
      <c r="B1575" s="4"/>
      <c r="E1575" s="99"/>
      <c r="J1575" s="12"/>
      <c r="Z1575" s="4" t="s">
        <v>7</v>
      </c>
      <c r="AB1575" s="111"/>
    </row>
    <row r="1576" spans="1:28" ht="25.2" customHeight="1" x14ac:dyDescent="0.3">
      <c r="A1576" s="5"/>
      <c r="B1576" s="4"/>
      <c r="E1576" s="99"/>
      <c r="J1576" s="12"/>
      <c r="Z1576" s="4" t="s">
        <v>7</v>
      </c>
      <c r="AB1576" s="111"/>
    </row>
    <row r="1577" spans="1:28" ht="25.2" customHeight="1" x14ac:dyDescent="0.3">
      <c r="A1577" s="5"/>
      <c r="B1577" s="4"/>
      <c r="E1577" s="99"/>
      <c r="J1577" s="12"/>
      <c r="Z1577" s="4" t="s">
        <v>7</v>
      </c>
      <c r="AB1577" s="111"/>
    </row>
    <row r="1578" spans="1:28" ht="25.2" customHeight="1" x14ac:dyDescent="0.3">
      <c r="A1578" s="5"/>
      <c r="B1578" s="4"/>
      <c r="E1578" s="99"/>
      <c r="J1578" s="12"/>
      <c r="Z1578" s="4" t="s">
        <v>7</v>
      </c>
      <c r="AB1578" s="111"/>
    </row>
    <row r="1579" spans="1:28" ht="25.2" customHeight="1" x14ac:dyDescent="0.3">
      <c r="A1579" s="5"/>
      <c r="B1579" s="4"/>
      <c r="E1579" s="99"/>
      <c r="J1579" s="12"/>
      <c r="Z1579" s="4" t="s">
        <v>7</v>
      </c>
      <c r="AB1579" s="111"/>
    </row>
    <row r="1580" spans="1:28" ht="25.2" customHeight="1" x14ac:dyDescent="0.3">
      <c r="A1580" s="5"/>
      <c r="B1580" s="4"/>
      <c r="E1580" s="99"/>
      <c r="J1580" s="12"/>
      <c r="Z1580" s="4" t="s">
        <v>7</v>
      </c>
      <c r="AB1580" s="111"/>
    </row>
    <row r="1581" spans="1:28" ht="25.2" customHeight="1" x14ac:dyDescent="0.3">
      <c r="A1581" s="5"/>
      <c r="B1581" s="4"/>
      <c r="E1581" s="99"/>
      <c r="J1581" s="12"/>
      <c r="Z1581" s="4" t="s">
        <v>7</v>
      </c>
      <c r="AB1581" s="111"/>
    </row>
    <row r="1582" spans="1:28" ht="25.2" customHeight="1" x14ac:dyDescent="0.3">
      <c r="A1582" s="5"/>
      <c r="B1582" s="4"/>
      <c r="E1582" s="99"/>
      <c r="J1582" s="12"/>
      <c r="Z1582" s="4" t="s">
        <v>7</v>
      </c>
      <c r="AB1582" s="111"/>
    </row>
    <row r="1583" spans="1:28" ht="25.2" customHeight="1" x14ac:dyDescent="0.3">
      <c r="A1583" s="5"/>
      <c r="B1583" s="4"/>
      <c r="E1583" s="99"/>
      <c r="J1583" s="12"/>
      <c r="Z1583" s="4" t="s">
        <v>7</v>
      </c>
      <c r="AB1583" s="111"/>
    </row>
    <row r="1584" spans="1:28" ht="25.2" customHeight="1" x14ac:dyDescent="0.3">
      <c r="A1584" s="5"/>
      <c r="B1584" s="4"/>
      <c r="E1584" s="99"/>
      <c r="J1584" s="12"/>
      <c r="Z1584" s="4" t="s">
        <v>7</v>
      </c>
      <c r="AB1584" s="111"/>
    </row>
    <row r="1585" spans="1:28" ht="25.2" customHeight="1" x14ac:dyDescent="0.3">
      <c r="A1585" s="5"/>
      <c r="B1585" s="4"/>
      <c r="E1585" s="99"/>
      <c r="J1585" s="12"/>
      <c r="Z1585" s="4" t="s">
        <v>7</v>
      </c>
      <c r="AB1585" s="111"/>
    </row>
    <row r="1586" spans="1:28" ht="25.2" customHeight="1" x14ac:dyDescent="0.3">
      <c r="A1586" s="5"/>
      <c r="B1586" s="4"/>
      <c r="E1586" s="99"/>
      <c r="J1586" s="12"/>
      <c r="Z1586" s="4" t="s">
        <v>7</v>
      </c>
      <c r="AB1586" s="111"/>
    </row>
    <row r="1587" spans="1:28" ht="25.2" customHeight="1" x14ac:dyDescent="0.3">
      <c r="A1587" s="5"/>
      <c r="B1587" s="4"/>
      <c r="E1587" s="99"/>
      <c r="J1587" s="12"/>
      <c r="Z1587" s="4" t="s">
        <v>7</v>
      </c>
      <c r="AB1587" s="111"/>
    </row>
    <row r="1588" spans="1:28" ht="25.2" customHeight="1" x14ac:dyDescent="0.3">
      <c r="A1588" s="5"/>
      <c r="B1588" s="4"/>
      <c r="E1588" s="99"/>
      <c r="J1588" s="12"/>
      <c r="Z1588" s="4" t="s">
        <v>7</v>
      </c>
      <c r="AB1588" s="111"/>
    </row>
    <row r="1589" spans="1:28" ht="25.2" customHeight="1" x14ac:dyDescent="0.3">
      <c r="A1589" s="5"/>
      <c r="B1589" s="4"/>
      <c r="E1589" s="99"/>
      <c r="J1589" s="12"/>
      <c r="Z1589" s="4" t="s">
        <v>7</v>
      </c>
      <c r="AB1589" s="111"/>
    </row>
    <row r="1590" spans="1:28" ht="25.2" customHeight="1" x14ac:dyDescent="0.3">
      <c r="A1590" s="5"/>
      <c r="B1590" s="4"/>
      <c r="E1590" s="99"/>
      <c r="J1590" s="12"/>
      <c r="Z1590" s="4" t="s">
        <v>7</v>
      </c>
      <c r="AB1590" s="111"/>
    </row>
    <row r="1591" spans="1:28" ht="25.2" customHeight="1" x14ac:dyDescent="0.3">
      <c r="A1591" s="5"/>
      <c r="B1591" s="4"/>
      <c r="E1591" s="99"/>
      <c r="J1591" s="12"/>
      <c r="Z1591" s="4" t="s">
        <v>7</v>
      </c>
      <c r="AB1591" s="111"/>
    </row>
    <row r="1592" spans="1:28" ht="25.2" customHeight="1" x14ac:dyDescent="0.3">
      <c r="A1592" s="5"/>
      <c r="B1592" s="4"/>
      <c r="E1592" s="99"/>
      <c r="J1592" s="12"/>
      <c r="Z1592" s="4" t="s">
        <v>7</v>
      </c>
      <c r="AB1592" s="111"/>
    </row>
    <row r="1593" spans="1:28" ht="25.2" customHeight="1" x14ac:dyDescent="0.3">
      <c r="A1593" s="5"/>
      <c r="B1593" s="4"/>
      <c r="E1593" s="99"/>
      <c r="J1593" s="12"/>
      <c r="Z1593" s="4" t="s">
        <v>7</v>
      </c>
      <c r="AB1593" s="111"/>
    </row>
    <row r="1594" spans="1:28" ht="25.2" customHeight="1" x14ac:dyDescent="0.3">
      <c r="A1594" s="5"/>
      <c r="B1594" s="4"/>
      <c r="E1594" s="99"/>
      <c r="J1594" s="12"/>
      <c r="Z1594" s="4" t="s">
        <v>7</v>
      </c>
      <c r="AB1594" s="111"/>
    </row>
    <row r="1595" spans="1:28" ht="25.2" customHeight="1" x14ac:dyDescent="0.3">
      <c r="A1595" s="5"/>
      <c r="B1595" s="4"/>
      <c r="E1595" s="99"/>
      <c r="J1595" s="12"/>
      <c r="Z1595" s="4" t="s">
        <v>7</v>
      </c>
      <c r="AB1595" s="111"/>
    </row>
    <row r="1596" spans="1:28" ht="25.2" customHeight="1" x14ac:dyDescent="0.3">
      <c r="A1596" s="5"/>
      <c r="B1596" s="4"/>
      <c r="E1596" s="99"/>
      <c r="J1596" s="12"/>
      <c r="Z1596" s="4" t="s">
        <v>7</v>
      </c>
      <c r="AB1596" s="111"/>
    </row>
    <row r="1597" spans="1:28" ht="25.2" customHeight="1" x14ac:dyDescent="0.3">
      <c r="A1597" s="5"/>
      <c r="B1597" s="4"/>
      <c r="E1597" s="99"/>
      <c r="J1597" s="12"/>
      <c r="Z1597" s="4" t="s">
        <v>7</v>
      </c>
      <c r="AB1597" s="111"/>
    </row>
    <row r="1598" spans="1:28" ht="25.2" customHeight="1" x14ac:dyDescent="0.3">
      <c r="A1598" s="5"/>
      <c r="B1598" s="4"/>
      <c r="E1598" s="99"/>
      <c r="J1598" s="12"/>
      <c r="Z1598" s="4" t="s">
        <v>7</v>
      </c>
      <c r="AB1598" s="111"/>
    </row>
    <row r="1599" spans="1:28" ht="25.2" customHeight="1" x14ac:dyDescent="0.3">
      <c r="A1599" s="5"/>
      <c r="B1599" s="4"/>
      <c r="E1599" s="99"/>
      <c r="J1599" s="12"/>
      <c r="Z1599" s="4" t="s">
        <v>7</v>
      </c>
      <c r="AB1599" s="111"/>
    </row>
    <row r="1600" spans="1:28" ht="25.2" customHeight="1" x14ac:dyDescent="0.3">
      <c r="A1600" s="5"/>
      <c r="B1600" s="4"/>
      <c r="E1600" s="99"/>
      <c r="J1600" s="12"/>
      <c r="Z1600" s="4" t="s">
        <v>7</v>
      </c>
      <c r="AB1600" s="111"/>
    </row>
    <row r="1601" spans="1:28" ht="25.2" customHeight="1" x14ac:dyDescent="0.3">
      <c r="A1601" s="5"/>
      <c r="B1601" s="4"/>
      <c r="E1601" s="99"/>
      <c r="J1601" s="12"/>
      <c r="Z1601" s="4" t="s">
        <v>7</v>
      </c>
      <c r="AB1601" s="111"/>
    </row>
    <row r="1602" spans="1:28" ht="25.2" customHeight="1" x14ac:dyDescent="0.3">
      <c r="A1602" s="5"/>
      <c r="B1602" s="4"/>
      <c r="E1602" s="99"/>
      <c r="J1602" s="12"/>
      <c r="Z1602" s="4" t="s">
        <v>7</v>
      </c>
      <c r="AB1602" s="111"/>
    </row>
    <row r="1603" spans="1:28" ht="25.2" customHeight="1" x14ac:dyDescent="0.3">
      <c r="A1603" s="5"/>
      <c r="B1603" s="4"/>
      <c r="E1603" s="99"/>
      <c r="J1603" s="12"/>
      <c r="Z1603" s="4" t="s">
        <v>7</v>
      </c>
      <c r="AB1603" s="111"/>
    </row>
    <row r="1604" spans="1:28" ht="25.2" customHeight="1" x14ac:dyDescent="0.3">
      <c r="A1604" s="5"/>
      <c r="B1604" s="4"/>
      <c r="E1604" s="99"/>
      <c r="J1604" s="12"/>
      <c r="Z1604" s="4" t="s">
        <v>7</v>
      </c>
      <c r="AB1604" s="111"/>
    </row>
    <row r="1605" spans="1:28" ht="25.2" customHeight="1" x14ac:dyDescent="0.3">
      <c r="A1605" s="5"/>
      <c r="B1605" s="4"/>
      <c r="E1605" s="99"/>
      <c r="J1605" s="12"/>
      <c r="Z1605" s="4" t="s">
        <v>7</v>
      </c>
      <c r="AB1605" s="111"/>
    </row>
    <row r="1606" spans="1:28" ht="25.2" customHeight="1" x14ac:dyDescent="0.3">
      <c r="A1606" s="5"/>
      <c r="B1606" s="4"/>
      <c r="E1606" s="99"/>
      <c r="J1606" s="12"/>
      <c r="Z1606" s="4" t="s">
        <v>7</v>
      </c>
      <c r="AB1606" s="111"/>
    </row>
    <row r="1607" spans="1:28" ht="25.2" customHeight="1" x14ac:dyDescent="0.3">
      <c r="A1607" s="5"/>
      <c r="B1607" s="4"/>
      <c r="E1607" s="99"/>
      <c r="J1607" s="12"/>
      <c r="Z1607" s="4" t="s">
        <v>7</v>
      </c>
      <c r="AB1607" s="111"/>
    </row>
    <row r="1608" spans="1:28" ht="25.2" customHeight="1" x14ac:dyDescent="0.3">
      <c r="A1608" s="5"/>
      <c r="B1608" s="4"/>
      <c r="E1608" s="99"/>
      <c r="J1608" s="12"/>
      <c r="Z1608" s="4" t="s">
        <v>7</v>
      </c>
      <c r="AB1608" s="111"/>
    </row>
    <row r="1609" spans="1:28" ht="25.2" customHeight="1" x14ac:dyDescent="0.3">
      <c r="A1609" s="5"/>
      <c r="B1609" s="4"/>
      <c r="E1609" s="99"/>
      <c r="J1609" s="12"/>
      <c r="Z1609" s="4" t="s">
        <v>7</v>
      </c>
      <c r="AB1609" s="111"/>
    </row>
    <row r="1610" spans="1:28" ht="25.2" customHeight="1" x14ac:dyDescent="0.3">
      <c r="A1610" s="5"/>
      <c r="B1610" s="4"/>
      <c r="E1610" s="99"/>
      <c r="J1610" s="12"/>
      <c r="Z1610" s="4" t="s">
        <v>7</v>
      </c>
      <c r="AB1610" s="111"/>
    </row>
    <row r="1611" spans="1:28" ht="25.2" customHeight="1" x14ac:dyDescent="0.3">
      <c r="A1611" s="5"/>
      <c r="B1611" s="4"/>
      <c r="E1611" s="99"/>
      <c r="J1611" s="12"/>
      <c r="Z1611" s="4" t="s">
        <v>7</v>
      </c>
      <c r="AB1611" s="111"/>
    </row>
    <row r="1612" spans="1:28" ht="25.2" customHeight="1" x14ac:dyDescent="0.3">
      <c r="A1612" s="5"/>
      <c r="B1612" s="4"/>
      <c r="E1612" s="99"/>
      <c r="J1612" s="12"/>
      <c r="Z1612" s="4" t="s">
        <v>7</v>
      </c>
      <c r="AB1612" s="111"/>
    </row>
    <row r="1613" spans="1:28" ht="25.2" customHeight="1" x14ac:dyDescent="0.3">
      <c r="A1613" s="5"/>
      <c r="B1613" s="4"/>
      <c r="E1613" s="99"/>
      <c r="J1613" s="12"/>
      <c r="Z1613" s="4" t="s">
        <v>7</v>
      </c>
      <c r="AB1613" s="111"/>
    </row>
    <row r="1614" spans="1:28" ht="25.2" customHeight="1" x14ac:dyDescent="0.3">
      <c r="A1614" s="5"/>
      <c r="B1614" s="4"/>
      <c r="E1614" s="99"/>
      <c r="J1614" s="12"/>
      <c r="Z1614" s="4" t="s">
        <v>7</v>
      </c>
      <c r="AB1614" s="111"/>
    </row>
    <row r="1615" spans="1:28" ht="25.2" customHeight="1" x14ac:dyDescent="0.3">
      <c r="A1615" s="5"/>
      <c r="B1615" s="4"/>
      <c r="E1615" s="99"/>
      <c r="J1615" s="12"/>
      <c r="Z1615" s="4" t="s">
        <v>7</v>
      </c>
      <c r="AB1615" s="111"/>
    </row>
    <row r="1616" spans="1:28" ht="25.2" customHeight="1" x14ac:dyDescent="0.3">
      <c r="A1616" s="5"/>
      <c r="B1616" s="4"/>
      <c r="E1616" s="99"/>
      <c r="J1616" s="12"/>
      <c r="Z1616" s="4" t="s">
        <v>7</v>
      </c>
      <c r="AB1616" s="111"/>
    </row>
    <row r="1617" spans="1:28" ht="25.2" customHeight="1" x14ac:dyDescent="0.3">
      <c r="A1617" s="5"/>
      <c r="B1617" s="4"/>
      <c r="E1617" s="99"/>
      <c r="J1617" s="12"/>
      <c r="Z1617" s="4" t="s">
        <v>7</v>
      </c>
      <c r="AB1617" s="111"/>
    </row>
    <row r="1618" spans="1:28" ht="25.2" customHeight="1" x14ac:dyDescent="0.3">
      <c r="A1618" s="5"/>
      <c r="B1618" s="4"/>
      <c r="E1618" s="99"/>
      <c r="J1618" s="12"/>
      <c r="Z1618" s="4" t="s">
        <v>7</v>
      </c>
      <c r="AB1618" s="111"/>
    </row>
    <row r="1619" spans="1:28" ht="25.2" customHeight="1" x14ac:dyDescent="0.3">
      <c r="A1619" s="5"/>
      <c r="B1619" s="4"/>
      <c r="E1619" s="99"/>
      <c r="J1619" s="12"/>
      <c r="Z1619" s="4" t="s">
        <v>7</v>
      </c>
      <c r="AB1619" s="111"/>
    </row>
    <row r="1620" spans="1:28" ht="25.2" customHeight="1" x14ac:dyDescent="0.3">
      <c r="A1620" s="5"/>
      <c r="B1620" s="4"/>
      <c r="E1620" s="99"/>
      <c r="J1620" s="12"/>
      <c r="Z1620" s="4" t="s">
        <v>7</v>
      </c>
      <c r="AB1620" s="111"/>
    </row>
    <row r="1621" spans="1:28" ht="25.2" customHeight="1" x14ac:dyDescent="0.3">
      <c r="A1621" s="5"/>
      <c r="B1621" s="4"/>
      <c r="E1621" s="99"/>
      <c r="J1621" s="12"/>
      <c r="Z1621" s="4" t="s">
        <v>7</v>
      </c>
      <c r="AB1621" s="111"/>
    </row>
    <row r="1622" spans="1:28" ht="25.2" customHeight="1" x14ac:dyDescent="0.3">
      <c r="A1622" s="5"/>
      <c r="B1622" s="4"/>
      <c r="E1622" s="99"/>
      <c r="J1622" s="12"/>
      <c r="Z1622" s="4" t="s">
        <v>7</v>
      </c>
      <c r="AB1622" s="111"/>
    </row>
    <row r="1623" spans="1:28" ht="25.2" customHeight="1" x14ac:dyDescent="0.3">
      <c r="A1623" s="5"/>
      <c r="B1623" s="4"/>
      <c r="E1623" s="99"/>
      <c r="J1623" s="12"/>
      <c r="Z1623" s="4" t="s">
        <v>7</v>
      </c>
      <c r="AB1623" s="111"/>
    </row>
    <row r="1624" spans="1:28" ht="25.2" customHeight="1" x14ac:dyDescent="0.3">
      <c r="A1624" s="5"/>
      <c r="B1624" s="4"/>
      <c r="E1624" s="99"/>
      <c r="J1624" s="12"/>
      <c r="Z1624" s="4" t="s">
        <v>7</v>
      </c>
      <c r="AB1624" s="111"/>
    </row>
    <row r="1625" spans="1:28" ht="25.2" customHeight="1" x14ac:dyDescent="0.3">
      <c r="A1625" s="5"/>
      <c r="B1625" s="4"/>
      <c r="E1625" s="99"/>
      <c r="J1625" s="12"/>
      <c r="Z1625" s="4" t="s">
        <v>7</v>
      </c>
      <c r="AB1625" s="111"/>
    </row>
    <row r="1626" spans="1:28" ht="25.2" customHeight="1" x14ac:dyDescent="0.3">
      <c r="A1626" s="5"/>
      <c r="B1626" s="4"/>
      <c r="E1626" s="99"/>
      <c r="J1626" s="12"/>
      <c r="Z1626" s="4" t="s">
        <v>7</v>
      </c>
      <c r="AB1626" s="111"/>
    </row>
    <row r="1627" spans="1:28" ht="25.2" customHeight="1" x14ac:dyDescent="0.3">
      <c r="A1627" s="5"/>
      <c r="B1627" s="4"/>
      <c r="E1627" s="99"/>
      <c r="J1627" s="12"/>
      <c r="Z1627" s="4" t="s">
        <v>7</v>
      </c>
      <c r="AB1627" s="111"/>
    </row>
    <row r="1628" spans="1:28" ht="25.2" customHeight="1" x14ac:dyDescent="0.3">
      <c r="A1628" s="5"/>
      <c r="B1628" s="4"/>
      <c r="E1628" s="99"/>
      <c r="J1628" s="12"/>
      <c r="Z1628" s="4" t="s">
        <v>7</v>
      </c>
      <c r="AB1628" s="111"/>
    </row>
    <row r="1629" spans="1:28" ht="25.2" customHeight="1" x14ac:dyDescent="0.3">
      <c r="A1629" s="5"/>
      <c r="B1629" s="4"/>
      <c r="E1629" s="99"/>
      <c r="J1629" s="12"/>
      <c r="Z1629" s="4" t="s">
        <v>7</v>
      </c>
      <c r="AB1629" s="111"/>
    </row>
    <row r="1630" spans="1:28" ht="25.2" customHeight="1" x14ac:dyDescent="0.3">
      <c r="A1630" s="5"/>
      <c r="B1630" s="4"/>
      <c r="E1630" s="99"/>
      <c r="J1630" s="12"/>
      <c r="Z1630" s="4" t="s">
        <v>7</v>
      </c>
      <c r="AB1630" s="111"/>
    </row>
    <row r="1631" spans="1:28" ht="25.2" customHeight="1" x14ac:dyDescent="0.3">
      <c r="A1631" s="5"/>
      <c r="B1631" s="4"/>
      <c r="E1631" s="99"/>
      <c r="J1631" s="12"/>
      <c r="Z1631" s="4" t="s">
        <v>7</v>
      </c>
      <c r="AB1631" s="111"/>
    </row>
    <row r="1632" spans="1:28" ht="25.2" customHeight="1" x14ac:dyDescent="0.3">
      <c r="A1632" s="5"/>
      <c r="B1632" s="4"/>
      <c r="E1632" s="99"/>
      <c r="J1632" s="12"/>
      <c r="Z1632" s="4" t="s">
        <v>7</v>
      </c>
      <c r="AB1632" s="111"/>
    </row>
    <row r="1633" spans="1:28" ht="25.2" customHeight="1" x14ac:dyDescent="0.3">
      <c r="A1633" s="5"/>
      <c r="B1633" s="4"/>
      <c r="E1633" s="99"/>
      <c r="J1633" s="12"/>
      <c r="Z1633" s="4" t="s">
        <v>7</v>
      </c>
      <c r="AB1633" s="111"/>
    </row>
    <row r="1634" spans="1:28" ht="25.2" customHeight="1" x14ac:dyDescent="0.3">
      <c r="A1634" s="5"/>
      <c r="B1634" s="4"/>
      <c r="E1634" s="99"/>
      <c r="J1634" s="12"/>
      <c r="Z1634" s="4" t="s">
        <v>7</v>
      </c>
      <c r="AB1634" s="111"/>
    </row>
    <row r="1635" spans="1:28" ht="25.2" customHeight="1" x14ac:dyDescent="0.3">
      <c r="A1635" s="5"/>
      <c r="B1635" s="4"/>
      <c r="E1635" s="99"/>
      <c r="J1635" s="12"/>
      <c r="Z1635" s="4" t="s">
        <v>7</v>
      </c>
      <c r="AB1635" s="111"/>
    </row>
    <row r="1636" spans="1:28" ht="25.2" customHeight="1" x14ac:dyDescent="0.3">
      <c r="A1636" s="5"/>
      <c r="B1636" s="4"/>
      <c r="E1636" s="99"/>
      <c r="J1636" s="12"/>
      <c r="Z1636" s="4" t="s">
        <v>7</v>
      </c>
      <c r="AB1636" s="111"/>
    </row>
    <row r="1637" spans="1:28" ht="25.2" customHeight="1" x14ac:dyDescent="0.3">
      <c r="A1637" s="5"/>
      <c r="B1637" s="4"/>
      <c r="E1637" s="99"/>
      <c r="J1637" s="12"/>
      <c r="Z1637" s="4" t="s">
        <v>7</v>
      </c>
      <c r="AB1637" s="111"/>
    </row>
    <row r="1638" spans="1:28" ht="25.2" customHeight="1" x14ac:dyDescent="0.3">
      <c r="A1638" s="5"/>
      <c r="B1638" s="4"/>
      <c r="E1638" s="99"/>
      <c r="J1638" s="12"/>
      <c r="Z1638" s="4" t="s">
        <v>7</v>
      </c>
      <c r="AB1638" s="111"/>
    </row>
    <row r="1639" spans="1:28" ht="25.2" customHeight="1" x14ac:dyDescent="0.3">
      <c r="A1639" s="5"/>
      <c r="B1639" s="4"/>
      <c r="E1639" s="99"/>
      <c r="J1639" s="12"/>
      <c r="Z1639" s="4" t="s">
        <v>7</v>
      </c>
      <c r="AB1639" s="111"/>
    </row>
    <row r="1640" spans="1:28" ht="25.2" customHeight="1" x14ac:dyDescent="0.3">
      <c r="A1640" s="5"/>
      <c r="B1640" s="4"/>
      <c r="E1640" s="99"/>
      <c r="J1640" s="12"/>
      <c r="Z1640" s="4" t="s">
        <v>7</v>
      </c>
      <c r="AB1640" s="111"/>
    </row>
    <row r="1641" spans="1:28" ht="25.2" customHeight="1" x14ac:dyDescent="0.3">
      <c r="A1641" s="5"/>
      <c r="B1641" s="4"/>
      <c r="E1641" s="99"/>
      <c r="J1641" s="12"/>
      <c r="Z1641" s="4" t="s">
        <v>7</v>
      </c>
      <c r="AB1641" s="111"/>
    </row>
    <row r="1642" spans="1:28" ht="25.2" customHeight="1" x14ac:dyDescent="0.3">
      <c r="A1642" s="5"/>
      <c r="B1642" s="4"/>
      <c r="E1642" s="99"/>
      <c r="J1642" s="12"/>
      <c r="Z1642" s="4" t="s">
        <v>7</v>
      </c>
      <c r="AB1642" s="111"/>
    </row>
    <row r="1643" spans="1:28" ht="25.2" customHeight="1" x14ac:dyDescent="0.3">
      <c r="A1643" s="5"/>
      <c r="B1643" s="4"/>
      <c r="E1643" s="99"/>
      <c r="J1643" s="12"/>
      <c r="Z1643" s="4" t="s">
        <v>7</v>
      </c>
      <c r="AB1643" s="111"/>
    </row>
    <row r="1644" spans="1:28" ht="25.2" customHeight="1" x14ac:dyDescent="0.3">
      <c r="A1644" s="5"/>
      <c r="B1644" s="4"/>
      <c r="E1644" s="99"/>
      <c r="J1644" s="12"/>
      <c r="Z1644" s="4" t="s">
        <v>7</v>
      </c>
      <c r="AB1644" s="111"/>
    </row>
    <row r="1645" spans="1:28" ht="25.2" customHeight="1" x14ac:dyDescent="0.3">
      <c r="A1645" s="5"/>
      <c r="B1645" s="4"/>
      <c r="E1645" s="99"/>
      <c r="J1645" s="12"/>
      <c r="Z1645" s="4" t="s">
        <v>7</v>
      </c>
      <c r="AB1645" s="111"/>
    </row>
    <row r="1646" spans="1:28" ht="25.2" customHeight="1" x14ac:dyDescent="0.3">
      <c r="A1646" s="5"/>
      <c r="B1646" s="4"/>
      <c r="E1646" s="99"/>
      <c r="J1646" s="12"/>
      <c r="Z1646" s="4" t="s">
        <v>7</v>
      </c>
      <c r="AB1646" s="111"/>
    </row>
    <row r="1647" spans="1:28" ht="25.2" customHeight="1" x14ac:dyDescent="0.3">
      <c r="A1647" s="5"/>
      <c r="B1647" s="4"/>
      <c r="E1647" s="99"/>
      <c r="J1647" s="12"/>
      <c r="Z1647" s="4" t="s">
        <v>7</v>
      </c>
      <c r="AB1647" s="111"/>
    </row>
    <row r="1648" spans="1:28" ht="25.2" customHeight="1" x14ac:dyDescent="0.3">
      <c r="A1648" s="5"/>
      <c r="B1648" s="4"/>
      <c r="E1648" s="99"/>
      <c r="J1648" s="12"/>
      <c r="Z1648" s="4" t="s">
        <v>7</v>
      </c>
      <c r="AB1648" s="111"/>
    </row>
    <row r="1649" spans="1:28" ht="25.2" customHeight="1" x14ac:dyDescent="0.3">
      <c r="A1649" s="5"/>
      <c r="B1649" s="4"/>
      <c r="E1649" s="99"/>
      <c r="J1649" s="12"/>
      <c r="Z1649" s="4" t="s">
        <v>7</v>
      </c>
      <c r="AB1649" s="111"/>
    </row>
    <row r="1650" spans="1:28" ht="25.2" customHeight="1" x14ac:dyDescent="0.3">
      <c r="A1650" s="5"/>
      <c r="B1650" s="4"/>
      <c r="E1650" s="99"/>
      <c r="J1650" s="12"/>
      <c r="Z1650" s="4" t="s">
        <v>7</v>
      </c>
      <c r="AB1650" s="111"/>
    </row>
    <row r="1651" spans="1:28" ht="25.2" customHeight="1" x14ac:dyDescent="0.3">
      <c r="A1651" s="5"/>
      <c r="B1651" s="4"/>
      <c r="E1651" s="99"/>
      <c r="J1651" s="12"/>
      <c r="Z1651" s="4" t="s">
        <v>7</v>
      </c>
      <c r="AB1651" s="111"/>
    </row>
    <row r="1652" spans="1:28" ht="25.2" customHeight="1" x14ac:dyDescent="0.3">
      <c r="A1652" s="5"/>
      <c r="B1652" s="4"/>
      <c r="E1652" s="99"/>
      <c r="J1652" s="12"/>
      <c r="Z1652" s="4" t="s">
        <v>7</v>
      </c>
      <c r="AB1652" s="111"/>
    </row>
    <row r="1653" spans="1:28" ht="25.2" customHeight="1" x14ac:dyDescent="0.3">
      <c r="A1653" s="5"/>
      <c r="B1653" s="4"/>
      <c r="E1653" s="99"/>
      <c r="J1653" s="12"/>
      <c r="Z1653" s="4" t="s">
        <v>7</v>
      </c>
      <c r="AB1653" s="111"/>
    </row>
    <row r="1654" spans="1:28" ht="25.2" customHeight="1" x14ac:dyDescent="0.3">
      <c r="A1654" s="5"/>
      <c r="B1654" s="4"/>
      <c r="E1654" s="99"/>
      <c r="J1654" s="12"/>
      <c r="Z1654" s="4" t="s">
        <v>7</v>
      </c>
      <c r="AB1654" s="111"/>
    </row>
    <row r="1655" spans="1:28" ht="25.2" customHeight="1" x14ac:dyDescent="0.3">
      <c r="A1655" s="5"/>
      <c r="B1655" s="4"/>
      <c r="E1655" s="99"/>
      <c r="J1655" s="12"/>
      <c r="Z1655" s="4" t="s">
        <v>7</v>
      </c>
      <c r="AB1655" s="111"/>
    </row>
    <row r="1656" spans="1:28" ht="25.2" customHeight="1" x14ac:dyDescent="0.3">
      <c r="A1656" s="5"/>
      <c r="B1656" s="4"/>
      <c r="E1656" s="99"/>
      <c r="J1656" s="12"/>
      <c r="Z1656" s="4" t="s">
        <v>7</v>
      </c>
      <c r="AB1656" s="111"/>
    </row>
    <row r="1657" spans="1:28" ht="25.2" customHeight="1" x14ac:dyDescent="0.3">
      <c r="A1657" s="5"/>
      <c r="B1657" s="4"/>
      <c r="E1657" s="99"/>
      <c r="J1657" s="12"/>
      <c r="Z1657" s="4" t="s">
        <v>7</v>
      </c>
      <c r="AB1657" s="111"/>
    </row>
    <row r="1658" spans="1:28" ht="25.2" customHeight="1" x14ac:dyDescent="0.3">
      <c r="A1658" s="5"/>
      <c r="B1658" s="4"/>
      <c r="E1658" s="99"/>
      <c r="J1658" s="12"/>
      <c r="Z1658" s="4" t="s">
        <v>7</v>
      </c>
      <c r="AB1658" s="111"/>
    </row>
    <row r="1659" spans="1:28" ht="25.2" customHeight="1" x14ac:dyDescent="0.3">
      <c r="A1659" s="5"/>
      <c r="B1659" s="4"/>
      <c r="E1659" s="99"/>
      <c r="J1659" s="12"/>
      <c r="Z1659" s="4" t="s">
        <v>7</v>
      </c>
      <c r="AB1659" s="111"/>
    </row>
    <row r="1660" spans="1:28" ht="25.2" customHeight="1" x14ac:dyDescent="0.3">
      <c r="A1660" s="5"/>
      <c r="B1660" s="4"/>
      <c r="E1660" s="99"/>
      <c r="J1660" s="12"/>
      <c r="Z1660" s="4" t="s">
        <v>7</v>
      </c>
      <c r="AB1660" s="111"/>
    </row>
    <row r="1661" spans="1:28" ht="25.2" customHeight="1" x14ac:dyDescent="0.3">
      <c r="A1661" s="5"/>
      <c r="B1661" s="4"/>
      <c r="E1661" s="99"/>
      <c r="J1661" s="12"/>
      <c r="Z1661" s="4" t="s">
        <v>7</v>
      </c>
      <c r="AB1661" s="111"/>
    </row>
    <row r="1662" spans="1:28" ht="25.2" customHeight="1" x14ac:dyDescent="0.3">
      <c r="A1662" s="5"/>
      <c r="B1662" s="4"/>
      <c r="E1662" s="99"/>
      <c r="J1662" s="12"/>
      <c r="Z1662" s="4" t="s">
        <v>7</v>
      </c>
      <c r="AB1662" s="111"/>
    </row>
    <row r="1663" spans="1:28" ht="25.2" customHeight="1" x14ac:dyDescent="0.3">
      <c r="A1663" s="5"/>
      <c r="B1663" s="4"/>
      <c r="E1663" s="99"/>
      <c r="J1663" s="12"/>
      <c r="Z1663" s="4" t="s">
        <v>7</v>
      </c>
      <c r="AB1663" s="111"/>
    </row>
    <row r="1664" spans="1:28" ht="25.2" customHeight="1" x14ac:dyDescent="0.3">
      <c r="A1664" s="5"/>
      <c r="B1664" s="4"/>
      <c r="E1664" s="99"/>
      <c r="J1664" s="12"/>
      <c r="Z1664" s="4" t="s">
        <v>7</v>
      </c>
      <c r="AB1664" s="111"/>
    </row>
    <row r="1665" spans="1:28" ht="25.2" customHeight="1" x14ac:dyDescent="0.3">
      <c r="A1665" s="5"/>
      <c r="B1665" s="4"/>
      <c r="E1665" s="99"/>
      <c r="J1665" s="12"/>
      <c r="Z1665" s="4" t="s">
        <v>7</v>
      </c>
      <c r="AB1665" s="111"/>
    </row>
    <row r="1666" spans="1:28" ht="25.2" customHeight="1" x14ac:dyDescent="0.3">
      <c r="A1666" s="5"/>
      <c r="B1666" s="4"/>
      <c r="E1666" s="99"/>
      <c r="J1666" s="12"/>
      <c r="Z1666" s="4" t="s">
        <v>7</v>
      </c>
      <c r="AB1666" s="111"/>
    </row>
    <row r="1667" spans="1:28" ht="25.2" customHeight="1" x14ac:dyDescent="0.3">
      <c r="A1667" s="5"/>
      <c r="B1667" s="4"/>
      <c r="E1667" s="99"/>
      <c r="J1667" s="12"/>
      <c r="Z1667" s="4" t="s">
        <v>7</v>
      </c>
      <c r="AB1667" s="111"/>
    </row>
    <row r="1668" spans="1:28" ht="25.2" customHeight="1" x14ac:dyDescent="0.3">
      <c r="A1668" s="5"/>
      <c r="B1668" s="4"/>
      <c r="E1668" s="99"/>
      <c r="J1668" s="12"/>
      <c r="Z1668" s="4" t="s">
        <v>7</v>
      </c>
      <c r="AB1668" s="111"/>
    </row>
    <row r="1669" spans="1:28" ht="25.2" customHeight="1" x14ac:dyDescent="0.3">
      <c r="A1669" s="5"/>
      <c r="B1669" s="4"/>
      <c r="E1669" s="99"/>
      <c r="J1669" s="12"/>
      <c r="Z1669" s="4" t="s">
        <v>7</v>
      </c>
      <c r="AB1669" s="111"/>
    </row>
    <row r="1670" spans="1:28" ht="25.2" customHeight="1" x14ac:dyDescent="0.3">
      <c r="A1670" s="5"/>
      <c r="B1670" s="4"/>
      <c r="E1670" s="99"/>
      <c r="J1670" s="12"/>
      <c r="Z1670" s="4" t="s">
        <v>7</v>
      </c>
      <c r="AB1670" s="111"/>
    </row>
    <row r="1671" spans="1:28" ht="25.2" customHeight="1" x14ac:dyDescent="0.3">
      <c r="A1671" s="5"/>
      <c r="B1671" s="4"/>
      <c r="E1671" s="99"/>
      <c r="J1671" s="12"/>
      <c r="Z1671" s="4" t="s">
        <v>7</v>
      </c>
      <c r="AB1671" s="111"/>
    </row>
    <row r="1672" spans="1:28" ht="25.2" customHeight="1" x14ac:dyDescent="0.3">
      <c r="A1672" s="5"/>
      <c r="B1672" s="4"/>
      <c r="E1672" s="99"/>
      <c r="J1672" s="12"/>
      <c r="Z1672" s="4" t="s">
        <v>7</v>
      </c>
      <c r="AB1672" s="111"/>
    </row>
    <row r="1673" spans="1:28" ht="25.2" customHeight="1" x14ac:dyDescent="0.3">
      <c r="A1673" s="5"/>
      <c r="B1673" s="4"/>
      <c r="E1673" s="99"/>
      <c r="J1673" s="12"/>
      <c r="Z1673" s="4" t="s">
        <v>7</v>
      </c>
      <c r="AB1673" s="111"/>
    </row>
    <row r="1674" spans="1:28" ht="25.2" customHeight="1" x14ac:dyDescent="0.3">
      <c r="A1674" s="5"/>
      <c r="B1674" s="4"/>
      <c r="E1674" s="99"/>
      <c r="J1674" s="12"/>
      <c r="Z1674" s="4" t="s">
        <v>7</v>
      </c>
      <c r="AB1674" s="111"/>
    </row>
    <row r="1675" spans="1:28" ht="25.2" customHeight="1" x14ac:dyDescent="0.3">
      <c r="A1675" s="5"/>
      <c r="B1675" s="4"/>
      <c r="E1675" s="99"/>
      <c r="J1675" s="12"/>
      <c r="Z1675" s="4" t="s">
        <v>7</v>
      </c>
      <c r="AB1675" s="111"/>
    </row>
    <row r="1676" spans="1:28" ht="25.2" customHeight="1" x14ac:dyDescent="0.3">
      <c r="A1676" s="5"/>
      <c r="B1676" s="4"/>
      <c r="E1676" s="99"/>
      <c r="J1676" s="12"/>
      <c r="Z1676" s="4" t="s">
        <v>7</v>
      </c>
      <c r="AB1676" s="111"/>
    </row>
    <row r="1677" spans="1:28" ht="25.2" customHeight="1" x14ac:dyDescent="0.3">
      <c r="A1677" s="5"/>
      <c r="B1677" s="4"/>
      <c r="E1677" s="99"/>
      <c r="J1677" s="12"/>
      <c r="Z1677" s="4" t="s">
        <v>7</v>
      </c>
      <c r="AB1677" s="111"/>
    </row>
    <row r="1678" spans="1:28" ht="25.2" customHeight="1" x14ac:dyDescent="0.3">
      <c r="A1678" s="5"/>
      <c r="B1678" s="4"/>
      <c r="E1678" s="99"/>
      <c r="J1678" s="12"/>
      <c r="Z1678" s="4" t="s">
        <v>7</v>
      </c>
      <c r="AB1678" s="111"/>
    </row>
    <row r="1679" spans="1:28" ht="25.2" customHeight="1" x14ac:dyDescent="0.3">
      <c r="A1679" s="5"/>
      <c r="B1679" s="4"/>
      <c r="E1679" s="99"/>
      <c r="J1679" s="12"/>
      <c r="Z1679" s="4" t="s">
        <v>7</v>
      </c>
      <c r="AB1679" s="111"/>
    </row>
    <row r="1680" spans="1:28" ht="25.2" customHeight="1" x14ac:dyDescent="0.3">
      <c r="A1680" s="5"/>
      <c r="B1680" s="4"/>
      <c r="E1680" s="99"/>
      <c r="J1680" s="12"/>
      <c r="Z1680" s="4" t="s">
        <v>7</v>
      </c>
      <c r="AB1680" s="111"/>
    </row>
    <row r="1681" spans="1:28" ht="25.2" customHeight="1" x14ac:dyDescent="0.3">
      <c r="A1681" s="5"/>
      <c r="B1681" s="4"/>
      <c r="E1681" s="99"/>
      <c r="J1681" s="12"/>
      <c r="Z1681" s="4" t="s">
        <v>7</v>
      </c>
      <c r="AB1681" s="111"/>
    </row>
    <row r="1682" spans="1:28" ht="25.2" customHeight="1" x14ac:dyDescent="0.3">
      <c r="A1682" s="5"/>
      <c r="B1682" s="4"/>
      <c r="E1682" s="99"/>
      <c r="J1682" s="12"/>
      <c r="Z1682" s="4" t="s">
        <v>7</v>
      </c>
      <c r="AB1682" s="111"/>
    </row>
    <row r="1683" spans="1:28" ht="25.2" customHeight="1" x14ac:dyDescent="0.3">
      <c r="A1683" s="5"/>
      <c r="B1683" s="4"/>
      <c r="E1683" s="99"/>
      <c r="J1683" s="12"/>
      <c r="Z1683" s="4" t="s">
        <v>7</v>
      </c>
      <c r="AB1683" s="111"/>
    </row>
    <row r="1684" spans="1:28" ht="25.2" customHeight="1" x14ac:dyDescent="0.3">
      <c r="A1684" s="5"/>
      <c r="B1684" s="4"/>
      <c r="E1684" s="99"/>
      <c r="J1684" s="12"/>
      <c r="Z1684" s="4" t="s">
        <v>7</v>
      </c>
      <c r="AB1684" s="111"/>
    </row>
    <row r="1685" spans="1:28" ht="25.2" customHeight="1" x14ac:dyDescent="0.3">
      <c r="A1685" s="5"/>
      <c r="B1685" s="4"/>
      <c r="E1685" s="99"/>
      <c r="J1685" s="12"/>
      <c r="Z1685" s="4" t="s">
        <v>7</v>
      </c>
      <c r="AB1685" s="111"/>
    </row>
    <row r="1686" spans="1:28" ht="25.2" customHeight="1" x14ac:dyDescent="0.3">
      <c r="A1686" s="5"/>
      <c r="B1686" s="4"/>
      <c r="E1686" s="99"/>
      <c r="J1686" s="12"/>
      <c r="Z1686" s="4" t="s">
        <v>7</v>
      </c>
      <c r="AB1686" s="111"/>
    </row>
    <row r="1687" spans="1:28" ht="25.2" customHeight="1" x14ac:dyDescent="0.3">
      <c r="A1687" s="5"/>
      <c r="B1687" s="4"/>
      <c r="E1687" s="99"/>
      <c r="J1687" s="12"/>
      <c r="Z1687" s="4" t="s">
        <v>7</v>
      </c>
      <c r="AB1687" s="111"/>
    </row>
    <row r="1688" spans="1:28" ht="25.2" customHeight="1" x14ac:dyDescent="0.3">
      <c r="A1688" s="5"/>
      <c r="B1688" s="4"/>
      <c r="E1688" s="99"/>
      <c r="J1688" s="12"/>
      <c r="Z1688" s="4" t="s">
        <v>7</v>
      </c>
      <c r="AB1688" s="111"/>
    </row>
    <row r="1689" spans="1:28" ht="25.2" customHeight="1" x14ac:dyDescent="0.3">
      <c r="A1689" s="5"/>
      <c r="B1689" s="4"/>
      <c r="E1689" s="99"/>
      <c r="J1689" s="12"/>
      <c r="Z1689" s="4" t="s">
        <v>7</v>
      </c>
      <c r="AB1689" s="111"/>
    </row>
    <row r="1690" spans="1:28" ht="25.2" customHeight="1" x14ac:dyDescent="0.3">
      <c r="A1690" s="5"/>
      <c r="B1690" s="4"/>
      <c r="E1690" s="99"/>
      <c r="J1690" s="12"/>
      <c r="Z1690" s="4" t="s">
        <v>7</v>
      </c>
      <c r="AB1690" s="111"/>
    </row>
    <row r="1691" spans="1:28" ht="25.2" customHeight="1" x14ac:dyDescent="0.3">
      <c r="A1691" s="5"/>
      <c r="B1691" s="4"/>
      <c r="E1691" s="99"/>
      <c r="J1691" s="12"/>
      <c r="Z1691" s="4" t="s">
        <v>7</v>
      </c>
      <c r="AB1691" s="111"/>
    </row>
    <row r="1692" spans="1:28" ht="25.2" customHeight="1" x14ac:dyDescent="0.3">
      <c r="A1692" s="5"/>
      <c r="B1692" s="4"/>
      <c r="E1692" s="99"/>
      <c r="J1692" s="12"/>
      <c r="Z1692" s="4" t="s">
        <v>7</v>
      </c>
      <c r="AB1692" s="111"/>
    </row>
    <row r="1693" spans="1:28" ht="25.2" customHeight="1" x14ac:dyDescent="0.3">
      <c r="A1693" s="5"/>
      <c r="B1693" s="4"/>
      <c r="E1693" s="99"/>
      <c r="J1693" s="12"/>
      <c r="Z1693" s="4" t="s">
        <v>7</v>
      </c>
      <c r="AB1693" s="111"/>
    </row>
    <row r="1694" spans="1:28" ht="25.2" customHeight="1" x14ac:dyDescent="0.3">
      <c r="A1694" s="5"/>
      <c r="B1694" s="4"/>
      <c r="E1694" s="99"/>
      <c r="J1694" s="12"/>
      <c r="Z1694" s="4" t="s">
        <v>7</v>
      </c>
      <c r="AB1694" s="111"/>
    </row>
    <row r="1695" spans="1:28" ht="25.2" customHeight="1" x14ac:dyDescent="0.3">
      <c r="A1695" s="5"/>
      <c r="B1695" s="4"/>
      <c r="E1695" s="99"/>
      <c r="J1695" s="12"/>
      <c r="Z1695" s="4" t="s">
        <v>7</v>
      </c>
      <c r="AB1695" s="111"/>
    </row>
    <row r="1696" spans="1:28" ht="25.2" customHeight="1" x14ac:dyDescent="0.3">
      <c r="A1696" s="5"/>
      <c r="B1696" s="4"/>
      <c r="E1696" s="99"/>
      <c r="J1696" s="12"/>
      <c r="Z1696" s="4" t="s">
        <v>7</v>
      </c>
      <c r="AB1696" s="111"/>
    </row>
    <row r="1697" spans="1:28" ht="25.2" customHeight="1" x14ac:dyDescent="0.3">
      <c r="A1697" s="5"/>
      <c r="B1697" s="4"/>
      <c r="E1697" s="99"/>
      <c r="J1697" s="12"/>
      <c r="Z1697" s="4" t="s">
        <v>7</v>
      </c>
      <c r="AB1697" s="111"/>
    </row>
    <row r="1698" spans="1:28" ht="25.2" customHeight="1" x14ac:dyDescent="0.3">
      <c r="A1698" s="5"/>
      <c r="B1698" s="4"/>
      <c r="E1698" s="99"/>
      <c r="J1698" s="12"/>
      <c r="Z1698" s="4" t="s">
        <v>7</v>
      </c>
      <c r="AB1698" s="111"/>
    </row>
    <row r="1699" spans="1:28" ht="25.2" customHeight="1" x14ac:dyDescent="0.3">
      <c r="A1699" s="5"/>
      <c r="B1699" s="4"/>
      <c r="E1699" s="99"/>
      <c r="J1699" s="12"/>
      <c r="Z1699" s="4" t="s">
        <v>7</v>
      </c>
      <c r="AB1699" s="111"/>
    </row>
    <row r="1700" spans="1:28" ht="25.2" customHeight="1" x14ac:dyDescent="0.3">
      <c r="A1700" s="5"/>
      <c r="B1700" s="4"/>
      <c r="E1700" s="99"/>
      <c r="J1700" s="12"/>
      <c r="Z1700" s="4" t="s">
        <v>7</v>
      </c>
      <c r="AB1700" s="111"/>
    </row>
    <row r="1701" spans="1:28" ht="25.2" customHeight="1" x14ac:dyDescent="0.3">
      <c r="A1701" s="5"/>
      <c r="B1701" s="4"/>
      <c r="E1701" s="99"/>
      <c r="J1701" s="12"/>
      <c r="Z1701" s="4" t="s">
        <v>7</v>
      </c>
      <c r="AB1701" s="111"/>
    </row>
    <row r="1702" spans="1:28" ht="25.2" customHeight="1" x14ac:dyDescent="0.3">
      <c r="A1702" s="5"/>
      <c r="B1702" s="4"/>
      <c r="E1702" s="99"/>
      <c r="J1702" s="12"/>
      <c r="Z1702" s="4" t="s">
        <v>7</v>
      </c>
      <c r="AB1702" s="111"/>
    </row>
    <row r="1703" spans="1:28" ht="25.2" customHeight="1" x14ac:dyDescent="0.3">
      <c r="A1703" s="5"/>
      <c r="B1703" s="4"/>
      <c r="E1703" s="99"/>
      <c r="J1703" s="12"/>
      <c r="Z1703" s="4" t="s">
        <v>7</v>
      </c>
      <c r="AB1703" s="111"/>
    </row>
    <row r="1704" spans="1:28" ht="25.2" customHeight="1" x14ac:dyDescent="0.3">
      <c r="A1704" s="5"/>
      <c r="B1704" s="4"/>
      <c r="E1704" s="99"/>
      <c r="J1704" s="12"/>
      <c r="Z1704" s="4" t="s">
        <v>7</v>
      </c>
      <c r="AB1704" s="111"/>
    </row>
    <row r="1705" spans="1:28" ht="25.2" customHeight="1" x14ac:dyDescent="0.3">
      <c r="A1705" s="5"/>
      <c r="B1705" s="4"/>
      <c r="E1705" s="99"/>
      <c r="J1705" s="12"/>
      <c r="Z1705" s="4" t="s">
        <v>7</v>
      </c>
      <c r="AB1705" s="111"/>
    </row>
    <row r="1706" spans="1:28" ht="25.2" customHeight="1" x14ac:dyDescent="0.3">
      <c r="A1706" s="5"/>
      <c r="B1706" s="4"/>
      <c r="E1706" s="99"/>
      <c r="J1706" s="12"/>
      <c r="Z1706" s="4" t="s">
        <v>7</v>
      </c>
      <c r="AB1706" s="111"/>
    </row>
    <row r="1707" spans="1:28" ht="25.2" customHeight="1" x14ac:dyDescent="0.3">
      <c r="A1707" s="5"/>
      <c r="B1707" s="4"/>
      <c r="E1707" s="99"/>
      <c r="J1707" s="12"/>
      <c r="Z1707" s="4" t="s">
        <v>7</v>
      </c>
      <c r="AB1707" s="111"/>
    </row>
    <row r="1708" spans="1:28" ht="25.2" customHeight="1" x14ac:dyDescent="0.3">
      <c r="A1708" s="5"/>
      <c r="B1708" s="4"/>
      <c r="E1708" s="99"/>
      <c r="J1708" s="12"/>
      <c r="Z1708" s="4" t="s">
        <v>7</v>
      </c>
      <c r="AB1708" s="111"/>
    </row>
    <row r="1709" spans="1:28" ht="25.2" customHeight="1" x14ac:dyDescent="0.3">
      <c r="A1709" s="5"/>
      <c r="B1709" s="4"/>
      <c r="E1709" s="99"/>
      <c r="J1709" s="12"/>
      <c r="Z1709" s="4" t="s">
        <v>7</v>
      </c>
      <c r="AB1709" s="111"/>
    </row>
    <row r="1710" spans="1:28" ht="25.2" customHeight="1" x14ac:dyDescent="0.3">
      <c r="A1710" s="5"/>
      <c r="B1710" s="4"/>
      <c r="E1710" s="99"/>
      <c r="J1710" s="12"/>
      <c r="Z1710" s="4" t="s">
        <v>7</v>
      </c>
      <c r="AB1710" s="111"/>
    </row>
    <row r="1711" spans="1:28" ht="25.2" customHeight="1" x14ac:dyDescent="0.3">
      <c r="A1711" s="5"/>
      <c r="B1711" s="4"/>
      <c r="E1711" s="99"/>
      <c r="J1711" s="12"/>
      <c r="Z1711" s="4" t="s">
        <v>7</v>
      </c>
      <c r="AB1711" s="111"/>
    </row>
    <row r="1712" spans="1:28" ht="25.2" customHeight="1" x14ac:dyDescent="0.3">
      <c r="A1712" s="5"/>
      <c r="B1712" s="4"/>
      <c r="E1712" s="99"/>
      <c r="J1712" s="12"/>
      <c r="Z1712" s="4" t="s">
        <v>7</v>
      </c>
      <c r="AB1712" s="111"/>
    </row>
    <row r="1713" spans="1:28" ht="25.2" customHeight="1" x14ac:dyDescent="0.3">
      <c r="A1713" s="5"/>
      <c r="B1713" s="4"/>
      <c r="E1713" s="99"/>
      <c r="J1713" s="12"/>
      <c r="Z1713" s="4" t="s">
        <v>7</v>
      </c>
      <c r="AB1713" s="111"/>
    </row>
    <row r="1714" spans="1:28" ht="25.2" customHeight="1" x14ac:dyDescent="0.3">
      <c r="A1714" s="5"/>
      <c r="B1714" s="4"/>
      <c r="E1714" s="99"/>
      <c r="J1714" s="12"/>
      <c r="Z1714" s="4" t="s">
        <v>7</v>
      </c>
      <c r="AB1714" s="111"/>
    </row>
    <row r="1715" spans="1:28" ht="25.2" customHeight="1" x14ac:dyDescent="0.3">
      <c r="A1715" s="5"/>
      <c r="B1715" s="4"/>
      <c r="E1715" s="99"/>
      <c r="J1715" s="12"/>
      <c r="Z1715" s="4" t="s">
        <v>7</v>
      </c>
      <c r="AB1715" s="111"/>
    </row>
    <row r="1716" spans="1:28" ht="25.2" customHeight="1" x14ac:dyDescent="0.3">
      <c r="A1716" s="5"/>
      <c r="B1716" s="4"/>
      <c r="E1716" s="99"/>
      <c r="J1716" s="12"/>
      <c r="Z1716" s="4" t="s">
        <v>7</v>
      </c>
      <c r="AB1716" s="111"/>
    </row>
    <row r="1717" spans="1:28" ht="25.2" customHeight="1" x14ac:dyDescent="0.3">
      <c r="A1717" s="5"/>
      <c r="B1717" s="4"/>
      <c r="E1717" s="99"/>
      <c r="J1717" s="12"/>
      <c r="Z1717" s="4" t="s">
        <v>7</v>
      </c>
      <c r="AB1717" s="111"/>
    </row>
    <row r="1718" spans="1:28" ht="25.2" customHeight="1" x14ac:dyDescent="0.3">
      <c r="A1718" s="5"/>
      <c r="B1718" s="4"/>
      <c r="E1718" s="99"/>
      <c r="J1718" s="12"/>
      <c r="Z1718" s="4" t="s">
        <v>7</v>
      </c>
      <c r="AB1718" s="111"/>
    </row>
    <row r="1719" spans="1:28" ht="25.2" customHeight="1" x14ac:dyDescent="0.3">
      <c r="A1719" s="5"/>
      <c r="B1719" s="4"/>
      <c r="E1719" s="99"/>
      <c r="J1719" s="12"/>
      <c r="Z1719" s="4" t="s">
        <v>7</v>
      </c>
      <c r="AB1719" s="111"/>
    </row>
    <row r="1720" spans="1:28" ht="25.2" customHeight="1" x14ac:dyDescent="0.3">
      <c r="A1720" s="5"/>
      <c r="B1720" s="4"/>
      <c r="E1720" s="99"/>
      <c r="J1720" s="12"/>
      <c r="Z1720" s="4" t="s">
        <v>7</v>
      </c>
      <c r="AB1720" s="111"/>
    </row>
    <row r="1721" spans="1:28" ht="25.2" customHeight="1" x14ac:dyDescent="0.3">
      <c r="A1721" s="5"/>
      <c r="B1721" s="4"/>
      <c r="E1721" s="99"/>
      <c r="J1721" s="12"/>
      <c r="Z1721" s="4" t="s">
        <v>7</v>
      </c>
      <c r="AB1721" s="111"/>
    </row>
    <row r="1722" spans="1:28" ht="25.2" customHeight="1" x14ac:dyDescent="0.3">
      <c r="A1722" s="5"/>
      <c r="B1722" s="4"/>
      <c r="E1722" s="99"/>
      <c r="J1722" s="12"/>
      <c r="Z1722" s="4" t="s">
        <v>7</v>
      </c>
      <c r="AB1722" s="111"/>
    </row>
    <row r="1723" spans="1:28" ht="25.2" customHeight="1" x14ac:dyDescent="0.3">
      <c r="A1723" s="5"/>
      <c r="B1723" s="4"/>
      <c r="E1723" s="99"/>
      <c r="J1723" s="12"/>
      <c r="Z1723" s="4" t="s">
        <v>7</v>
      </c>
      <c r="AB1723" s="111"/>
    </row>
    <row r="1724" spans="1:28" ht="25.2" customHeight="1" x14ac:dyDescent="0.3">
      <c r="A1724" s="5"/>
      <c r="B1724" s="4"/>
      <c r="E1724" s="99"/>
      <c r="J1724" s="12"/>
      <c r="Z1724" s="4" t="s">
        <v>7</v>
      </c>
      <c r="AB1724" s="111"/>
    </row>
    <row r="1725" spans="1:28" ht="25.2" customHeight="1" x14ac:dyDescent="0.3">
      <c r="A1725" s="5"/>
      <c r="B1725" s="4"/>
      <c r="E1725" s="99"/>
      <c r="J1725" s="12"/>
      <c r="Z1725" s="4" t="s">
        <v>7</v>
      </c>
      <c r="AB1725" s="111"/>
    </row>
    <row r="1726" spans="1:28" ht="25.2" customHeight="1" x14ac:dyDescent="0.3">
      <c r="A1726" s="5"/>
      <c r="B1726" s="4"/>
      <c r="E1726" s="99"/>
      <c r="J1726" s="12"/>
      <c r="Z1726" s="4" t="s">
        <v>7</v>
      </c>
      <c r="AB1726" s="111"/>
    </row>
    <row r="1727" spans="1:28" ht="25.2" customHeight="1" x14ac:dyDescent="0.3">
      <c r="A1727" s="5"/>
      <c r="B1727" s="4"/>
      <c r="E1727" s="99"/>
      <c r="J1727" s="12"/>
      <c r="Z1727" s="4" t="s">
        <v>7</v>
      </c>
      <c r="AB1727" s="111"/>
    </row>
    <row r="1728" spans="1:28" ht="25.2" customHeight="1" x14ac:dyDescent="0.3">
      <c r="A1728" s="5"/>
      <c r="B1728" s="4"/>
      <c r="E1728" s="99"/>
      <c r="J1728" s="12"/>
      <c r="Z1728" s="4" t="s">
        <v>7</v>
      </c>
      <c r="AB1728" s="111"/>
    </row>
    <row r="1729" spans="1:28" ht="25.2" customHeight="1" x14ac:dyDescent="0.3">
      <c r="A1729" s="5"/>
      <c r="B1729" s="4"/>
      <c r="E1729" s="99"/>
      <c r="J1729" s="12"/>
      <c r="Z1729" s="4" t="s">
        <v>7</v>
      </c>
      <c r="AB1729" s="111"/>
    </row>
    <row r="1730" spans="1:28" ht="25.2" customHeight="1" x14ac:dyDescent="0.3">
      <c r="A1730" s="5"/>
      <c r="B1730" s="4"/>
      <c r="E1730" s="99"/>
      <c r="J1730" s="12"/>
      <c r="Z1730" s="4" t="s">
        <v>7</v>
      </c>
      <c r="AB1730" s="111"/>
    </row>
    <row r="1731" spans="1:28" ht="25.2" customHeight="1" x14ac:dyDescent="0.3">
      <c r="A1731" s="5"/>
      <c r="B1731" s="4"/>
      <c r="E1731" s="99"/>
      <c r="J1731" s="12"/>
      <c r="Z1731" s="4" t="s">
        <v>7</v>
      </c>
      <c r="AB1731" s="111"/>
    </row>
    <row r="1732" spans="1:28" ht="25.2" customHeight="1" x14ac:dyDescent="0.3">
      <c r="A1732" s="5"/>
      <c r="B1732" s="4"/>
      <c r="E1732" s="99"/>
      <c r="J1732" s="12"/>
      <c r="Z1732" s="4" t="s">
        <v>7</v>
      </c>
      <c r="AB1732" s="111"/>
    </row>
    <row r="1733" spans="1:28" ht="25.2" customHeight="1" x14ac:dyDescent="0.3">
      <c r="A1733" s="5"/>
      <c r="B1733" s="4"/>
      <c r="E1733" s="99"/>
      <c r="J1733" s="12"/>
      <c r="Z1733" s="4" t="s">
        <v>7</v>
      </c>
      <c r="AB1733" s="111"/>
    </row>
    <row r="1734" spans="1:28" ht="25.2" customHeight="1" x14ac:dyDescent="0.3">
      <c r="A1734" s="5"/>
      <c r="B1734" s="4"/>
      <c r="E1734" s="99"/>
      <c r="J1734" s="12"/>
      <c r="Z1734" s="4" t="s">
        <v>7</v>
      </c>
      <c r="AB1734" s="111"/>
    </row>
    <row r="1735" spans="1:28" ht="25.2" customHeight="1" x14ac:dyDescent="0.3">
      <c r="A1735" s="5"/>
      <c r="B1735" s="4"/>
      <c r="E1735" s="99"/>
      <c r="J1735" s="12"/>
      <c r="Z1735" s="4" t="s">
        <v>7</v>
      </c>
      <c r="AB1735" s="111"/>
    </row>
    <row r="1736" spans="1:28" ht="25.2" customHeight="1" x14ac:dyDescent="0.3">
      <c r="A1736" s="5"/>
      <c r="B1736" s="4"/>
      <c r="E1736" s="99"/>
      <c r="J1736" s="12"/>
      <c r="Z1736" s="4" t="s">
        <v>7</v>
      </c>
      <c r="AB1736" s="111"/>
    </row>
    <row r="1737" spans="1:28" ht="25.2" customHeight="1" x14ac:dyDescent="0.3">
      <c r="A1737" s="5"/>
      <c r="B1737" s="4"/>
      <c r="E1737" s="99"/>
      <c r="J1737" s="12"/>
      <c r="Z1737" s="4" t="s">
        <v>7</v>
      </c>
      <c r="AB1737" s="111"/>
    </row>
    <row r="1738" spans="1:28" ht="25.2" customHeight="1" x14ac:dyDescent="0.3">
      <c r="A1738" s="5"/>
      <c r="B1738" s="4"/>
      <c r="E1738" s="99"/>
      <c r="J1738" s="12"/>
      <c r="Z1738" s="4" t="s">
        <v>7</v>
      </c>
      <c r="AB1738" s="111"/>
    </row>
    <row r="1739" spans="1:28" ht="25.2" customHeight="1" x14ac:dyDescent="0.3">
      <c r="A1739" s="5"/>
      <c r="B1739" s="4"/>
      <c r="E1739" s="99"/>
      <c r="J1739" s="12"/>
      <c r="Z1739" s="4" t="s">
        <v>7</v>
      </c>
      <c r="AB1739" s="111"/>
    </row>
    <row r="1740" spans="1:28" ht="25.2" customHeight="1" x14ac:dyDescent="0.3">
      <c r="A1740" s="5"/>
      <c r="B1740" s="4"/>
      <c r="E1740" s="99"/>
      <c r="J1740" s="12"/>
      <c r="Z1740" s="4" t="s">
        <v>7</v>
      </c>
      <c r="AB1740" s="111"/>
    </row>
    <row r="1741" spans="1:28" ht="25.2" customHeight="1" x14ac:dyDescent="0.3">
      <c r="A1741" s="5"/>
      <c r="B1741" s="4"/>
      <c r="E1741" s="99"/>
      <c r="J1741" s="12"/>
      <c r="Z1741" s="4" t="s">
        <v>7</v>
      </c>
      <c r="AB1741" s="111"/>
    </row>
    <row r="1742" spans="1:28" ht="25.2" customHeight="1" x14ac:dyDescent="0.3">
      <c r="A1742" s="5"/>
      <c r="B1742" s="4"/>
      <c r="E1742" s="99"/>
      <c r="J1742" s="12"/>
      <c r="Z1742" s="4" t="s">
        <v>7</v>
      </c>
      <c r="AB1742" s="111"/>
    </row>
    <row r="1743" spans="1:28" ht="25.2" customHeight="1" x14ac:dyDescent="0.3">
      <c r="A1743" s="5"/>
      <c r="B1743" s="4"/>
      <c r="E1743" s="99"/>
      <c r="J1743" s="12"/>
      <c r="Z1743" s="4" t="s">
        <v>7</v>
      </c>
      <c r="AB1743" s="111"/>
    </row>
    <row r="1744" spans="1:28" ht="25.2" customHeight="1" x14ac:dyDescent="0.3">
      <c r="A1744" s="5"/>
      <c r="B1744" s="4"/>
      <c r="E1744" s="99"/>
      <c r="J1744" s="12"/>
      <c r="Z1744" s="4" t="s">
        <v>7</v>
      </c>
      <c r="AB1744" s="111"/>
    </row>
    <row r="1745" spans="1:28" ht="25.2" customHeight="1" x14ac:dyDescent="0.3">
      <c r="A1745" s="5"/>
      <c r="B1745" s="4"/>
      <c r="E1745" s="99"/>
      <c r="J1745" s="12"/>
      <c r="Z1745" s="4" t="s">
        <v>7</v>
      </c>
      <c r="AB1745" s="111"/>
    </row>
    <row r="1746" spans="1:28" ht="25.2" customHeight="1" x14ac:dyDescent="0.3">
      <c r="A1746" s="5"/>
      <c r="B1746" s="4"/>
      <c r="E1746" s="99"/>
      <c r="J1746" s="12"/>
      <c r="Z1746" s="4" t="s">
        <v>7</v>
      </c>
      <c r="AB1746" s="111"/>
    </row>
    <row r="1747" spans="1:28" ht="25.2" customHeight="1" x14ac:dyDescent="0.3">
      <c r="A1747" s="5"/>
      <c r="B1747" s="4"/>
      <c r="E1747" s="99"/>
      <c r="J1747" s="12"/>
      <c r="Z1747" s="4" t="s">
        <v>7</v>
      </c>
      <c r="AB1747" s="111"/>
    </row>
    <row r="1748" spans="1:28" ht="25.2" customHeight="1" x14ac:dyDescent="0.3">
      <c r="A1748" s="5"/>
      <c r="B1748" s="4"/>
      <c r="E1748" s="99"/>
      <c r="J1748" s="12"/>
      <c r="Z1748" s="4" t="s">
        <v>7</v>
      </c>
      <c r="AB1748" s="111"/>
    </row>
    <row r="1749" spans="1:28" ht="25.2" customHeight="1" x14ac:dyDescent="0.3">
      <c r="A1749" s="5"/>
      <c r="B1749" s="4"/>
      <c r="E1749" s="99"/>
      <c r="J1749" s="12"/>
      <c r="Z1749" s="4" t="s">
        <v>7</v>
      </c>
      <c r="AB1749" s="111"/>
    </row>
    <row r="1750" spans="1:28" ht="25.2" customHeight="1" x14ac:dyDescent="0.3">
      <c r="A1750" s="5"/>
      <c r="B1750" s="4"/>
      <c r="E1750" s="99"/>
      <c r="J1750" s="12"/>
      <c r="Z1750" s="4" t="s">
        <v>7</v>
      </c>
      <c r="AB1750" s="111"/>
    </row>
    <row r="1751" spans="1:28" ht="25.2" customHeight="1" x14ac:dyDescent="0.3">
      <c r="A1751" s="5"/>
      <c r="B1751" s="4"/>
      <c r="E1751" s="99"/>
      <c r="J1751" s="12"/>
      <c r="Z1751" s="4" t="s">
        <v>7</v>
      </c>
      <c r="AB1751" s="111"/>
    </row>
    <row r="1752" spans="1:28" ht="25.2" customHeight="1" x14ac:dyDescent="0.3">
      <c r="A1752" s="5"/>
      <c r="B1752" s="4"/>
      <c r="E1752" s="99"/>
      <c r="J1752" s="12"/>
      <c r="Z1752" s="4" t="s">
        <v>7</v>
      </c>
      <c r="AB1752" s="111"/>
    </row>
    <row r="1753" spans="1:28" ht="25.2" customHeight="1" x14ac:dyDescent="0.3">
      <c r="A1753" s="5"/>
      <c r="B1753" s="4"/>
      <c r="E1753" s="99"/>
      <c r="J1753" s="12"/>
      <c r="Z1753" s="4" t="s">
        <v>7</v>
      </c>
      <c r="AB1753" s="111"/>
    </row>
    <row r="1754" spans="1:28" ht="25.2" customHeight="1" x14ac:dyDescent="0.3">
      <c r="A1754" s="5"/>
      <c r="B1754" s="4"/>
      <c r="E1754" s="99"/>
      <c r="J1754" s="12"/>
      <c r="Z1754" s="4" t="s">
        <v>7</v>
      </c>
      <c r="AB1754" s="111"/>
    </row>
    <row r="1755" spans="1:28" ht="25.2" customHeight="1" x14ac:dyDescent="0.3">
      <c r="A1755" s="5"/>
      <c r="B1755" s="4"/>
      <c r="E1755" s="99"/>
      <c r="J1755" s="12"/>
      <c r="Z1755" s="4" t="s">
        <v>7</v>
      </c>
      <c r="AB1755" s="111"/>
    </row>
    <row r="1756" spans="1:28" ht="25.2" customHeight="1" x14ac:dyDescent="0.3">
      <c r="A1756" s="5"/>
      <c r="B1756" s="4"/>
      <c r="E1756" s="99"/>
      <c r="J1756" s="12"/>
      <c r="Z1756" s="4" t="s">
        <v>7</v>
      </c>
      <c r="AB1756" s="111"/>
    </row>
    <row r="1757" spans="1:28" ht="25.2" customHeight="1" x14ac:dyDescent="0.3">
      <c r="A1757" s="5"/>
      <c r="B1757" s="4"/>
      <c r="E1757" s="99"/>
      <c r="J1757" s="12"/>
      <c r="Z1757" s="4" t="s">
        <v>7</v>
      </c>
      <c r="AB1757" s="111"/>
    </row>
    <row r="1758" spans="1:28" ht="25.2" customHeight="1" x14ac:dyDescent="0.3">
      <c r="A1758" s="5"/>
      <c r="B1758" s="4"/>
      <c r="E1758" s="99"/>
      <c r="J1758" s="12"/>
      <c r="Z1758" s="4" t="s">
        <v>7</v>
      </c>
      <c r="AB1758" s="111"/>
    </row>
    <row r="1759" spans="1:28" ht="25.2" customHeight="1" x14ac:dyDescent="0.3">
      <c r="A1759" s="5"/>
      <c r="B1759" s="4"/>
      <c r="E1759" s="99"/>
      <c r="J1759" s="12"/>
      <c r="Z1759" s="4" t="s">
        <v>7</v>
      </c>
      <c r="AB1759" s="111"/>
    </row>
    <row r="1760" spans="1:28" ht="25.2" customHeight="1" x14ac:dyDescent="0.3">
      <c r="A1760" s="5"/>
      <c r="B1760" s="4"/>
      <c r="E1760" s="99"/>
      <c r="J1760" s="12"/>
      <c r="Z1760" s="4" t="s">
        <v>7</v>
      </c>
      <c r="AB1760" s="111"/>
    </row>
    <row r="1761" spans="1:28" ht="25.2" customHeight="1" x14ac:dyDescent="0.3">
      <c r="A1761" s="5"/>
      <c r="B1761" s="4"/>
      <c r="E1761" s="99"/>
      <c r="J1761" s="12"/>
      <c r="Z1761" s="4" t="s">
        <v>7</v>
      </c>
      <c r="AB1761" s="111"/>
    </row>
    <row r="1762" spans="1:28" ht="25.2" customHeight="1" x14ac:dyDescent="0.3">
      <c r="A1762" s="5"/>
      <c r="B1762" s="4"/>
      <c r="E1762" s="99"/>
      <c r="J1762" s="12"/>
      <c r="Z1762" s="4" t="s">
        <v>7</v>
      </c>
      <c r="AB1762" s="111"/>
    </row>
    <row r="1763" spans="1:28" ht="25.2" customHeight="1" x14ac:dyDescent="0.3">
      <c r="A1763" s="5"/>
      <c r="B1763" s="4"/>
      <c r="E1763" s="99"/>
      <c r="J1763" s="12"/>
      <c r="Z1763" s="4" t="s">
        <v>7</v>
      </c>
      <c r="AB1763" s="111"/>
    </row>
    <row r="1764" spans="1:28" ht="25.2" customHeight="1" x14ac:dyDescent="0.3">
      <c r="A1764" s="5"/>
      <c r="B1764" s="4"/>
      <c r="E1764" s="99"/>
      <c r="J1764" s="12"/>
      <c r="Z1764" s="4" t="s">
        <v>7</v>
      </c>
      <c r="AB1764" s="111"/>
    </row>
    <row r="1765" spans="1:28" ht="25.2" customHeight="1" x14ac:dyDescent="0.3">
      <c r="A1765" s="5"/>
      <c r="B1765" s="4"/>
      <c r="E1765" s="99"/>
      <c r="J1765" s="12"/>
      <c r="Z1765" s="4" t="s">
        <v>7</v>
      </c>
      <c r="AB1765" s="111"/>
    </row>
    <row r="1766" spans="1:28" ht="25.2" customHeight="1" x14ac:dyDescent="0.3">
      <c r="A1766" s="5"/>
      <c r="B1766" s="4"/>
      <c r="E1766" s="99"/>
      <c r="J1766" s="12"/>
      <c r="Z1766" s="4" t="s">
        <v>7</v>
      </c>
      <c r="AB1766" s="111"/>
    </row>
    <row r="1767" spans="1:28" ht="25.2" customHeight="1" x14ac:dyDescent="0.3">
      <c r="A1767" s="5"/>
      <c r="B1767" s="4"/>
      <c r="E1767" s="99"/>
      <c r="J1767" s="12"/>
      <c r="Z1767" s="4" t="s">
        <v>7</v>
      </c>
      <c r="AB1767" s="111"/>
    </row>
    <row r="1768" spans="1:28" ht="25.2" customHeight="1" x14ac:dyDescent="0.3">
      <c r="A1768" s="5"/>
      <c r="B1768" s="4"/>
      <c r="E1768" s="99"/>
      <c r="J1768" s="12"/>
      <c r="Z1768" s="4" t="s">
        <v>7</v>
      </c>
      <c r="AB1768" s="111"/>
    </row>
    <row r="1769" spans="1:28" ht="25.2" customHeight="1" x14ac:dyDescent="0.3">
      <c r="A1769" s="5"/>
      <c r="B1769" s="4"/>
      <c r="E1769" s="99"/>
      <c r="J1769" s="12"/>
      <c r="Z1769" s="4" t="s">
        <v>7</v>
      </c>
      <c r="AB1769" s="111"/>
    </row>
    <row r="1770" spans="1:28" ht="25.2" customHeight="1" x14ac:dyDescent="0.3">
      <c r="A1770" s="5"/>
      <c r="B1770" s="4"/>
      <c r="E1770" s="99"/>
      <c r="J1770" s="12"/>
      <c r="Z1770" s="4" t="s">
        <v>7</v>
      </c>
      <c r="AB1770" s="111"/>
    </row>
    <row r="1771" spans="1:28" ht="25.2" customHeight="1" x14ac:dyDescent="0.3">
      <c r="A1771" s="5"/>
      <c r="B1771" s="4"/>
      <c r="E1771" s="99"/>
      <c r="J1771" s="12"/>
      <c r="Z1771" s="4" t="s">
        <v>7</v>
      </c>
      <c r="AB1771" s="111"/>
    </row>
    <row r="1772" spans="1:28" ht="25.2" customHeight="1" x14ac:dyDescent="0.3">
      <c r="A1772" s="5"/>
      <c r="B1772" s="4"/>
      <c r="E1772" s="99"/>
      <c r="J1772" s="12"/>
      <c r="Z1772" s="4" t="s">
        <v>7</v>
      </c>
      <c r="AB1772" s="111"/>
    </row>
    <row r="1773" spans="1:28" ht="25.2" customHeight="1" x14ac:dyDescent="0.3">
      <c r="A1773" s="5"/>
      <c r="B1773" s="4"/>
      <c r="E1773" s="99"/>
      <c r="J1773" s="12"/>
      <c r="Z1773" s="4" t="s">
        <v>7</v>
      </c>
      <c r="AB1773" s="111"/>
    </row>
    <row r="1774" spans="1:28" ht="25.2" customHeight="1" x14ac:dyDescent="0.3">
      <c r="A1774" s="5"/>
      <c r="B1774" s="4"/>
      <c r="E1774" s="99"/>
      <c r="J1774" s="12"/>
      <c r="Z1774" s="4" t="s">
        <v>7</v>
      </c>
      <c r="AB1774" s="111"/>
    </row>
    <row r="1775" spans="1:28" ht="25.2" customHeight="1" x14ac:dyDescent="0.3">
      <c r="A1775" s="5"/>
      <c r="B1775" s="4"/>
      <c r="E1775" s="99"/>
      <c r="J1775" s="12"/>
      <c r="Z1775" s="4" t="s">
        <v>7</v>
      </c>
      <c r="AB1775" s="111"/>
    </row>
    <row r="1776" spans="1:28" ht="25.2" customHeight="1" x14ac:dyDescent="0.3">
      <c r="A1776" s="5"/>
      <c r="B1776" s="4"/>
      <c r="E1776" s="99"/>
      <c r="J1776" s="12"/>
      <c r="Z1776" s="4" t="s">
        <v>7</v>
      </c>
      <c r="AB1776" s="111"/>
    </row>
    <row r="1777" spans="1:28" ht="25.2" customHeight="1" x14ac:dyDescent="0.3">
      <c r="A1777" s="5"/>
      <c r="B1777" s="4"/>
      <c r="E1777" s="99"/>
      <c r="J1777" s="12"/>
      <c r="Z1777" s="4" t="s">
        <v>7</v>
      </c>
      <c r="AB1777" s="111"/>
    </row>
    <row r="1778" spans="1:28" ht="25.2" customHeight="1" x14ac:dyDescent="0.3">
      <c r="A1778" s="5"/>
      <c r="B1778" s="4"/>
      <c r="E1778" s="99"/>
      <c r="J1778" s="12"/>
      <c r="Z1778" s="4" t="s">
        <v>7</v>
      </c>
      <c r="AB1778" s="111"/>
    </row>
    <row r="1779" spans="1:28" ht="25.2" customHeight="1" x14ac:dyDescent="0.3">
      <c r="A1779" s="5"/>
      <c r="B1779" s="4"/>
      <c r="E1779" s="99"/>
      <c r="J1779" s="12"/>
      <c r="Z1779" s="4" t="s">
        <v>7</v>
      </c>
      <c r="AB1779" s="111"/>
    </row>
    <row r="1780" spans="1:28" ht="25.2" customHeight="1" x14ac:dyDescent="0.3">
      <c r="A1780" s="5"/>
      <c r="B1780" s="4"/>
      <c r="E1780" s="99"/>
      <c r="J1780" s="12"/>
      <c r="Z1780" s="4" t="s">
        <v>7</v>
      </c>
      <c r="AB1780" s="111"/>
    </row>
    <row r="1781" spans="1:28" ht="25.2" customHeight="1" x14ac:dyDescent="0.3">
      <c r="A1781" s="5"/>
      <c r="B1781" s="4"/>
      <c r="E1781" s="99"/>
      <c r="J1781" s="12"/>
      <c r="Z1781" s="4" t="s">
        <v>7</v>
      </c>
      <c r="AB1781" s="111"/>
    </row>
    <row r="1782" spans="1:28" ht="25.2" customHeight="1" x14ac:dyDescent="0.3">
      <c r="A1782" s="5"/>
      <c r="B1782" s="4"/>
      <c r="E1782" s="99"/>
      <c r="J1782" s="12"/>
      <c r="Z1782" s="4" t="s">
        <v>7</v>
      </c>
      <c r="AB1782" s="111"/>
    </row>
    <row r="1783" spans="1:28" ht="25.2" customHeight="1" x14ac:dyDescent="0.3">
      <c r="A1783" s="5"/>
      <c r="B1783" s="4"/>
      <c r="E1783" s="99"/>
      <c r="J1783" s="12"/>
      <c r="Z1783" s="4" t="s">
        <v>7</v>
      </c>
      <c r="AB1783" s="111"/>
    </row>
    <row r="1784" spans="1:28" ht="25.2" customHeight="1" x14ac:dyDescent="0.3">
      <c r="A1784" s="5"/>
      <c r="B1784" s="4"/>
      <c r="E1784" s="99"/>
      <c r="J1784" s="12"/>
      <c r="Z1784" s="4" t="s">
        <v>7</v>
      </c>
      <c r="AB1784" s="111"/>
    </row>
    <row r="1785" spans="1:28" ht="25.2" customHeight="1" x14ac:dyDescent="0.3">
      <c r="A1785" s="5"/>
      <c r="B1785" s="4"/>
      <c r="E1785" s="99"/>
      <c r="J1785" s="12"/>
      <c r="Z1785" s="4" t="s">
        <v>7</v>
      </c>
      <c r="AB1785" s="111"/>
    </row>
    <row r="1786" spans="1:28" ht="25.2" customHeight="1" x14ac:dyDescent="0.3">
      <c r="A1786" s="5"/>
      <c r="B1786" s="4"/>
      <c r="E1786" s="99"/>
      <c r="J1786" s="12"/>
      <c r="Z1786" s="4" t="s">
        <v>7</v>
      </c>
      <c r="AB1786" s="111"/>
    </row>
    <row r="1787" spans="1:28" ht="25.2" customHeight="1" x14ac:dyDescent="0.3">
      <c r="A1787" s="5"/>
      <c r="B1787" s="4"/>
      <c r="E1787" s="99"/>
      <c r="J1787" s="12"/>
      <c r="Z1787" s="4" t="s">
        <v>7</v>
      </c>
      <c r="AB1787" s="111"/>
    </row>
    <row r="1788" spans="1:28" ht="25.2" customHeight="1" x14ac:dyDescent="0.3">
      <c r="A1788" s="5"/>
      <c r="B1788" s="4"/>
      <c r="E1788" s="99"/>
      <c r="J1788" s="12"/>
      <c r="Z1788" s="4" t="s">
        <v>7</v>
      </c>
      <c r="AB1788" s="111"/>
    </row>
    <row r="1789" spans="1:28" ht="25.2" customHeight="1" x14ac:dyDescent="0.3">
      <c r="A1789" s="5"/>
      <c r="B1789" s="4"/>
      <c r="E1789" s="99"/>
      <c r="J1789" s="12"/>
      <c r="Z1789" s="4" t="s">
        <v>7</v>
      </c>
      <c r="AB1789" s="111"/>
    </row>
    <row r="1790" spans="1:28" ht="25.2" customHeight="1" x14ac:dyDescent="0.3">
      <c r="A1790" s="5"/>
      <c r="B1790" s="4"/>
      <c r="E1790" s="99"/>
      <c r="J1790" s="12"/>
      <c r="Z1790" s="4" t="s">
        <v>7</v>
      </c>
      <c r="AB1790" s="111"/>
    </row>
    <row r="1791" spans="1:28" ht="25.2" customHeight="1" x14ac:dyDescent="0.3">
      <c r="A1791" s="5"/>
      <c r="B1791" s="4"/>
      <c r="E1791" s="99"/>
      <c r="J1791" s="12"/>
      <c r="Z1791" s="4" t="s">
        <v>7</v>
      </c>
      <c r="AB1791" s="111"/>
    </row>
    <row r="1792" spans="1:28" ht="25.2" customHeight="1" x14ac:dyDescent="0.3">
      <c r="A1792" s="5"/>
      <c r="B1792" s="4"/>
      <c r="E1792" s="99"/>
      <c r="J1792" s="12"/>
      <c r="Z1792" s="4" t="s">
        <v>7</v>
      </c>
      <c r="AB1792" s="111"/>
    </row>
    <row r="1793" spans="1:28" ht="25.2" customHeight="1" x14ac:dyDescent="0.3">
      <c r="A1793" s="5"/>
      <c r="B1793" s="4"/>
      <c r="E1793" s="99"/>
      <c r="J1793" s="12"/>
      <c r="Z1793" s="4" t="s">
        <v>7</v>
      </c>
      <c r="AB1793" s="111"/>
    </row>
    <row r="1794" spans="1:28" ht="25.2" customHeight="1" x14ac:dyDescent="0.3">
      <c r="A1794" s="5"/>
      <c r="B1794" s="4"/>
      <c r="E1794" s="99"/>
      <c r="J1794" s="12"/>
      <c r="Z1794" s="4" t="s">
        <v>7</v>
      </c>
      <c r="AB1794" s="111"/>
    </row>
    <row r="1795" spans="1:28" ht="25.2" customHeight="1" x14ac:dyDescent="0.3">
      <c r="A1795" s="5"/>
      <c r="B1795" s="4"/>
      <c r="E1795" s="99"/>
      <c r="J1795" s="12"/>
      <c r="Z1795" s="4" t="s">
        <v>7</v>
      </c>
      <c r="AB1795" s="111"/>
    </row>
    <row r="1796" spans="1:28" ht="25.2" customHeight="1" x14ac:dyDescent="0.3">
      <c r="A1796" s="5"/>
      <c r="B1796" s="4"/>
      <c r="E1796" s="99"/>
      <c r="J1796" s="12"/>
      <c r="Z1796" s="4" t="s">
        <v>7</v>
      </c>
      <c r="AB1796" s="111"/>
    </row>
    <row r="1797" spans="1:28" ht="25.2" customHeight="1" x14ac:dyDescent="0.3">
      <c r="A1797" s="5"/>
      <c r="B1797" s="4"/>
      <c r="E1797" s="99"/>
      <c r="J1797" s="12"/>
      <c r="Z1797" s="4" t="s">
        <v>7</v>
      </c>
      <c r="AB1797" s="111"/>
    </row>
    <row r="1798" spans="1:28" ht="25.2" customHeight="1" x14ac:dyDescent="0.3">
      <c r="A1798" s="5"/>
      <c r="B1798" s="4"/>
      <c r="E1798" s="99"/>
      <c r="J1798" s="12"/>
      <c r="Z1798" s="4" t="s">
        <v>7</v>
      </c>
      <c r="AB1798" s="111"/>
    </row>
    <row r="1799" spans="1:28" ht="25.2" customHeight="1" x14ac:dyDescent="0.3">
      <c r="A1799" s="5"/>
      <c r="B1799" s="4"/>
      <c r="E1799" s="99"/>
      <c r="J1799" s="12"/>
      <c r="Z1799" s="4" t="s">
        <v>7</v>
      </c>
      <c r="AB1799" s="111"/>
    </row>
    <row r="1800" spans="1:28" ht="25.2" customHeight="1" x14ac:dyDescent="0.3">
      <c r="A1800" s="5"/>
      <c r="B1800" s="4"/>
      <c r="E1800" s="99"/>
      <c r="J1800" s="12"/>
      <c r="Z1800" s="4" t="s">
        <v>7</v>
      </c>
      <c r="AB1800" s="111"/>
    </row>
    <row r="1801" spans="1:28" ht="25.2" customHeight="1" x14ac:dyDescent="0.3">
      <c r="A1801" s="5"/>
      <c r="B1801" s="4"/>
      <c r="E1801" s="99"/>
      <c r="J1801" s="12"/>
      <c r="Z1801" s="4" t="s">
        <v>7</v>
      </c>
      <c r="AB1801" s="111"/>
    </row>
    <row r="1802" spans="1:28" ht="25.2" customHeight="1" x14ac:dyDescent="0.3">
      <c r="A1802" s="5"/>
      <c r="B1802" s="4"/>
      <c r="E1802" s="99"/>
      <c r="J1802" s="12"/>
      <c r="Z1802" s="4" t="s">
        <v>7</v>
      </c>
      <c r="AB1802" s="111"/>
    </row>
    <row r="1803" spans="1:28" ht="25.2" customHeight="1" x14ac:dyDescent="0.3">
      <c r="A1803" s="5"/>
      <c r="B1803" s="4"/>
      <c r="E1803" s="99"/>
      <c r="J1803" s="12"/>
      <c r="Z1803" s="4" t="s">
        <v>7</v>
      </c>
      <c r="AB1803" s="111"/>
    </row>
    <row r="1804" spans="1:28" ht="25.2" customHeight="1" x14ac:dyDescent="0.3">
      <c r="A1804" s="5"/>
      <c r="B1804" s="4"/>
      <c r="E1804" s="99"/>
      <c r="J1804" s="12"/>
      <c r="Z1804" s="4" t="s">
        <v>7</v>
      </c>
      <c r="AB1804" s="111"/>
    </row>
    <row r="1805" spans="1:28" ht="25.2" customHeight="1" x14ac:dyDescent="0.3">
      <c r="A1805" s="5"/>
      <c r="B1805" s="4"/>
      <c r="E1805" s="99"/>
      <c r="J1805" s="12"/>
      <c r="Z1805" s="4" t="s">
        <v>7</v>
      </c>
      <c r="AB1805" s="111"/>
    </row>
    <row r="1806" spans="1:28" ht="25.2" customHeight="1" x14ac:dyDescent="0.3">
      <c r="A1806" s="5"/>
      <c r="B1806" s="4"/>
      <c r="E1806" s="99"/>
      <c r="J1806" s="12"/>
      <c r="Z1806" s="4" t="s">
        <v>7</v>
      </c>
      <c r="AB1806" s="111"/>
    </row>
    <row r="1807" spans="1:28" ht="25.2" customHeight="1" x14ac:dyDescent="0.3">
      <c r="A1807" s="5"/>
      <c r="B1807" s="4"/>
      <c r="E1807" s="99"/>
      <c r="J1807" s="12"/>
      <c r="Z1807" s="4" t="s">
        <v>7</v>
      </c>
      <c r="AB1807" s="111"/>
    </row>
    <row r="1808" spans="1:28" ht="25.2" customHeight="1" x14ac:dyDescent="0.3">
      <c r="A1808" s="5"/>
      <c r="B1808" s="4"/>
      <c r="E1808" s="99"/>
      <c r="J1808" s="12"/>
      <c r="Z1808" s="4" t="s">
        <v>7</v>
      </c>
      <c r="AB1808" s="111"/>
    </row>
    <row r="1809" spans="1:28" ht="25.2" customHeight="1" x14ac:dyDescent="0.3">
      <c r="A1809" s="5"/>
      <c r="B1809" s="4"/>
      <c r="E1809" s="99"/>
      <c r="J1809" s="12"/>
      <c r="Z1809" s="4" t="s">
        <v>7</v>
      </c>
      <c r="AB1809" s="111"/>
    </row>
    <row r="1810" spans="1:28" ht="25.2" customHeight="1" x14ac:dyDescent="0.3">
      <c r="A1810" s="5"/>
      <c r="B1810" s="4"/>
      <c r="E1810" s="99"/>
      <c r="J1810" s="12"/>
      <c r="Z1810" s="4" t="s">
        <v>7</v>
      </c>
      <c r="AB1810" s="111"/>
    </row>
    <row r="1811" spans="1:28" ht="25.2" customHeight="1" x14ac:dyDescent="0.3">
      <c r="A1811" s="5"/>
      <c r="B1811" s="4"/>
      <c r="E1811" s="99"/>
      <c r="J1811" s="12"/>
      <c r="Z1811" s="4" t="s">
        <v>7</v>
      </c>
      <c r="AB1811" s="111"/>
    </row>
    <row r="1812" spans="1:28" ht="25.2" customHeight="1" x14ac:dyDescent="0.3">
      <c r="A1812" s="5"/>
      <c r="B1812" s="4"/>
      <c r="E1812" s="99"/>
      <c r="J1812" s="12"/>
      <c r="Z1812" s="4" t="s">
        <v>7</v>
      </c>
      <c r="AB1812" s="111"/>
    </row>
    <row r="1813" spans="1:28" ht="25.2" customHeight="1" x14ac:dyDescent="0.3">
      <c r="A1813" s="5"/>
      <c r="B1813" s="4"/>
      <c r="E1813" s="99"/>
      <c r="J1813" s="12"/>
      <c r="Z1813" s="4" t="s">
        <v>7</v>
      </c>
      <c r="AB1813" s="111"/>
    </row>
    <row r="1814" spans="1:28" ht="25.2" customHeight="1" x14ac:dyDescent="0.3">
      <c r="A1814" s="5"/>
      <c r="B1814" s="4"/>
      <c r="E1814" s="99"/>
      <c r="J1814" s="12"/>
      <c r="Z1814" s="4" t="s">
        <v>7</v>
      </c>
      <c r="AB1814" s="111"/>
    </row>
    <row r="1815" spans="1:28" ht="25.2" customHeight="1" x14ac:dyDescent="0.3">
      <c r="A1815" s="5"/>
      <c r="B1815" s="4"/>
      <c r="E1815" s="99"/>
      <c r="J1815" s="12"/>
      <c r="Z1815" s="4" t="s">
        <v>7</v>
      </c>
      <c r="AB1815" s="111"/>
    </row>
    <row r="1816" spans="1:28" ht="25.2" customHeight="1" x14ac:dyDescent="0.3">
      <c r="A1816" s="5"/>
      <c r="B1816" s="4"/>
      <c r="E1816" s="99"/>
      <c r="J1816" s="12"/>
      <c r="Z1816" s="4" t="s">
        <v>7</v>
      </c>
      <c r="AB1816" s="111"/>
    </row>
    <row r="1817" spans="1:28" ht="25.2" customHeight="1" x14ac:dyDescent="0.3">
      <c r="A1817" s="5"/>
      <c r="B1817" s="4"/>
      <c r="E1817" s="99"/>
      <c r="J1817" s="12"/>
      <c r="Z1817" s="4" t="s">
        <v>7</v>
      </c>
      <c r="AB1817" s="111"/>
    </row>
    <row r="1818" spans="1:28" ht="25.2" customHeight="1" x14ac:dyDescent="0.3">
      <c r="A1818" s="5"/>
      <c r="B1818" s="4"/>
      <c r="E1818" s="99"/>
      <c r="J1818" s="12"/>
      <c r="Z1818" s="4" t="s">
        <v>7</v>
      </c>
      <c r="AB1818" s="111"/>
    </row>
    <row r="1819" spans="1:28" ht="25.2" customHeight="1" x14ac:dyDescent="0.3">
      <c r="A1819" s="5"/>
      <c r="B1819" s="4"/>
      <c r="E1819" s="99"/>
      <c r="J1819" s="12"/>
      <c r="Z1819" s="4" t="s">
        <v>7</v>
      </c>
      <c r="AB1819" s="111"/>
    </row>
    <row r="1820" spans="1:28" ht="25.2" customHeight="1" x14ac:dyDescent="0.3">
      <c r="A1820" s="5"/>
      <c r="B1820" s="4"/>
      <c r="E1820" s="99"/>
      <c r="J1820" s="12"/>
      <c r="Z1820" s="4" t="s">
        <v>7</v>
      </c>
      <c r="AB1820" s="111"/>
    </row>
    <row r="1821" spans="1:28" ht="25.2" customHeight="1" x14ac:dyDescent="0.3">
      <c r="A1821" s="5"/>
      <c r="B1821" s="4"/>
      <c r="E1821" s="99"/>
      <c r="J1821" s="12"/>
      <c r="Z1821" s="4" t="s">
        <v>7</v>
      </c>
      <c r="AB1821" s="111"/>
    </row>
    <row r="1822" spans="1:28" ht="25.2" customHeight="1" x14ac:dyDescent="0.3">
      <c r="A1822" s="5"/>
      <c r="B1822" s="4"/>
      <c r="E1822" s="99"/>
      <c r="J1822" s="12"/>
      <c r="Z1822" s="4" t="s">
        <v>7</v>
      </c>
      <c r="AB1822" s="111"/>
    </row>
    <row r="1823" spans="1:28" ht="25.2" customHeight="1" x14ac:dyDescent="0.3">
      <c r="A1823" s="5"/>
      <c r="B1823" s="4"/>
      <c r="E1823" s="99"/>
      <c r="J1823" s="12"/>
      <c r="Z1823" s="4" t="s">
        <v>7</v>
      </c>
      <c r="AB1823" s="111"/>
    </row>
    <row r="1824" spans="1:28" ht="25.2" customHeight="1" x14ac:dyDescent="0.3">
      <c r="A1824" s="5"/>
      <c r="B1824" s="4"/>
      <c r="E1824" s="99"/>
      <c r="J1824" s="12"/>
      <c r="Z1824" s="4" t="s">
        <v>7</v>
      </c>
      <c r="AB1824" s="111"/>
    </row>
    <row r="1825" spans="1:28" ht="25.2" customHeight="1" x14ac:dyDescent="0.3">
      <c r="A1825" s="5"/>
      <c r="B1825" s="4"/>
      <c r="E1825" s="99"/>
      <c r="J1825" s="12"/>
      <c r="Z1825" s="4" t="s">
        <v>7</v>
      </c>
      <c r="AB1825" s="111"/>
    </row>
    <row r="1826" spans="1:28" ht="25.2" customHeight="1" x14ac:dyDescent="0.3">
      <c r="A1826" s="5"/>
      <c r="B1826" s="4"/>
      <c r="E1826" s="99"/>
      <c r="J1826" s="12"/>
      <c r="Z1826" s="4" t="s">
        <v>7</v>
      </c>
      <c r="AB1826" s="111"/>
    </row>
    <row r="1827" spans="1:28" ht="25.2" customHeight="1" x14ac:dyDescent="0.3">
      <c r="A1827" s="5"/>
      <c r="B1827" s="4"/>
      <c r="E1827" s="99"/>
      <c r="J1827" s="12"/>
      <c r="Z1827" s="4" t="s">
        <v>7</v>
      </c>
      <c r="AB1827" s="111"/>
    </row>
    <row r="1828" spans="1:28" ht="25.2" customHeight="1" x14ac:dyDescent="0.3">
      <c r="A1828" s="5"/>
      <c r="B1828" s="4"/>
      <c r="E1828" s="99"/>
      <c r="J1828" s="12"/>
      <c r="Z1828" s="4" t="s">
        <v>7</v>
      </c>
      <c r="AB1828" s="111"/>
    </row>
    <row r="1829" spans="1:28" ht="25.2" customHeight="1" x14ac:dyDescent="0.3">
      <c r="A1829" s="5"/>
      <c r="B1829" s="4"/>
      <c r="E1829" s="99"/>
      <c r="J1829" s="12"/>
      <c r="Z1829" s="4" t="s">
        <v>7</v>
      </c>
      <c r="AB1829" s="111"/>
    </row>
    <row r="1830" spans="1:28" ht="25.2" customHeight="1" x14ac:dyDescent="0.3">
      <c r="A1830" s="5"/>
      <c r="B1830" s="4"/>
      <c r="E1830" s="99"/>
      <c r="J1830" s="12"/>
      <c r="Z1830" s="4" t="s">
        <v>7</v>
      </c>
      <c r="AB1830" s="111"/>
    </row>
    <row r="1831" spans="1:28" ht="25.2" customHeight="1" x14ac:dyDescent="0.3">
      <c r="A1831" s="5"/>
      <c r="B1831" s="4"/>
      <c r="E1831" s="99"/>
      <c r="J1831" s="12"/>
      <c r="Z1831" s="4" t="s">
        <v>7</v>
      </c>
      <c r="AB1831" s="111"/>
    </row>
    <row r="1832" spans="1:28" ht="25.2" customHeight="1" x14ac:dyDescent="0.3">
      <c r="A1832" s="5"/>
      <c r="B1832" s="4"/>
      <c r="E1832" s="99"/>
      <c r="J1832" s="12"/>
      <c r="Z1832" s="4" t="s">
        <v>7</v>
      </c>
      <c r="AB1832" s="111"/>
    </row>
    <row r="1833" spans="1:28" ht="25.2" customHeight="1" x14ac:dyDescent="0.3">
      <c r="A1833" s="5"/>
      <c r="B1833" s="4"/>
      <c r="E1833" s="99"/>
      <c r="J1833" s="12"/>
      <c r="Z1833" s="4" t="s">
        <v>7</v>
      </c>
      <c r="AB1833" s="111"/>
    </row>
    <row r="1834" spans="1:28" ht="25.2" customHeight="1" x14ac:dyDescent="0.3">
      <c r="A1834" s="5"/>
      <c r="B1834" s="4"/>
      <c r="E1834" s="99"/>
      <c r="J1834" s="12"/>
      <c r="Z1834" s="4" t="s">
        <v>7</v>
      </c>
      <c r="AB1834" s="111"/>
    </row>
    <row r="1835" spans="1:28" ht="25.2" customHeight="1" x14ac:dyDescent="0.3">
      <c r="A1835" s="5"/>
      <c r="B1835" s="4"/>
      <c r="E1835" s="99"/>
      <c r="J1835" s="12"/>
      <c r="Z1835" s="4" t="s">
        <v>7</v>
      </c>
      <c r="AB1835" s="111"/>
    </row>
    <row r="1836" spans="1:28" ht="25.2" customHeight="1" x14ac:dyDescent="0.3">
      <c r="A1836" s="5"/>
      <c r="B1836" s="4"/>
      <c r="E1836" s="99"/>
      <c r="J1836" s="12"/>
      <c r="Z1836" s="4" t="s">
        <v>7</v>
      </c>
      <c r="AB1836" s="111"/>
    </row>
    <row r="1837" spans="1:28" ht="25.2" customHeight="1" x14ac:dyDescent="0.3">
      <c r="A1837" s="5"/>
      <c r="B1837" s="4"/>
      <c r="E1837" s="99"/>
      <c r="J1837" s="12"/>
      <c r="Z1837" s="4" t="s">
        <v>7</v>
      </c>
      <c r="AB1837" s="111"/>
    </row>
    <row r="1838" spans="1:28" ht="25.2" customHeight="1" x14ac:dyDescent="0.3">
      <c r="A1838" s="5"/>
      <c r="B1838" s="4"/>
      <c r="E1838" s="99"/>
      <c r="J1838" s="12"/>
      <c r="Z1838" s="4" t="s">
        <v>7</v>
      </c>
      <c r="AB1838" s="111"/>
    </row>
    <row r="1839" spans="1:28" ht="25.2" customHeight="1" x14ac:dyDescent="0.3">
      <c r="A1839" s="5"/>
      <c r="B1839" s="4"/>
      <c r="E1839" s="99"/>
      <c r="J1839" s="12"/>
      <c r="Z1839" s="4" t="s">
        <v>7</v>
      </c>
      <c r="AB1839" s="111"/>
    </row>
    <row r="1840" spans="1:28" ht="25.2" customHeight="1" x14ac:dyDescent="0.3">
      <c r="A1840" s="5"/>
      <c r="B1840" s="4"/>
      <c r="E1840" s="99"/>
      <c r="J1840" s="12"/>
      <c r="Z1840" s="4" t="s">
        <v>7</v>
      </c>
      <c r="AB1840" s="111"/>
    </row>
    <row r="1841" spans="1:28" ht="25.2" customHeight="1" x14ac:dyDescent="0.3">
      <c r="A1841" s="5"/>
      <c r="B1841" s="4"/>
      <c r="E1841" s="99"/>
      <c r="J1841" s="12"/>
      <c r="Z1841" s="4" t="s">
        <v>7</v>
      </c>
      <c r="AB1841" s="111"/>
    </row>
    <row r="1842" spans="1:28" ht="25.2" customHeight="1" x14ac:dyDescent="0.3">
      <c r="A1842" s="5"/>
      <c r="B1842" s="4"/>
      <c r="E1842" s="99"/>
      <c r="J1842" s="12"/>
      <c r="Z1842" s="4" t="s">
        <v>7</v>
      </c>
      <c r="AB1842" s="111"/>
    </row>
    <row r="1843" spans="1:28" ht="25.2" customHeight="1" x14ac:dyDescent="0.3">
      <c r="A1843" s="5"/>
      <c r="B1843" s="4"/>
      <c r="E1843" s="99"/>
      <c r="J1843" s="12"/>
      <c r="Z1843" s="4" t="s">
        <v>7</v>
      </c>
      <c r="AB1843" s="111"/>
    </row>
    <row r="1844" spans="1:28" ht="25.2" customHeight="1" x14ac:dyDescent="0.3">
      <c r="A1844" s="5"/>
      <c r="B1844" s="4"/>
      <c r="E1844" s="99"/>
      <c r="J1844" s="12"/>
      <c r="Z1844" s="4" t="s">
        <v>7</v>
      </c>
      <c r="AB1844" s="111"/>
    </row>
    <row r="1845" spans="1:28" ht="25.2" customHeight="1" x14ac:dyDescent="0.3">
      <c r="A1845" s="5"/>
      <c r="B1845" s="4"/>
      <c r="E1845" s="99"/>
      <c r="J1845" s="12"/>
      <c r="Z1845" s="4" t="s">
        <v>7</v>
      </c>
      <c r="AB1845" s="111"/>
    </row>
    <row r="1846" spans="1:28" ht="25.2" customHeight="1" x14ac:dyDescent="0.3">
      <c r="A1846" s="5"/>
      <c r="B1846" s="4"/>
      <c r="E1846" s="99"/>
      <c r="J1846" s="12"/>
      <c r="Z1846" s="4" t="s">
        <v>7</v>
      </c>
      <c r="AB1846" s="111"/>
    </row>
    <row r="1847" spans="1:28" ht="25.2" customHeight="1" x14ac:dyDescent="0.3">
      <c r="A1847" s="5"/>
      <c r="B1847" s="4"/>
      <c r="E1847" s="99"/>
      <c r="J1847" s="12"/>
      <c r="Z1847" s="4" t="s">
        <v>7</v>
      </c>
      <c r="AB1847" s="111"/>
    </row>
    <row r="1848" spans="1:28" ht="25.2" customHeight="1" x14ac:dyDescent="0.3">
      <c r="A1848" s="5"/>
      <c r="B1848" s="4"/>
      <c r="E1848" s="99"/>
      <c r="J1848" s="12"/>
      <c r="Z1848" s="4" t="s">
        <v>7</v>
      </c>
      <c r="AB1848" s="111"/>
    </row>
    <row r="1849" spans="1:28" ht="25.2" customHeight="1" x14ac:dyDescent="0.3">
      <c r="A1849" s="5"/>
      <c r="B1849" s="4"/>
      <c r="E1849" s="99"/>
      <c r="J1849" s="12"/>
      <c r="Z1849" s="4" t="s">
        <v>7</v>
      </c>
      <c r="AB1849" s="111"/>
    </row>
    <row r="1850" spans="1:28" ht="25.2" customHeight="1" x14ac:dyDescent="0.3">
      <c r="A1850" s="5"/>
      <c r="B1850" s="4"/>
      <c r="E1850" s="99"/>
      <c r="J1850" s="12"/>
      <c r="Z1850" s="4" t="s">
        <v>7</v>
      </c>
      <c r="AB1850" s="111"/>
    </row>
    <row r="1851" spans="1:28" ht="25.2" customHeight="1" x14ac:dyDescent="0.3">
      <c r="A1851" s="5"/>
      <c r="B1851" s="4"/>
      <c r="E1851" s="99"/>
      <c r="J1851" s="12"/>
      <c r="Z1851" s="4" t="s">
        <v>7</v>
      </c>
      <c r="AB1851" s="111"/>
    </row>
    <row r="1852" spans="1:28" ht="25.2" customHeight="1" x14ac:dyDescent="0.3">
      <c r="A1852" s="5"/>
      <c r="B1852" s="4"/>
      <c r="E1852" s="99"/>
      <c r="J1852" s="12"/>
      <c r="Z1852" s="4" t="s">
        <v>7</v>
      </c>
      <c r="AB1852" s="111"/>
    </row>
    <row r="1853" spans="1:28" ht="25.2" customHeight="1" x14ac:dyDescent="0.3">
      <c r="A1853" s="5"/>
      <c r="B1853" s="4"/>
      <c r="E1853" s="99"/>
      <c r="J1853" s="12"/>
      <c r="Z1853" s="4" t="s">
        <v>7</v>
      </c>
      <c r="AB1853" s="111"/>
    </row>
    <row r="1854" spans="1:28" ht="25.2" customHeight="1" x14ac:dyDescent="0.3">
      <c r="A1854" s="5"/>
      <c r="B1854" s="4"/>
      <c r="E1854" s="99"/>
      <c r="J1854" s="12"/>
      <c r="Z1854" s="4" t="s">
        <v>7</v>
      </c>
      <c r="AB1854" s="111"/>
    </row>
    <row r="1855" spans="1:28" ht="25.2" customHeight="1" x14ac:dyDescent="0.3">
      <c r="A1855" s="5"/>
      <c r="B1855" s="4"/>
      <c r="E1855" s="99"/>
      <c r="J1855" s="12"/>
      <c r="Z1855" s="4" t="s">
        <v>7</v>
      </c>
      <c r="AB1855" s="111"/>
    </row>
    <row r="1856" spans="1:28" ht="25.2" customHeight="1" x14ac:dyDescent="0.3">
      <c r="A1856" s="5"/>
      <c r="B1856" s="4"/>
      <c r="E1856" s="99"/>
      <c r="J1856" s="12"/>
      <c r="Z1856" s="4" t="s">
        <v>7</v>
      </c>
      <c r="AB1856" s="111"/>
    </row>
    <row r="1857" spans="1:28" ht="25.2" customHeight="1" x14ac:dyDescent="0.3">
      <c r="A1857" s="5"/>
      <c r="B1857" s="4"/>
      <c r="E1857" s="99"/>
      <c r="J1857" s="12"/>
      <c r="Z1857" s="4" t="s">
        <v>7</v>
      </c>
      <c r="AB1857" s="111"/>
    </row>
    <row r="1858" spans="1:28" ht="25.2" customHeight="1" x14ac:dyDescent="0.3">
      <c r="A1858" s="5"/>
      <c r="B1858" s="4"/>
      <c r="E1858" s="99"/>
      <c r="J1858" s="12"/>
      <c r="Z1858" s="4" t="s">
        <v>7</v>
      </c>
      <c r="AB1858" s="111"/>
    </row>
    <row r="1859" spans="1:28" ht="25.2" customHeight="1" x14ac:dyDescent="0.3">
      <c r="A1859" s="5"/>
      <c r="B1859" s="4"/>
      <c r="E1859" s="99"/>
      <c r="J1859" s="12"/>
      <c r="Z1859" s="4" t="s">
        <v>7</v>
      </c>
      <c r="AB1859" s="111"/>
    </row>
    <row r="1860" spans="1:28" ht="25.2" customHeight="1" x14ac:dyDescent="0.3">
      <c r="A1860" s="5"/>
      <c r="B1860" s="4"/>
      <c r="E1860" s="99"/>
      <c r="J1860" s="12"/>
      <c r="Z1860" s="4" t="s">
        <v>7</v>
      </c>
      <c r="AB1860" s="111"/>
    </row>
    <row r="1861" spans="1:28" ht="25.2" customHeight="1" x14ac:dyDescent="0.3">
      <c r="A1861" s="5"/>
      <c r="B1861" s="4"/>
      <c r="E1861" s="99"/>
      <c r="J1861" s="12"/>
      <c r="Z1861" s="4" t="s">
        <v>7</v>
      </c>
      <c r="AB1861" s="111"/>
    </row>
    <row r="1862" spans="1:28" ht="25.2" customHeight="1" x14ac:dyDescent="0.3">
      <c r="A1862" s="5"/>
      <c r="B1862" s="4"/>
      <c r="E1862" s="99"/>
      <c r="J1862" s="12"/>
      <c r="Z1862" s="4" t="s">
        <v>7</v>
      </c>
      <c r="AB1862" s="111"/>
    </row>
    <row r="1863" spans="1:28" ht="25.2" customHeight="1" x14ac:dyDescent="0.3">
      <c r="A1863" s="5"/>
      <c r="B1863" s="4"/>
      <c r="E1863" s="99"/>
      <c r="J1863" s="12"/>
      <c r="Z1863" s="4" t="s">
        <v>7</v>
      </c>
      <c r="AB1863" s="111"/>
    </row>
    <row r="1864" spans="1:28" ht="25.2" customHeight="1" x14ac:dyDescent="0.3">
      <c r="A1864" s="5"/>
      <c r="B1864" s="4"/>
      <c r="E1864" s="99"/>
      <c r="J1864" s="12"/>
      <c r="Z1864" s="4" t="s">
        <v>7</v>
      </c>
      <c r="AB1864" s="111"/>
    </row>
    <row r="1865" spans="1:28" ht="25.2" customHeight="1" x14ac:dyDescent="0.3">
      <c r="A1865" s="5"/>
      <c r="B1865" s="4"/>
      <c r="E1865" s="99"/>
      <c r="J1865" s="12"/>
      <c r="Z1865" s="4" t="s">
        <v>7</v>
      </c>
      <c r="AB1865" s="111"/>
    </row>
    <row r="1866" spans="1:28" ht="25.2" customHeight="1" x14ac:dyDescent="0.3">
      <c r="A1866" s="5"/>
      <c r="B1866" s="4"/>
      <c r="E1866" s="99"/>
      <c r="J1866" s="12"/>
      <c r="Z1866" s="4" t="s">
        <v>7</v>
      </c>
      <c r="AB1866" s="111"/>
    </row>
    <row r="1867" spans="1:28" ht="25.2" customHeight="1" x14ac:dyDescent="0.3">
      <c r="A1867" s="5"/>
      <c r="B1867" s="4"/>
      <c r="E1867" s="99"/>
      <c r="J1867" s="12"/>
      <c r="Z1867" s="4" t="s">
        <v>7</v>
      </c>
      <c r="AB1867" s="111"/>
    </row>
    <row r="1868" spans="1:28" ht="25.2" customHeight="1" x14ac:dyDescent="0.3">
      <c r="A1868" s="5"/>
      <c r="B1868" s="4"/>
      <c r="E1868" s="99"/>
      <c r="J1868" s="12"/>
      <c r="Z1868" s="4" t="s">
        <v>7</v>
      </c>
      <c r="AB1868" s="111"/>
    </row>
    <row r="1869" spans="1:28" ht="25.2" customHeight="1" x14ac:dyDescent="0.3">
      <c r="A1869" s="5"/>
      <c r="B1869" s="4"/>
      <c r="E1869" s="99"/>
      <c r="J1869" s="12"/>
      <c r="Z1869" s="4" t="s">
        <v>7</v>
      </c>
      <c r="AB1869" s="111"/>
    </row>
    <row r="1870" spans="1:28" ht="25.2" customHeight="1" x14ac:dyDescent="0.3">
      <c r="A1870" s="5"/>
      <c r="B1870" s="4"/>
      <c r="E1870" s="99"/>
      <c r="J1870" s="12"/>
      <c r="Z1870" s="4" t="s">
        <v>7</v>
      </c>
      <c r="AB1870" s="111"/>
    </row>
    <row r="1871" spans="1:28" ht="25.2" customHeight="1" x14ac:dyDescent="0.3">
      <c r="A1871" s="5"/>
      <c r="B1871" s="4"/>
      <c r="E1871" s="99"/>
      <c r="J1871" s="12"/>
      <c r="Z1871" s="4" t="s">
        <v>7</v>
      </c>
      <c r="AB1871" s="111"/>
    </row>
    <row r="1872" spans="1:28" ht="25.2" customHeight="1" x14ac:dyDescent="0.3">
      <c r="A1872" s="5"/>
      <c r="B1872" s="4"/>
      <c r="E1872" s="99"/>
      <c r="J1872" s="12"/>
      <c r="Z1872" s="4" t="s">
        <v>7</v>
      </c>
      <c r="AB1872" s="111"/>
    </row>
    <row r="1873" spans="1:28" ht="25.2" customHeight="1" x14ac:dyDescent="0.3">
      <c r="A1873" s="5"/>
      <c r="B1873" s="4"/>
      <c r="E1873" s="99"/>
      <c r="J1873" s="12"/>
      <c r="Z1873" s="4" t="s">
        <v>7</v>
      </c>
      <c r="AB1873" s="111"/>
    </row>
    <row r="1874" spans="1:28" ht="25.2" customHeight="1" x14ac:dyDescent="0.3">
      <c r="A1874" s="5"/>
      <c r="B1874" s="4"/>
      <c r="E1874" s="99"/>
      <c r="J1874" s="12"/>
      <c r="Z1874" s="4" t="s">
        <v>7</v>
      </c>
      <c r="AB1874" s="111"/>
    </row>
    <row r="1875" spans="1:28" ht="25.2" customHeight="1" x14ac:dyDescent="0.3">
      <c r="A1875" s="5"/>
      <c r="B1875" s="4"/>
      <c r="E1875" s="99"/>
      <c r="J1875" s="12"/>
      <c r="Z1875" s="4" t="s">
        <v>7</v>
      </c>
      <c r="AB1875" s="111"/>
    </row>
    <row r="1876" spans="1:28" ht="25.2" customHeight="1" x14ac:dyDescent="0.3">
      <c r="A1876" s="5"/>
      <c r="B1876" s="4"/>
      <c r="E1876" s="99"/>
      <c r="J1876" s="12"/>
      <c r="Z1876" s="4" t="s">
        <v>7</v>
      </c>
      <c r="AB1876" s="111"/>
    </row>
    <row r="1877" spans="1:28" ht="25.2" customHeight="1" x14ac:dyDescent="0.3">
      <c r="A1877" s="5"/>
      <c r="B1877" s="4"/>
      <c r="E1877" s="99"/>
      <c r="J1877" s="12"/>
      <c r="Z1877" s="4" t="s">
        <v>7</v>
      </c>
      <c r="AB1877" s="111"/>
    </row>
    <row r="1878" spans="1:28" ht="25.2" customHeight="1" x14ac:dyDescent="0.3">
      <c r="A1878" s="5"/>
      <c r="B1878" s="4"/>
      <c r="E1878" s="99"/>
      <c r="J1878" s="12"/>
      <c r="Z1878" s="4" t="s">
        <v>7</v>
      </c>
      <c r="AB1878" s="111"/>
    </row>
    <row r="1879" spans="1:28" ht="25.2" customHeight="1" x14ac:dyDescent="0.3">
      <c r="A1879" s="5"/>
      <c r="B1879" s="4"/>
      <c r="E1879" s="99"/>
      <c r="J1879" s="12"/>
      <c r="Z1879" s="4" t="s">
        <v>7</v>
      </c>
      <c r="AB1879" s="111"/>
    </row>
    <row r="1880" spans="1:28" ht="25.2" customHeight="1" x14ac:dyDescent="0.3">
      <c r="A1880" s="5"/>
      <c r="B1880" s="4"/>
      <c r="E1880" s="99"/>
      <c r="J1880" s="12"/>
      <c r="Z1880" s="4" t="s">
        <v>7</v>
      </c>
      <c r="AB1880" s="111"/>
    </row>
    <row r="1881" spans="1:28" ht="25.2" customHeight="1" x14ac:dyDescent="0.3">
      <c r="A1881" s="5"/>
      <c r="B1881" s="4"/>
      <c r="E1881" s="99"/>
      <c r="J1881" s="12"/>
      <c r="Z1881" s="4" t="s">
        <v>7</v>
      </c>
      <c r="AB1881" s="111"/>
    </row>
    <row r="1882" spans="1:28" ht="25.2" customHeight="1" x14ac:dyDescent="0.3">
      <c r="A1882" s="5"/>
      <c r="B1882" s="4"/>
      <c r="E1882" s="99"/>
      <c r="J1882" s="12"/>
      <c r="Z1882" s="4" t="s">
        <v>7</v>
      </c>
      <c r="AB1882" s="111"/>
    </row>
    <row r="1883" spans="1:28" ht="25.2" customHeight="1" x14ac:dyDescent="0.3">
      <c r="A1883" s="5"/>
      <c r="B1883" s="4"/>
      <c r="E1883" s="99"/>
      <c r="J1883" s="12"/>
      <c r="Z1883" s="4" t="s">
        <v>7</v>
      </c>
      <c r="AB1883" s="111"/>
    </row>
    <row r="1884" spans="1:28" ht="25.2" customHeight="1" x14ac:dyDescent="0.3">
      <c r="A1884" s="5"/>
      <c r="B1884" s="4"/>
      <c r="E1884" s="99"/>
      <c r="J1884" s="12"/>
      <c r="Z1884" s="4" t="s">
        <v>7</v>
      </c>
      <c r="AB1884" s="111"/>
    </row>
    <row r="1885" spans="1:28" ht="25.2" customHeight="1" x14ac:dyDescent="0.3">
      <c r="A1885" s="5"/>
      <c r="B1885" s="4"/>
      <c r="E1885" s="99"/>
      <c r="J1885" s="12"/>
      <c r="Z1885" s="4" t="s">
        <v>7</v>
      </c>
      <c r="AB1885" s="111"/>
    </row>
    <row r="1886" spans="1:28" ht="25.2" customHeight="1" x14ac:dyDescent="0.3">
      <c r="A1886" s="5"/>
      <c r="B1886" s="4"/>
      <c r="E1886" s="99"/>
      <c r="J1886" s="12"/>
      <c r="Z1886" s="4" t="s">
        <v>7</v>
      </c>
      <c r="AB1886" s="111"/>
    </row>
    <row r="1887" spans="1:28" ht="25.2" customHeight="1" x14ac:dyDescent="0.3">
      <c r="A1887" s="5"/>
      <c r="B1887" s="4"/>
      <c r="E1887" s="99"/>
      <c r="J1887" s="12"/>
      <c r="Z1887" s="4" t="s">
        <v>7</v>
      </c>
      <c r="AB1887" s="111"/>
    </row>
    <row r="1888" spans="1:28" ht="25.2" customHeight="1" x14ac:dyDescent="0.3">
      <c r="A1888" s="5"/>
      <c r="B1888" s="4"/>
      <c r="E1888" s="99"/>
      <c r="J1888" s="12"/>
      <c r="Z1888" s="4" t="s">
        <v>7</v>
      </c>
      <c r="AB1888" s="111"/>
    </row>
    <row r="1889" spans="1:28" ht="25.2" customHeight="1" x14ac:dyDescent="0.3">
      <c r="A1889" s="5"/>
      <c r="B1889" s="4"/>
      <c r="E1889" s="99"/>
      <c r="J1889" s="12"/>
      <c r="Z1889" s="4" t="s">
        <v>7</v>
      </c>
      <c r="AB1889" s="111"/>
    </row>
    <row r="1890" spans="1:28" ht="25.2" customHeight="1" x14ac:dyDescent="0.3">
      <c r="A1890" s="5"/>
      <c r="B1890" s="4"/>
      <c r="E1890" s="99"/>
      <c r="J1890" s="12"/>
      <c r="Z1890" s="4" t="s">
        <v>7</v>
      </c>
      <c r="AB1890" s="111"/>
    </row>
    <row r="1891" spans="1:28" ht="25.2" customHeight="1" x14ac:dyDescent="0.3">
      <c r="A1891" s="5"/>
      <c r="B1891" s="4"/>
      <c r="E1891" s="99"/>
      <c r="J1891" s="12"/>
      <c r="Z1891" s="4" t="s">
        <v>7</v>
      </c>
      <c r="AB1891" s="111"/>
    </row>
    <row r="1892" spans="1:28" ht="25.2" customHeight="1" x14ac:dyDescent="0.3">
      <c r="A1892" s="5"/>
      <c r="B1892" s="4"/>
      <c r="E1892" s="99"/>
      <c r="J1892" s="12"/>
      <c r="Z1892" s="4" t="s">
        <v>7</v>
      </c>
      <c r="AB1892" s="111"/>
    </row>
    <row r="1893" spans="1:28" ht="25.2" customHeight="1" x14ac:dyDescent="0.3">
      <c r="A1893" s="5"/>
      <c r="B1893" s="4"/>
      <c r="E1893" s="99"/>
      <c r="J1893" s="12"/>
      <c r="Z1893" s="4" t="s">
        <v>7</v>
      </c>
      <c r="AB1893" s="111"/>
    </row>
    <row r="1894" spans="1:28" ht="25.2" customHeight="1" x14ac:dyDescent="0.3">
      <c r="A1894" s="5"/>
      <c r="B1894" s="4"/>
      <c r="E1894" s="99"/>
      <c r="J1894" s="12"/>
      <c r="Z1894" s="4" t="s">
        <v>7</v>
      </c>
      <c r="AB1894" s="111"/>
    </row>
    <row r="1895" spans="1:28" ht="25.2" customHeight="1" x14ac:dyDescent="0.3">
      <c r="A1895" s="5"/>
      <c r="B1895" s="4"/>
      <c r="E1895" s="99"/>
      <c r="J1895" s="12"/>
      <c r="Z1895" s="4" t="s">
        <v>7</v>
      </c>
      <c r="AB1895" s="111"/>
    </row>
    <row r="1896" spans="1:28" ht="25.2" customHeight="1" x14ac:dyDescent="0.3">
      <c r="A1896" s="5"/>
      <c r="B1896" s="4"/>
      <c r="E1896" s="99"/>
      <c r="J1896" s="12"/>
      <c r="Z1896" s="4" t="s">
        <v>7</v>
      </c>
      <c r="AB1896" s="111"/>
    </row>
    <row r="1897" spans="1:28" ht="25.2" customHeight="1" x14ac:dyDescent="0.3">
      <c r="A1897" s="5"/>
      <c r="B1897" s="4"/>
      <c r="E1897" s="99"/>
      <c r="J1897" s="12"/>
      <c r="Z1897" s="4" t="s">
        <v>7</v>
      </c>
      <c r="AB1897" s="111"/>
    </row>
    <row r="1898" spans="1:28" ht="25.2" customHeight="1" x14ac:dyDescent="0.3">
      <c r="A1898" s="5"/>
      <c r="B1898" s="4"/>
      <c r="E1898" s="99"/>
      <c r="J1898" s="12"/>
      <c r="Z1898" s="4" t="s">
        <v>7</v>
      </c>
      <c r="AB1898" s="111"/>
    </row>
    <row r="1899" spans="1:28" ht="25.2" customHeight="1" x14ac:dyDescent="0.3">
      <c r="A1899" s="5"/>
      <c r="B1899" s="4"/>
      <c r="E1899" s="99"/>
      <c r="J1899" s="12"/>
      <c r="Z1899" s="4" t="s">
        <v>7</v>
      </c>
      <c r="AB1899" s="111"/>
    </row>
    <row r="1900" spans="1:28" ht="25.2" customHeight="1" x14ac:dyDescent="0.3">
      <c r="A1900" s="5"/>
      <c r="B1900" s="4"/>
      <c r="E1900" s="99"/>
      <c r="J1900" s="12"/>
      <c r="Z1900" s="4" t="s">
        <v>7</v>
      </c>
      <c r="AB1900" s="111"/>
    </row>
    <row r="1901" spans="1:28" ht="25.2" customHeight="1" x14ac:dyDescent="0.3">
      <c r="A1901" s="5"/>
      <c r="B1901" s="4"/>
      <c r="E1901" s="99"/>
      <c r="J1901" s="12"/>
      <c r="Z1901" s="4" t="s">
        <v>7</v>
      </c>
      <c r="AB1901" s="111"/>
    </row>
    <row r="1902" spans="1:28" ht="25.2" customHeight="1" x14ac:dyDescent="0.3">
      <c r="A1902" s="5"/>
      <c r="B1902" s="4"/>
      <c r="E1902" s="99"/>
      <c r="J1902" s="12"/>
      <c r="Z1902" s="4" t="s">
        <v>7</v>
      </c>
      <c r="AB1902" s="111"/>
    </row>
    <row r="1903" spans="1:28" ht="25.2" customHeight="1" x14ac:dyDescent="0.3">
      <c r="A1903" s="5"/>
      <c r="B1903" s="4"/>
      <c r="E1903" s="99"/>
      <c r="J1903" s="12"/>
      <c r="Z1903" s="4" t="s">
        <v>7</v>
      </c>
      <c r="AB1903" s="111"/>
    </row>
    <row r="1904" spans="1:28" ht="25.2" customHeight="1" x14ac:dyDescent="0.3">
      <c r="A1904" s="5"/>
      <c r="B1904" s="4"/>
      <c r="E1904" s="99"/>
      <c r="J1904" s="12"/>
      <c r="Z1904" s="4" t="s">
        <v>7</v>
      </c>
      <c r="AB1904" s="111"/>
    </row>
    <row r="1905" spans="1:28" ht="25.2" customHeight="1" x14ac:dyDescent="0.3">
      <c r="A1905" s="5"/>
      <c r="B1905" s="4"/>
      <c r="E1905" s="99"/>
      <c r="J1905" s="12"/>
      <c r="Z1905" s="4" t="s">
        <v>7</v>
      </c>
      <c r="AB1905" s="111"/>
    </row>
    <row r="1906" spans="1:28" ht="25.2" customHeight="1" x14ac:dyDescent="0.3">
      <c r="A1906" s="5"/>
      <c r="B1906" s="4"/>
      <c r="E1906" s="99"/>
      <c r="J1906" s="12"/>
      <c r="Z1906" s="4" t="s">
        <v>7</v>
      </c>
      <c r="AB1906" s="111"/>
    </row>
    <row r="1907" spans="1:28" ht="25.2" customHeight="1" x14ac:dyDescent="0.3">
      <c r="A1907" s="5"/>
      <c r="B1907" s="4"/>
      <c r="E1907" s="99"/>
      <c r="J1907" s="12"/>
      <c r="Z1907" s="4" t="s">
        <v>7</v>
      </c>
      <c r="AB1907" s="111"/>
    </row>
    <row r="1908" spans="1:28" ht="25.2" customHeight="1" x14ac:dyDescent="0.3">
      <c r="A1908" s="5"/>
      <c r="B1908" s="4"/>
      <c r="E1908" s="99"/>
      <c r="J1908" s="12"/>
      <c r="Z1908" s="4" t="s">
        <v>7</v>
      </c>
      <c r="AB1908" s="111"/>
    </row>
    <row r="1909" spans="1:28" ht="25.2" customHeight="1" x14ac:dyDescent="0.3">
      <c r="A1909" s="5"/>
      <c r="B1909" s="4"/>
      <c r="E1909" s="99"/>
      <c r="J1909" s="12"/>
      <c r="Z1909" s="4" t="s">
        <v>7</v>
      </c>
      <c r="AB1909" s="111"/>
    </row>
    <row r="1910" spans="1:28" ht="25.2" customHeight="1" x14ac:dyDescent="0.3">
      <c r="A1910" s="5"/>
      <c r="B1910" s="4"/>
      <c r="E1910" s="99"/>
      <c r="J1910" s="12"/>
      <c r="Z1910" s="4" t="s">
        <v>7</v>
      </c>
      <c r="AB1910" s="111"/>
    </row>
    <row r="1911" spans="1:28" ht="25.2" customHeight="1" x14ac:dyDescent="0.3">
      <c r="A1911" s="5"/>
      <c r="B1911" s="4"/>
      <c r="E1911" s="99"/>
      <c r="J1911" s="12"/>
      <c r="Z1911" s="4" t="s">
        <v>7</v>
      </c>
      <c r="AB1911" s="111"/>
    </row>
    <row r="1912" spans="1:28" ht="25.2" customHeight="1" x14ac:dyDescent="0.3">
      <c r="A1912" s="5"/>
      <c r="B1912" s="4"/>
      <c r="E1912" s="99"/>
      <c r="J1912" s="12"/>
      <c r="Z1912" s="4" t="s">
        <v>7</v>
      </c>
      <c r="AB1912" s="111"/>
    </row>
    <row r="1913" spans="1:28" ht="25.2" customHeight="1" x14ac:dyDescent="0.3">
      <c r="A1913" s="5"/>
      <c r="B1913" s="4"/>
      <c r="E1913" s="99"/>
      <c r="J1913" s="12"/>
      <c r="Z1913" s="4" t="s">
        <v>7</v>
      </c>
      <c r="AB1913" s="111"/>
    </row>
    <row r="1914" spans="1:28" ht="25.2" customHeight="1" x14ac:dyDescent="0.3">
      <c r="A1914" s="5"/>
      <c r="B1914" s="4"/>
      <c r="E1914" s="99"/>
      <c r="J1914" s="12"/>
      <c r="Z1914" s="4" t="s">
        <v>7</v>
      </c>
      <c r="AB1914" s="111"/>
    </row>
    <row r="1915" spans="1:28" ht="25.2" customHeight="1" x14ac:dyDescent="0.3">
      <c r="A1915" s="5"/>
      <c r="B1915" s="4"/>
      <c r="E1915" s="99"/>
      <c r="J1915" s="12"/>
      <c r="Z1915" s="4" t="s">
        <v>7</v>
      </c>
      <c r="AB1915" s="111"/>
    </row>
    <row r="1916" spans="1:28" ht="25.2" customHeight="1" x14ac:dyDescent="0.3">
      <c r="A1916" s="5"/>
      <c r="B1916" s="4"/>
      <c r="E1916" s="99"/>
      <c r="J1916" s="12"/>
      <c r="Z1916" s="4" t="s">
        <v>7</v>
      </c>
      <c r="AB1916" s="111"/>
    </row>
    <row r="1917" spans="1:28" ht="25.2" customHeight="1" x14ac:dyDescent="0.3">
      <c r="A1917" s="5"/>
      <c r="B1917" s="4"/>
      <c r="E1917" s="99"/>
      <c r="J1917" s="12"/>
      <c r="Z1917" s="4" t="s">
        <v>7</v>
      </c>
      <c r="AB1917" s="111"/>
    </row>
    <row r="1918" spans="1:28" ht="25.2" customHeight="1" x14ac:dyDescent="0.3">
      <c r="A1918" s="5"/>
      <c r="B1918" s="4"/>
      <c r="E1918" s="99"/>
      <c r="J1918" s="12"/>
      <c r="Z1918" s="4" t="s">
        <v>7</v>
      </c>
      <c r="AB1918" s="111"/>
    </row>
    <row r="1919" spans="1:28" ht="25.2" customHeight="1" x14ac:dyDescent="0.3">
      <c r="A1919" s="5"/>
      <c r="B1919" s="4"/>
      <c r="E1919" s="99"/>
      <c r="J1919" s="12"/>
      <c r="Z1919" s="4" t="s">
        <v>7</v>
      </c>
      <c r="AB1919" s="111"/>
    </row>
    <row r="1920" spans="1:28" ht="25.2" customHeight="1" x14ac:dyDescent="0.3">
      <c r="A1920" s="5"/>
      <c r="B1920" s="4"/>
      <c r="E1920" s="99"/>
      <c r="J1920" s="12"/>
      <c r="Z1920" s="4" t="s">
        <v>7</v>
      </c>
      <c r="AB1920" s="111"/>
    </row>
    <row r="1921" spans="1:28" ht="25.2" customHeight="1" x14ac:dyDescent="0.3">
      <c r="A1921" s="5"/>
      <c r="B1921" s="4"/>
      <c r="E1921" s="99"/>
      <c r="J1921" s="12"/>
      <c r="Z1921" s="4" t="s">
        <v>7</v>
      </c>
      <c r="AB1921" s="111"/>
    </row>
    <row r="1922" spans="1:28" ht="25.2" customHeight="1" x14ac:dyDescent="0.3">
      <c r="A1922" s="5"/>
      <c r="B1922" s="4"/>
      <c r="E1922" s="99"/>
      <c r="J1922" s="12"/>
      <c r="Z1922" s="4" t="s">
        <v>7</v>
      </c>
      <c r="AB1922" s="111"/>
    </row>
    <row r="1923" spans="1:28" ht="25.2" customHeight="1" x14ac:dyDescent="0.3">
      <c r="A1923" s="5"/>
      <c r="B1923" s="4"/>
      <c r="E1923" s="99"/>
      <c r="J1923" s="12"/>
      <c r="Z1923" s="4" t="s">
        <v>7</v>
      </c>
      <c r="AB1923" s="111"/>
    </row>
    <row r="1924" spans="1:28" ht="25.2" customHeight="1" x14ac:dyDescent="0.3">
      <c r="A1924" s="5"/>
      <c r="B1924" s="4"/>
      <c r="E1924" s="99"/>
      <c r="J1924" s="12"/>
      <c r="Z1924" s="4" t="s">
        <v>7</v>
      </c>
      <c r="AB1924" s="111"/>
    </row>
    <row r="1925" spans="1:28" ht="25.2" customHeight="1" x14ac:dyDescent="0.3">
      <c r="A1925" s="5"/>
      <c r="B1925" s="4"/>
      <c r="E1925" s="99"/>
      <c r="J1925" s="12"/>
      <c r="Z1925" s="4" t="s">
        <v>7</v>
      </c>
      <c r="AB1925" s="111"/>
    </row>
    <row r="1926" spans="1:28" ht="25.2" customHeight="1" x14ac:dyDescent="0.3">
      <c r="A1926" s="5"/>
      <c r="B1926" s="4"/>
      <c r="E1926" s="99"/>
      <c r="J1926" s="12"/>
      <c r="Z1926" s="4" t="s">
        <v>7</v>
      </c>
      <c r="AB1926" s="111"/>
    </row>
    <row r="1927" spans="1:28" ht="25.2" customHeight="1" x14ac:dyDescent="0.3">
      <c r="A1927" s="5"/>
      <c r="B1927" s="4"/>
      <c r="E1927" s="99"/>
      <c r="J1927" s="12"/>
      <c r="Z1927" s="4" t="s">
        <v>7</v>
      </c>
      <c r="AB1927" s="111"/>
    </row>
    <row r="1928" spans="1:28" ht="25.2" customHeight="1" x14ac:dyDescent="0.3">
      <c r="A1928" s="5"/>
      <c r="B1928" s="4"/>
      <c r="E1928" s="99"/>
      <c r="J1928" s="12"/>
      <c r="Z1928" s="4" t="s">
        <v>7</v>
      </c>
      <c r="AB1928" s="111"/>
    </row>
    <row r="1929" spans="1:28" ht="25.2" customHeight="1" x14ac:dyDescent="0.3">
      <c r="A1929" s="5"/>
      <c r="B1929" s="4"/>
      <c r="E1929" s="99"/>
      <c r="J1929" s="12"/>
      <c r="Z1929" s="4" t="s">
        <v>7</v>
      </c>
      <c r="AB1929" s="111"/>
    </row>
    <row r="1930" spans="1:28" ht="25.2" customHeight="1" x14ac:dyDescent="0.3">
      <c r="A1930" s="5"/>
      <c r="B1930" s="4"/>
      <c r="E1930" s="99"/>
      <c r="J1930" s="12"/>
      <c r="Z1930" s="4" t="s">
        <v>7</v>
      </c>
      <c r="AB1930" s="111"/>
    </row>
    <row r="1931" spans="1:28" ht="25.2" customHeight="1" x14ac:dyDescent="0.3">
      <c r="A1931" s="5"/>
      <c r="B1931" s="4"/>
      <c r="E1931" s="99"/>
      <c r="J1931" s="12"/>
      <c r="Z1931" s="4" t="s">
        <v>7</v>
      </c>
      <c r="AB1931" s="111"/>
    </row>
    <row r="1932" spans="1:28" ht="25.2" customHeight="1" x14ac:dyDescent="0.3">
      <c r="A1932" s="5"/>
      <c r="B1932" s="4"/>
      <c r="E1932" s="99"/>
      <c r="J1932" s="12"/>
      <c r="Z1932" s="4" t="s">
        <v>7</v>
      </c>
      <c r="AB1932" s="111"/>
    </row>
    <row r="1933" spans="1:28" ht="25.2" customHeight="1" x14ac:dyDescent="0.3">
      <c r="A1933" s="5"/>
      <c r="B1933" s="4"/>
      <c r="E1933" s="99"/>
      <c r="J1933" s="12"/>
      <c r="Z1933" s="4" t="s">
        <v>7</v>
      </c>
      <c r="AB1933" s="111"/>
    </row>
    <row r="1934" spans="1:28" ht="25.2" customHeight="1" x14ac:dyDescent="0.3">
      <c r="A1934" s="5"/>
      <c r="B1934" s="4"/>
      <c r="E1934" s="99"/>
      <c r="J1934" s="12"/>
      <c r="Z1934" s="4" t="s">
        <v>7</v>
      </c>
      <c r="AB1934" s="111"/>
    </row>
    <row r="1935" spans="1:28" ht="25.2" customHeight="1" x14ac:dyDescent="0.3">
      <c r="A1935" s="5"/>
      <c r="B1935" s="4"/>
      <c r="E1935" s="99"/>
      <c r="J1935" s="12"/>
      <c r="Z1935" s="4" t="s">
        <v>7</v>
      </c>
      <c r="AB1935" s="111"/>
    </row>
    <row r="1936" spans="1:28" ht="25.2" customHeight="1" x14ac:dyDescent="0.3">
      <c r="A1936" s="5"/>
      <c r="B1936" s="4"/>
      <c r="E1936" s="99"/>
      <c r="J1936" s="12"/>
      <c r="Z1936" s="4" t="s">
        <v>7</v>
      </c>
      <c r="AB1936" s="111"/>
    </row>
    <row r="1937" spans="1:28" ht="25.2" customHeight="1" x14ac:dyDescent="0.3">
      <c r="A1937" s="5"/>
      <c r="B1937" s="4"/>
      <c r="E1937" s="99"/>
      <c r="J1937" s="12"/>
      <c r="Z1937" s="4" t="s">
        <v>7</v>
      </c>
      <c r="AB1937" s="111"/>
    </row>
    <row r="1938" spans="1:28" ht="25.2" customHeight="1" x14ac:dyDescent="0.3">
      <c r="A1938" s="5"/>
      <c r="B1938" s="4"/>
      <c r="E1938" s="99"/>
      <c r="J1938" s="12"/>
      <c r="Z1938" s="4" t="s">
        <v>7</v>
      </c>
      <c r="AB1938" s="111"/>
    </row>
    <row r="1939" spans="1:28" ht="25.2" customHeight="1" x14ac:dyDescent="0.3">
      <c r="A1939" s="5"/>
      <c r="B1939" s="4"/>
      <c r="E1939" s="99"/>
      <c r="J1939" s="12"/>
      <c r="Z1939" s="4" t="s">
        <v>7</v>
      </c>
      <c r="AB1939" s="111"/>
    </row>
    <row r="1940" spans="1:28" ht="25.2" customHeight="1" x14ac:dyDescent="0.3">
      <c r="A1940" s="5"/>
      <c r="B1940" s="4"/>
      <c r="E1940" s="99"/>
      <c r="J1940" s="12"/>
      <c r="Z1940" s="4" t="s">
        <v>7</v>
      </c>
      <c r="AB1940" s="111"/>
    </row>
    <row r="1941" spans="1:28" ht="25.2" customHeight="1" x14ac:dyDescent="0.3">
      <c r="A1941" s="5"/>
      <c r="B1941" s="4"/>
      <c r="E1941" s="99"/>
      <c r="J1941" s="12"/>
      <c r="Z1941" s="4" t="s">
        <v>7</v>
      </c>
      <c r="AB1941" s="111"/>
    </row>
    <row r="1942" spans="1:28" ht="25.2" customHeight="1" x14ac:dyDescent="0.3">
      <c r="A1942" s="5"/>
      <c r="B1942" s="4"/>
      <c r="E1942" s="99"/>
      <c r="J1942" s="12"/>
      <c r="Z1942" s="4" t="s">
        <v>7</v>
      </c>
      <c r="AB1942" s="111"/>
    </row>
    <row r="1943" spans="1:28" ht="25.2" customHeight="1" x14ac:dyDescent="0.3">
      <c r="A1943" s="5"/>
      <c r="B1943" s="4"/>
      <c r="E1943" s="99"/>
      <c r="J1943" s="12"/>
      <c r="Z1943" s="4" t="s">
        <v>7</v>
      </c>
      <c r="AB1943" s="111"/>
    </row>
    <row r="1944" spans="1:28" ht="25.2" customHeight="1" x14ac:dyDescent="0.3">
      <c r="A1944" s="5"/>
      <c r="B1944" s="4"/>
      <c r="E1944" s="99"/>
      <c r="J1944" s="12"/>
      <c r="Z1944" s="4" t="s">
        <v>7</v>
      </c>
      <c r="AB1944" s="111"/>
    </row>
    <row r="1945" spans="1:28" ht="25.2" customHeight="1" x14ac:dyDescent="0.3">
      <c r="A1945" s="5"/>
      <c r="B1945" s="4"/>
      <c r="E1945" s="99"/>
      <c r="J1945" s="12"/>
      <c r="Z1945" s="4" t="s">
        <v>7</v>
      </c>
      <c r="AB1945" s="111"/>
    </row>
    <row r="1946" spans="1:28" ht="25.2" customHeight="1" x14ac:dyDescent="0.3">
      <c r="A1946" s="5"/>
      <c r="B1946" s="4"/>
      <c r="E1946" s="99"/>
      <c r="J1946" s="12"/>
      <c r="Z1946" s="4" t="s">
        <v>7</v>
      </c>
      <c r="AB1946" s="111"/>
    </row>
    <row r="1947" spans="1:28" ht="25.2" customHeight="1" x14ac:dyDescent="0.3">
      <c r="A1947" s="5"/>
      <c r="B1947" s="4"/>
      <c r="E1947" s="99"/>
      <c r="J1947" s="12"/>
      <c r="Z1947" s="4" t="s">
        <v>7</v>
      </c>
      <c r="AB1947" s="111"/>
    </row>
    <row r="1948" spans="1:28" ht="25.2" customHeight="1" x14ac:dyDescent="0.3">
      <c r="A1948" s="5"/>
      <c r="B1948" s="4"/>
      <c r="E1948" s="99"/>
      <c r="J1948" s="12"/>
      <c r="Z1948" s="4" t="s">
        <v>7</v>
      </c>
      <c r="AB1948" s="111"/>
    </row>
    <row r="1949" spans="1:28" ht="25.2" customHeight="1" x14ac:dyDescent="0.3">
      <c r="A1949" s="5"/>
      <c r="B1949" s="4"/>
      <c r="E1949" s="99"/>
      <c r="J1949" s="12"/>
      <c r="Z1949" s="4" t="s">
        <v>7</v>
      </c>
      <c r="AB1949" s="111"/>
    </row>
    <row r="1950" spans="1:28" ht="25.2" customHeight="1" x14ac:dyDescent="0.3">
      <c r="A1950" s="5"/>
      <c r="B1950" s="4"/>
      <c r="E1950" s="99"/>
      <c r="J1950" s="12"/>
      <c r="Z1950" s="4" t="s">
        <v>7</v>
      </c>
      <c r="AB1950" s="111"/>
    </row>
    <row r="1951" spans="1:28" ht="25.2" customHeight="1" x14ac:dyDescent="0.3">
      <c r="A1951" s="5"/>
      <c r="B1951" s="4"/>
      <c r="E1951" s="99"/>
      <c r="J1951" s="12"/>
      <c r="Z1951" s="4" t="s">
        <v>7</v>
      </c>
      <c r="AB1951" s="111"/>
    </row>
    <row r="1952" spans="1:28" ht="25.2" customHeight="1" x14ac:dyDescent="0.3">
      <c r="A1952" s="5"/>
      <c r="B1952" s="4"/>
      <c r="E1952" s="99"/>
      <c r="J1952" s="12"/>
      <c r="Z1952" s="4" t="s">
        <v>7</v>
      </c>
      <c r="AB1952" s="111"/>
    </row>
    <row r="1953" spans="1:28" ht="25.2" customHeight="1" x14ac:dyDescent="0.3">
      <c r="A1953" s="5"/>
      <c r="B1953" s="4"/>
      <c r="E1953" s="99"/>
      <c r="J1953" s="12"/>
      <c r="Z1953" s="4" t="s">
        <v>7</v>
      </c>
      <c r="AB1953" s="111"/>
    </row>
    <row r="1954" spans="1:28" ht="25.2" customHeight="1" x14ac:dyDescent="0.3">
      <c r="A1954" s="5"/>
      <c r="B1954" s="4"/>
      <c r="E1954" s="99"/>
      <c r="J1954" s="12"/>
      <c r="Z1954" s="4" t="s">
        <v>7</v>
      </c>
      <c r="AB1954" s="111"/>
    </row>
    <row r="1955" spans="1:28" ht="25.2" customHeight="1" x14ac:dyDescent="0.3">
      <c r="A1955" s="5"/>
      <c r="B1955" s="4"/>
      <c r="E1955" s="99"/>
      <c r="J1955" s="12"/>
      <c r="Z1955" s="4" t="s">
        <v>7</v>
      </c>
      <c r="AB1955" s="111"/>
    </row>
    <row r="1956" spans="1:28" ht="25.2" customHeight="1" x14ac:dyDescent="0.3">
      <c r="A1956" s="5"/>
      <c r="B1956" s="4"/>
      <c r="E1956" s="99"/>
      <c r="J1956" s="12"/>
      <c r="Z1956" s="4" t="s">
        <v>7</v>
      </c>
      <c r="AB1956" s="111"/>
    </row>
    <row r="1957" spans="1:28" ht="25.2" customHeight="1" x14ac:dyDescent="0.3">
      <c r="A1957" s="5"/>
      <c r="B1957" s="4"/>
      <c r="E1957" s="99"/>
      <c r="J1957" s="12"/>
      <c r="Z1957" s="4" t="s">
        <v>7</v>
      </c>
      <c r="AB1957" s="111"/>
    </row>
    <row r="1958" spans="1:28" ht="25.2" customHeight="1" x14ac:dyDescent="0.3">
      <c r="A1958" s="5"/>
      <c r="B1958" s="4"/>
      <c r="E1958" s="99"/>
      <c r="J1958" s="12"/>
      <c r="Z1958" s="4" t="s">
        <v>7</v>
      </c>
      <c r="AB1958" s="111"/>
    </row>
    <row r="1959" spans="1:28" ht="25.2" customHeight="1" x14ac:dyDescent="0.3">
      <c r="A1959" s="5"/>
      <c r="B1959" s="4"/>
      <c r="E1959" s="99"/>
      <c r="J1959" s="12"/>
      <c r="Z1959" s="4" t="s">
        <v>7</v>
      </c>
      <c r="AB1959" s="111"/>
    </row>
    <row r="1960" spans="1:28" ht="25.2" customHeight="1" x14ac:dyDescent="0.3">
      <c r="A1960" s="5"/>
      <c r="B1960" s="4"/>
      <c r="E1960" s="99"/>
      <c r="J1960" s="12"/>
      <c r="Z1960" s="4" t="s">
        <v>7</v>
      </c>
      <c r="AB1960" s="111"/>
    </row>
    <row r="1961" spans="1:28" ht="25.2" customHeight="1" x14ac:dyDescent="0.3">
      <c r="A1961" s="5"/>
      <c r="B1961" s="4"/>
      <c r="E1961" s="99"/>
      <c r="J1961" s="12"/>
      <c r="Z1961" s="4" t="s">
        <v>7</v>
      </c>
      <c r="AB1961" s="111"/>
    </row>
    <row r="1962" spans="1:28" ht="25.2" customHeight="1" x14ac:dyDescent="0.3">
      <c r="A1962" s="5"/>
      <c r="B1962" s="4"/>
      <c r="E1962" s="99"/>
      <c r="J1962" s="12"/>
      <c r="Z1962" s="4" t="s">
        <v>7</v>
      </c>
      <c r="AB1962" s="111"/>
    </row>
    <row r="1963" spans="1:28" ht="25.2" customHeight="1" x14ac:dyDescent="0.3">
      <c r="A1963" s="5"/>
      <c r="B1963" s="4"/>
      <c r="E1963" s="99"/>
      <c r="J1963" s="12"/>
      <c r="Z1963" s="4" t="s">
        <v>7</v>
      </c>
      <c r="AB1963" s="111"/>
    </row>
    <row r="1964" spans="1:28" ht="25.2" customHeight="1" x14ac:dyDescent="0.3">
      <c r="A1964" s="5"/>
      <c r="B1964" s="4"/>
      <c r="E1964" s="99"/>
      <c r="J1964" s="12"/>
      <c r="Z1964" s="4" t="s">
        <v>7</v>
      </c>
      <c r="AB1964" s="111"/>
    </row>
    <row r="1965" spans="1:28" ht="25.2" customHeight="1" x14ac:dyDescent="0.3">
      <c r="A1965" s="5"/>
      <c r="B1965" s="4"/>
      <c r="E1965" s="99"/>
      <c r="J1965" s="12"/>
      <c r="Z1965" s="4" t="s">
        <v>7</v>
      </c>
      <c r="AB1965" s="111"/>
    </row>
    <row r="1966" spans="1:28" ht="25.2" customHeight="1" x14ac:dyDescent="0.3">
      <c r="A1966" s="5"/>
      <c r="B1966" s="4"/>
      <c r="E1966" s="99"/>
      <c r="J1966" s="12"/>
      <c r="Z1966" s="4" t="s">
        <v>7</v>
      </c>
      <c r="AB1966" s="111"/>
    </row>
    <row r="1967" spans="1:28" ht="25.2" customHeight="1" x14ac:dyDescent="0.3">
      <c r="A1967" s="5"/>
      <c r="B1967" s="4"/>
      <c r="E1967" s="99"/>
      <c r="J1967" s="12"/>
      <c r="Z1967" s="4" t="s">
        <v>7</v>
      </c>
      <c r="AB1967" s="111"/>
    </row>
    <row r="1968" spans="1:28" ht="25.2" customHeight="1" x14ac:dyDescent="0.3">
      <c r="A1968" s="5"/>
      <c r="B1968" s="4"/>
      <c r="E1968" s="99"/>
      <c r="J1968" s="12"/>
      <c r="Z1968" s="4" t="s">
        <v>7</v>
      </c>
      <c r="AB1968" s="111"/>
    </row>
    <row r="1969" spans="1:28" ht="25.2" customHeight="1" x14ac:dyDescent="0.3">
      <c r="A1969" s="5"/>
      <c r="B1969" s="4"/>
      <c r="E1969" s="99"/>
      <c r="J1969" s="12"/>
      <c r="Z1969" s="4" t="s">
        <v>7</v>
      </c>
      <c r="AB1969" s="111"/>
    </row>
    <row r="1970" spans="1:28" ht="25.2" customHeight="1" x14ac:dyDescent="0.3">
      <c r="A1970" s="5"/>
      <c r="B1970" s="4"/>
      <c r="E1970" s="99"/>
      <c r="J1970" s="12"/>
      <c r="Z1970" s="4" t="s">
        <v>7</v>
      </c>
      <c r="AB1970" s="111"/>
    </row>
    <row r="1971" spans="1:28" ht="25.2" customHeight="1" x14ac:dyDescent="0.3">
      <c r="A1971" s="5"/>
      <c r="B1971" s="4"/>
      <c r="E1971" s="99"/>
      <c r="J1971" s="12"/>
      <c r="Z1971" s="4" t="s">
        <v>7</v>
      </c>
      <c r="AB1971" s="111"/>
    </row>
    <row r="1972" spans="1:28" ht="25.2" customHeight="1" x14ac:dyDescent="0.3">
      <c r="A1972" s="5"/>
      <c r="B1972" s="4"/>
      <c r="E1972" s="99"/>
      <c r="J1972" s="12"/>
      <c r="Z1972" s="4" t="s">
        <v>7</v>
      </c>
      <c r="AB1972" s="111"/>
    </row>
    <row r="1973" spans="1:28" ht="25.2" customHeight="1" x14ac:dyDescent="0.3">
      <c r="A1973" s="5"/>
      <c r="B1973" s="4"/>
      <c r="E1973" s="99"/>
      <c r="J1973" s="12"/>
      <c r="Z1973" s="4" t="s">
        <v>7</v>
      </c>
      <c r="AB1973" s="111"/>
    </row>
    <row r="1974" spans="1:28" ht="25.2" customHeight="1" x14ac:dyDescent="0.3">
      <c r="A1974" s="5"/>
      <c r="B1974" s="4"/>
      <c r="E1974" s="99"/>
      <c r="J1974" s="12"/>
      <c r="Z1974" s="4" t="s">
        <v>7</v>
      </c>
      <c r="AB1974" s="111"/>
    </row>
    <row r="1975" spans="1:28" ht="25.2" customHeight="1" x14ac:dyDescent="0.3">
      <c r="A1975" s="5"/>
      <c r="B1975" s="4"/>
      <c r="E1975" s="99"/>
      <c r="J1975" s="12"/>
      <c r="Z1975" s="4" t="s">
        <v>7</v>
      </c>
      <c r="AB1975" s="111"/>
    </row>
    <row r="1976" spans="1:28" ht="25.2" customHeight="1" x14ac:dyDescent="0.3">
      <c r="A1976" s="5"/>
      <c r="B1976" s="4"/>
      <c r="E1976" s="99"/>
      <c r="J1976" s="12"/>
      <c r="Z1976" s="4" t="s">
        <v>7</v>
      </c>
      <c r="AB1976" s="111"/>
    </row>
    <row r="1977" spans="1:28" ht="25.2" customHeight="1" x14ac:dyDescent="0.3">
      <c r="A1977" s="5"/>
      <c r="B1977" s="4"/>
      <c r="E1977" s="99"/>
      <c r="J1977" s="12"/>
      <c r="Z1977" s="4" t="s">
        <v>7</v>
      </c>
      <c r="AB1977" s="111"/>
    </row>
    <row r="1978" spans="1:28" ht="25.2" customHeight="1" x14ac:dyDescent="0.3">
      <c r="A1978" s="5"/>
      <c r="B1978" s="4"/>
      <c r="E1978" s="99"/>
      <c r="J1978" s="12"/>
      <c r="Z1978" s="4" t="s">
        <v>7</v>
      </c>
      <c r="AB1978" s="111"/>
    </row>
    <row r="1979" spans="1:28" ht="25.2" customHeight="1" x14ac:dyDescent="0.3">
      <c r="A1979" s="5"/>
      <c r="B1979" s="4"/>
      <c r="E1979" s="99"/>
      <c r="J1979" s="12"/>
      <c r="Z1979" s="4" t="s">
        <v>7</v>
      </c>
      <c r="AB1979" s="111"/>
    </row>
    <row r="1980" spans="1:28" ht="25.2" customHeight="1" x14ac:dyDescent="0.3">
      <c r="A1980" s="5"/>
      <c r="B1980" s="4"/>
      <c r="E1980" s="99"/>
      <c r="J1980" s="12"/>
      <c r="Z1980" s="4" t="s">
        <v>7</v>
      </c>
      <c r="AB1980" s="111"/>
    </row>
    <row r="1981" spans="1:28" ht="25.2" customHeight="1" x14ac:dyDescent="0.3">
      <c r="A1981" s="5"/>
      <c r="B1981" s="4"/>
      <c r="E1981" s="99"/>
      <c r="J1981" s="12"/>
      <c r="Z1981" s="4" t="s">
        <v>7</v>
      </c>
      <c r="AB1981" s="111"/>
    </row>
    <row r="1982" spans="1:28" ht="25.2" customHeight="1" x14ac:dyDescent="0.3">
      <c r="A1982" s="5"/>
      <c r="B1982" s="4"/>
      <c r="E1982" s="99"/>
      <c r="J1982" s="12"/>
      <c r="Z1982" s="4" t="s">
        <v>7</v>
      </c>
      <c r="AB1982" s="111"/>
    </row>
    <row r="1983" spans="1:28" ht="25.2" customHeight="1" x14ac:dyDescent="0.3">
      <c r="A1983" s="5"/>
      <c r="B1983" s="4"/>
      <c r="E1983" s="99"/>
      <c r="J1983" s="12"/>
      <c r="Z1983" s="4" t="s">
        <v>7</v>
      </c>
      <c r="AB1983" s="111"/>
    </row>
    <row r="1984" spans="1:28" ht="25.2" customHeight="1" x14ac:dyDescent="0.3">
      <c r="A1984" s="5"/>
      <c r="B1984" s="4"/>
      <c r="E1984" s="99"/>
      <c r="J1984" s="12"/>
      <c r="Z1984" s="4" t="s">
        <v>7</v>
      </c>
      <c r="AB1984" s="111"/>
    </row>
    <row r="1985" spans="1:28" ht="25.2" customHeight="1" x14ac:dyDescent="0.3">
      <c r="A1985" s="5"/>
      <c r="B1985" s="4"/>
      <c r="E1985" s="99"/>
      <c r="J1985" s="12"/>
      <c r="Z1985" s="4" t="s">
        <v>7</v>
      </c>
      <c r="AB1985" s="111"/>
    </row>
    <row r="1986" spans="1:28" ht="25.2" customHeight="1" x14ac:dyDescent="0.3">
      <c r="A1986" s="5"/>
      <c r="B1986" s="4"/>
      <c r="E1986" s="99"/>
      <c r="J1986" s="12"/>
      <c r="Z1986" s="4" t="s">
        <v>7</v>
      </c>
      <c r="AB1986" s="111"/>
    </row>
    <row r="1987" spans="1:28" ht="25.2" customHeight="1" x14ac:dyDescent="0.3">
      <c r="A1987" s="5"/>
      <c r="B1987" s="4"/>
      <c r="E1987" s="99"/>
      <c r="J1987" s="12"/>
      <c r="Z1987" s="4" t="s">
        <v>7</v>
      </c>
      <c r="AB1987" s="111"/>
    </row>
    <row r="1988" spans="1:28" ht="25.2" customHeight="1" x14ac:dyDescent="0.3">
      <c r="A1988" s="5"/>
      <c r="B1988" s="4"/>
      <c r="E1988" s="99"/>
      <c r="J1988" s="12"/>
      <c r="Z1988" s="4" t="s">
        <v>7</v>
      </c>
      <c r="AB1988" s="111"/>
    </row>
    <row r="1989" spans="1:28" ht="25.2" customHeight="1" x14ac:dyDescent="0.3">
      <c r="A1989" s="5"/>
      <c r="B1989" s="4"/>
      <c r="E1989" s="99"/>
      <c r="J1989" s="12"/>
      <c r="Z1989" s="4" t="s">
        <v>7</v>
      </c>
      <c r="AB1989" s="111"/>
    </row>
    <row r="1990" spans="1:28" ht="25.2" customHeight="1" x14ac:dyDescent="0.3">
      <c r="A1990" s="5"/>
      <c r="B1990" s="4"/>
      <c r="E1990" s="99"/>
      <c r="J1990" s="12"/>
      <c r="Z1990" s="4" t="s">
        <v>7</v>
      </c>
      <c r="AB1990" s="111"/>
    </row>
    <row r="1991" spans="1:28" ht="25.2" customHeight="1" x14ac:dyDescent="0.3">
      <c r="A1991" s="5"/>
      <c r="B1991" s="4"/>
      <c r="E1991" s="99"/>
      <c r="J1991" s="12"/>
      <c r="Z1991" s="4" t="s">
        <v>7</v>
      </c>
      <c r="AB1991" s="111"/>
    </row>
    <row r="1992" spans="1:28" ht="25.2" customHeight="1" x14ac:dyDescent="0.3">
      <c r="A1992" s="5"/>
      <c r="B1992" s="4"/>
      <c r="E1992" s="99"/>
      <c r="J1992" s="12"/>
      <c r="Z1992" s="4" t="s">
        <v>7</v>
      </c>
      <c r="AB1992" s="111"/>
    </row>
    <row r="1993" spans="1:28" ht="25.2" customHeight="1" x14ac:dyDescent="0.3">
      <c r="A1993" s="5"/>
      <c r="B1993" s="4"/>
      <c r="E1993" s="99"/>
      <c r="J1993" s="12"/>
      <c r="Z1993" s="4" t="s">
        <v>7</v>
      </c>
      <c r="AB1993" s="111"/>
    </row>
    <row r="1994" spans="1:28" ht="25.2" customHeight="1" x14ac:dyDescent="0.3">
      <c r="A1994" s="5"/>
      <c r="B1994" s="4"/>
      <c r="E1994" s="99"/>
      <c r="J1994" s="12"/>
      <c r="Z1994" s="4" t="s">
        <v>7</v>
      </c>
      <c r="AB1994" s="111"/>
    </row>
    <row r="1995" spans="1:28" ht="25.2" customHeight="1" x14ac:dyDescent="0.3">
      <c r="A1995" s="5"/>
      <c r="B1995" s="4"/>
      <c r="E1995" s="99"/>
      <c r="J1995" s="12"/>
      <c r="Z1995" s="4" t="s">
        <v>7</v>
      </c>
      <c r="AB1995" s="111"/>
    </row>
    <row r="1996" spans="1:28" ht="25.2" customHeight="1" x14ac:dyDescent="0.3">
      <c r="A1996" s="5"/>
      <c r="B1996" s="4"/>
      <c r="E1996" s="99"/>
      <c r="J1996" s="12"/>
      <c r="Z1996" s="4" t="s">
        <v>7</v>
      </c>
      <c r="AB1996" s="111"/>
    </row>
    <row r="1997" spans="1:28" ht="25.2" customHeight="1" x14ac:dyDescent="0.3">
      <c r="A1997" s="5"/>
      <c r="B1997" s="4"/>
      <c r="E1997" s="99"/>
      <c r="J1997" s="12"/>
      <c r="Z1997" s="4" t="s">
        <v>7</v>
      </c>
      <c r="AB1997" s="111"/>
    </row>
    <row r="1998" spans="1:28" ht="25.2" customHeight="1" x14ac:dyDescent="0.3">
      <c r="A1998" s="5"/>
      <c r="B1998" s="4"/>
      <c r="E1998" s="99"/>
      <c r="J1998" s="12"/>
      <c r="Z1998" s="4" t="s">
        <v>7</v>
      </c>
      <c r="AB1998" s="111"/>
    </row>
    <row r="1999" spans="1:28" ht="25.2" customHeight="1" x14ac:dyDescent="0.3">
      <c r="A1999" s="5"/>
      <c r="B1999" s="4"/>
      <c r="E1999" s="99"/>
      <c r="J1999" s="12"/>
      <c r="Z1999" s="4" t="s">
        <v>7</v>
      </c>
      <c r="AB1999" s="111"/>
    </row>
    <row r="2000" spans="1:28" ht="25.2" customHeight="1" x14ac:dyDescent="0.3">
      <c r="A2000" s="5"/>
      <c r="B2000" s="4"/>
      <c r="E2000" s="99"/>
      <c r="J2000" s="12"/>
      <c r="Z2000" s="4" t="s">
        <v>7</v>
      </c>
      <c r="AB2000" s="111"/>
    </row>
    <row r="2001" spans="1:28" ht="25.2" customHeight="1" x14ac:dyDescent="0.3">
      <c r="A2001" s="5"/>
      <c r="B2001" s="4"/>
      <c r="E2001" s="99"/>
      <c r="J2001" s="12"/>
      <c r="Z2001" s="4" t="s">
        <v>7</v>
      </c>
      <c r="AB2001" s="111"/>
    </row>
    <row r="2002" spans="1:28" ht="25.2" customHeight="1" x14ac:dyDescent="0.3">
      <c r="A2002" s="5"/>
      <c r="B2002" s="4"/>
      <c r="E2002" s="99"/>
      <c r="J2002" s="12"/>
      <c r="Z2002" s="4" t="s">
        <v>7</v>
      </c>
      <c r="AB2002" s="111"/>
    </row>
    <row r="2003" spans="1:28" ht="25.2" customHeight="1" x14ac:dyDescent="0.3">
      <c r="A2003" s="5"/>
      <c r="B2003" s="4"/>
      <c r="E2003" s="99"/>
      <c r="J2003" s="12"/>
      <c r="Z2003" s="4" t="s">
        <v>7</v>
      </c>
      <c r="AB2003" s="111"/>
    </row>
    <row r="2004" spans="1:28" ht="25.2" customHeight="1" x14ac:dyDescent="0.3">
      <c r="A2004" s="5"/>
      <c r="B2004" s="4"/>
      <c r="E2004" s="99"/>
      <c r="J2004" s="12"/>
      <c r="Z2004" s="4" t="s">
        <v>7</v>
      </c>
      <c r="AB2004" s="111"/>
    </row>
    <row r="2005" spans="1:28" ht="25.2" customHeight="1" x14ac:dyDescent="0.3">
      <c r="A2005" s="5"/>
      <c r="B2005" s="4"/>
      <c r="E2005" s="99"/>
      <c r="J2005" s="12"/>
      <c r="Z2005" s="4" t="s">
        <v>7</v>
      </c>
      <c r="AB2005" s="111"/>
    </row>
    <row r="2006" spans="1:28" ht="25.2" customHeight="1" x14ac:dyDescent="0.3">
      <c r="A2006" s="5"/>
      <c r="B2006" s="4"/>
      <c r="E2006" s="99"/>
      <c r="J2006" s="12"/>
      <c r="Z2006" s="4" t="s">
        <v>7</v>
      </c>
      <c r="AB2006" s="111"/>
    </row>
    <row r="2007" spans="1:28" ht="25.2" customHeight="1" x14ac:dyDescent="0.3">
      <c r="A2007" s="5"/>
      <c r="B2007" s="4"/>
      <c r="E2007" s="99"/>
      <c r="J2007" s="12"/>
      <c r="Z2007" s="4" t="s">
        <v>7</v>
      </c>
      <c r="AB2007" s="111"/>
    </row>
    <row r="2008" spans="1:28" ht="25.2" customHeight="1" x14ac:dyDescent="0.3">
      <c r="A2008" s="5"/>
      <c r="B2008" s="4"/>
      <c r="E2008" s="99"/>
      <c r="J2008" s="12"/>
      <c r="Z2008" s="4" t="s">
        <v>7</v>
      </c>
      <c r="AB2008" s="111"/>
    </row>
    <row r="2009" spans="1:28" ht="25.2" customHeight="1" x14ac:dyDescent="0.3">
      <c r="A2009" s="5"/>
      <c r="B2009" s="4"/>
      <c r="E2009" s="99"/>
      <c r="J2009" s="12"/>
      <c r="Z2009" s="4" t="s">
        <v>7</v>
      </c>
      <c r="AB2009" s="111"/>
    </row>
    <row r="2010" spans="1:28" ht="25.2" customHeight="1" x14ac:dyDescent="0.3">
      <c r="A2010" s="5"/>
      <c r="B2010" s="4"/>
      <c r="E2010" s="99"/>
      <c r="J2010" s="12"/>
      <c r="Z2010" s="4" t="s">
        <v>7</v>
      </c>
      <c r="AB2010" s="111"/>
    </row>
    <row r="2011" spans="1:28" ht="25.2" customHeight="1" x14ac:dyDescent="0.3">
      <c r="A2011" s="5"/>
      <c r="B2011" s="4"/>
      <c r="E2011" s="99"/>
      <c r="J2011" s="12"/>
      <c r="Z2011" s="4" t="s">
        <v>7</v>
      </c>
      <c r="AB2011" s="111"/>
    </row>
    <row r="2012" spans="1:28" ht="25.2" customHeight="1" x14ac:dyDescent="0.3">
      <c r="A2012" s="5"/>
      <c r="B2012" s="4"/>
      <c r="E2012" s="99"/>
      <c r="J2012" s="12"/>
      <c r="Z2012" s="4" t="s">
        <v>7</v>
      </c>
      <c r="AB2012" s="111"/>
    </row>
    <row r="2013" spans="1:28" ht="25.2" customHeight="1" x14ac:dyDescent="0.3">
      <c r="A2013" s="5"/>
      <c r="B2013" s="4"/>
      <c r="E2013" s="99"/>
      <c r="J2013" s="12"/>
      <c r="Z2013" s="4" t="s">
        <v>7</v>
      </c>
      <c r="AB2013" s="111"/>
    </row>
    <row r="2014" spans="1:28" ht="25.2" customHeight="1" x14ac:dyDescent="0.3">
      <c r="A2014" s="5"/>
      <c r="B2014" s="4"/>
      <c r="E2014" s="99"/>
      <c r="J2014" s="12"/>
      <c r="Z2014" s="4" t="s">
        <v>7</v>
      </c>
      <c r="AB2014" s="111"/>
    </row>
    <row r="2015" spans="1:28" ht="25.2" customHeight="1" x14ac:dyDescent="0.3">
      <c r="A2015" s="5"/>
      <c r="B2015" s="4"/>
      <c r="E2015" s="99"/>
      <c r="J2015" s="12"/>
      <c r="Z2015" s="4" t="s">
        <v>7</v>
      </c>
      <c r="AB2015" s="111"/>
    </row>
    <row r="2016" spans="1:28" ht="25.2" customHeight="1" x14ac:dyDescent="0.3">
      <c r="A2016" s="5"/>
      <c r="B2016" s="4"/>
      <c r="E2016" s="99"/>
      <c r="J2016" s="12"/>
      <c r="Z2016" s="4" t="s">
        <v>7</v>
      </c>
      <c r="AB2016" s="111"/>
    </row>
    <row r="2017" spans="1:28" ht="25.2" customHeight="1" x14ac:dyDescent="0.3">
      <c r="A2017" s="5"/>
      <c r="B2017" s="4"/>
      <c r="E2017" s="99"/>
      <c r="J2017" s="12"/>
      <c r="Z2017" s="4" t="s">
        <v>7</v>
      </c>
      <c r="AB2017" s="111"/>
    </row>
    <row r="2018" spans="1:28" ht="25.2" customHeight="1" x14ac:dyDescent="0.3">
      <c r="A2018" s="5"/>
      <c r="B2018" s="4"/>
      <c r="E2018" s="99"/>
      <c r="J2018" s="12"/>
      <c r="Z2018" s="4" t="s">
        <v>7</v>
      </c>
      <c r="AB2018" s="111"/>
    </row>
    <row r="2019" spans="1:28" ht="25.2" customHeight="1" x14ac:dyDescent="0.3">
      <c r="A2019" s="5"/>
      <c r="B2019" s="4"/>
      <c r="E2019" s="99"/>
      <c r="J2019" s="12"/>
      <c r="Z2019" s="4" t="s">
        <v>7</v>
      </c>
      <c r="AB2019" s="111"/>
    </row>
    <row r="2020" spans="1:28" ht="25.2" customHeight="1" x14ac:dyDescent="0.3">
      <c r="A2020" s="5"/>
      <c r="B2020" s="4"/>
      <c r="E2020" s="99"/>
      <c r="J2020" s="12"/>
      <c r="Z2020" s="4" t="s">
        <v>7</v>
      </c>
      <c r="AB2020" s="111"/>
    </row>
    <row r="2021" spans="1:28" ht="25.2" customHeight="1" x14ac:dyDescent="0.3">
      <c r="A2021" s="5"/>
      <c r="B2021" s="4"/>
      <c r="E2021" s="99"/>
      <c r="J2021" s="12"/>
      <c r="Z2021" s="4" t="s">
        <v>7</v>
      </c>
      <c r="AB2021" s="111"/>
    </row>
    <row r="2022" spans="1:28" ht="25.2" customHeight="1" x14ac:dyDescent="0.3">
      <c r="A2022" s="5"/>
      <c r="B2022" s="4"/>
      <c r="E2022" s="99"/>
      <c r="J2022" s="12"/>
      <c r="Z2022" s="4" t="s">
        <v>7</v>
      </c>
      <c r="AB2022" s="111"/>
    </row>
    <row r="2023" spans="1:28" ht="25.2" customHeight="1" x14ac:dyDescent="0.3">
      <c r="A2023" s="5"/>
      <c r="B2023" s="4"/>
      <c r="E2023" s="99"/>
      <c r="J2023" s="12"/>
      <c r="Z2023" s="4" t="s">
        <v>7</v>
      </c>
      <c r="AB2023" s="111"/>
    </row>
    <row r="2024" spans="1:28" ht="25.2" customHeight="1" x14ac:dyDescent="0.3">
      <c r="A2024" s="5"/>
      <c r="B2024" s="4"/>
      <c r="E2024" s="99"/>
      <c r="J2024" s="12"/>
      <c r="Z2024" s="4" t="s">
        <v>7</v>
      </c>
      <c r="AB2024" s="111"/>
    </row>
    <row r="2025" spans="1:28" ht="25.2" customHeight="1" x14ac:dyDescent="0.3">
      <c r="A2025" s="5"/>
      <c r="B2025" s="4"/>
      <c r="E2025" s="99"/>
      <c r="J2025" s="12"/>
      <c r="Z2025" s="4" t="s">
        <v>7</v>
      </c>
      <c r="AB2025" s="111"/>
    </row>
    <row r="2026" spans="1:28" ht="25.2" customHeight="1" x14ac:dyDescent="0.3">
      <c r="A2026" s="5"/>
      <c r="B2026" s="4"/>
      <c r="E2026" s="99"/>
      <c r="J2026" s="12"/>
      <c r="Z2026" s="4" t="s">
        <v>7</v>
      </c>
      <c r="AB2026" s="111"/>
    </row>
    <row r="2027" spans="1:28" ht="25.2" customHeight="1" x14ac:dyDescent="0.3">
      <c r="A2027" s="5"/>
      <c r="B2027" s="4"/>
      <c r="E2027" s="99"/>
      <c r="J2027" s="12"/>
      <c r="Z2027" s="4" t="s">
        <v>7</v>
      </c>
      <c r="AB2027" s="111"/>
    </row>
    <row r="2028" spans="1:28" ht="25.2" customHeight="1" x14ac:dyDescent="0.3">
      <c r="A2028" s="5"/>
      <c r="B2028" s="4"/>
      <c r="E2028" s="99"/>
      <c r="J2028" s="12"/>
      <c r="Z2028" s="4" t="s">
        <v>7</v>
      </c>
      <c r="AB2028" s="111"/>
    </row>
    <row r="2029" spans="1:28" ht="25.2" customHeight="1" x14ac:dyDescent="0.3">
      <c r="A2029" s="5"/>
      <c r="B2029" s="4"/>
      <c r="E2029" s="99"/>
      <c r="J2029" s="12"/>
      <c r="Z2029" s="4" t="s">
        <v>7</v>
      </c>
      <c r="AB2029" s="111"/>
    </row>
    <row r="2030" spans="1:28" ht="25.2" customHeight="1" x14ac:dyDescent="0.3">
      <c r="A2030" s="5"/>
      <c r="B2030" s="4"/>
      <c r="E2030" s="99"/>
      <c r="J2030" s="12"/>
      <c r="Z2030" s="4" t="s">
        <v>7</v>
      </c>
      <c r="AB2030" s="111"/>
    </row>
    <row r="2031" spans="1:28" ht="25.2" customHeight="1" x14ac:dyDescent="0.3">
      <c r="A2031" s="5"/>
      <c r="B2031" s="4"/>
      <c r="E2031" s="99"/>
      <c r="J2031" s="12"/>
      <c r="Z2031" s="4" t="s">
        <v>7</v>
      </c>
      <c r="AB2031" s="111"/>
    </row>
    <row r="2032" spans="1:28" ht="25.2" customHeight="1" x14ac:dyDescent="0.3">
      <c r="A2032" s="5"/>
      <c r="B2032" s="4"/>
      <c r="E2032" s="99"/>
      <c r="J2032" s="12"/>
      <c r="Z2032" s="4" t="s">
        <v>7</v>
      </c>
      <c r="AB2032" s="111"/>
    </row>
    <row r="2033" spans="1:28" ht="25.2" customHeight="1" x14ac:dyDescent="0.3">
      <c r="A2033" s="5"/>
      <c r="B2033" s="4"/>
      <c r="E2033" s="99"/>
      <c r="J2033" s="12"/>
      <c r="Z2033" s="4" t="s">
        <v>7</v>
      </c>
      <c r="AB2033" s="111"/>
    </row>
    <row r="2034" spans="1:28" ht="25.2" customHeight="1" x14ac:dyDescent="0.3">
      <c r="A2034" s="5"/>
      <c r="B2034" s="4"/>
      <c r="E2034" s="99"/>
      <c r="J2034" s="12"/>
      <c r="Z2034" s="4" t="s">
        <v>7</v>
      </c>
      <c r="AB2034" s="111"/>
    </row>
    <row r="2035" spans="1:28" ht="25.2" customHeight="1" x14ac:dyDescent="0.3">
      <c r="A2035" s="5"/>
      <c r="B2035" s="4"/>
      <c r="E2035" s="99"/>
      <c r="J2035" s="12"/>
      <c r="Z2035" s="4" t="s">
        <v>7</v>
      </c>
      <c r="AB2035" s="111"/>
    </row>
    <row r="2036" spans="1:28" ht="25.2" customHeight="1" x14ac:dyDescent="0.3">
      <c r="A2036" s="5"/>
      <c r="B2036" s="4"/>
      <c r="E2036" s="99"/>
      <c r="J2036" s="12"/>
      <c r="Z2036" s="4" t="s">
        <v>7</v>
      </c>
      <c r="AB2036" s="111"/>
    </row>
    <row r="2037" spans="1:28" ht="25.2" customHeight="1" x14ac:dyDescent="0.3">
      <c r="A2037" s="5"/>
      <c r="B2037" s="4"/>
      <c r="E2037" s="99"/>
      <c r="J2037" s="12"/>
      <c r="Z2037" s="4" t="s">
        <v>7</v>
      </c>
      <c r="AB2037" s="111"/>
    </row>
    <row r="2038" spans="1:28" ht="25.2" customHeight="1" x14ac:dyDescent="0.3">
      <c r="A2038" s="5"/>
      <c r="B2038" s="4"/>
      <c r="E2038" s="99"/>
      <c r="J2038" s="12"/>
      <c r="Z2038" s="4" t="s">
        <v>7</v>
      </c>
      <c r="AB2038" s="111"/>
    </row>
    <row r="2039" spans="1:28" ht="25.2" customHeight="1" x14ac:dyDescent="0.3">
      <c r="A2039" s="5"/>
      <c r="B2039" s="4"/>
      <c r="E2039" s="99"/>
      <c r="J2039" s="12"/>
      <c r="Z2039" s="4" t="s">
        <v>7</v>
      </c>
      <c r="AB2039" s="111"/>
    </row>
    <row r="2040" spans="1:28" ht="25.2" customHeight="1" x14ac:dyDescent="0.3">
      <c r="A2040" s="5"/>
      <c r="B2040" s="4"/>
      <c r="E2040" s="99"/>
      <c r="J2040" s="12"/>
      <c r="Z2040" s="4" t="s">
        <v>7</v>
      </c>
      <c r="AB2040" s="111"/>
    </row>
    <row r="2041" spans="1:28" ht="25.2" customHeight="1" x14ac:dyDescent="0.3">
      <c r="A2041" s="5"/>
      <c r="B2041" s="4"/>
      <c r="E2041" s="99"/>
      <c r="J2041" s="12"/>
      <c r="Z2041" s="4" t="s">
        <v>7</v>
      </c>
      <c r="AB2041" s="111"/>
    </row>
    <row r="2042" spans="1:28" ht="25.2" customHeight="1" x14ac:dyDescent="0.3">
      <c r="A2042" s="5"/>
      <c r="B2042" s="4"/>
      <c r="E2042" s="99"/>
      <c r="J2042" s="12"/>
      <c r="Z2042" s="4" t="s">
        <v>7</v>
      </c>
      <c r="AB2042" s="111"/>
    </row>
    <row r="2043" spans="1:28" ht="25.2" customHeight="1" x14ac:dyDescent="0.3">
      <c r="A2043" s="5"/>
      <c r="B2043" s="4"/>
      <c r="E2043" s="99"/>
      <c r="J2043" s="12"/>
      <c r="Z2043" s="4" t="s">
        <v>7</v>
      </c>
      <c r="AB2043" s="111"/>
    </row>
    <row r="2044" spans="1:28" ht="25.2" customHeight="1" x14ac:dyDescent="0.3">
      <c r="A2044" s="5"/>
      <c r="B2044" s="4"/>
      <c r="E2044" s="99"/>
      <c r="J2044" s="12"/>
      <c r="Z2044" s="4" t="s">
        <v>7</v>
      </c>
      <c r="AB2044" s="111"/>
    </row>
    <row r="2045" spans="1:28" ht="25.2" customHeight="1" x14ac:dyDescent="0.3">
      <c r="A2045" s="5"/>
      <c r="B2045" s="4"/>
      <c r="E2045" s="99"/>
      <c r="J2045" s="12"/>
      <c r="Z2045" s="4" t="s">
        <v>7</v>
      </c>
      <c r="AB2045" s="111"/>
    </row>
    <row r="2046" spans="1:28" ht="25.2" customHeight="1" x14ac:dyDescent="0.3">
      <c r="A2046" s="5"/>
      <c r="B2046" s="4"/>
      <c r="E2046" s="99"/>
      <c r="J2046" s="12"/>
      <c r="Z2046" s="4" t="s">
        <v>7</v>
      </c>
      <c r="AB2046" s="111"/>
    </row>
    <row r="2047" spans="1:28" ht="25.2" customHeight="1" x14ac:dyDescent="0.3">
      <c r="A2047" s="5"/>
      <c r="B2047" s="4"/>
      <c r="E2047" s="99"/>
      <c r="J2047" s="12"/>
      <c r="Z2047" s="4" t="s">
        <v>7</v>
      </c>
      <c r="AB2047" s="111"/>
    </row>
    <row r="2048" spans="1:28" ht="25.2" customHeight="1" x14ac:dyDescent="0.3">
      <c r="A2048" s="5"/>
      <c r="B2048" s="4"/>
      <c r="E2048" s="99"/>
      <c r="J2048" s="12"/>
      <c r="Z2048" s="4" t="s">
        <v>7</v>
      </c>
      <c r="AB2048" s="111"/>
    </row>
    <row r="2049" spans="1:28" ht="25.2" customHeight="1" x14ac:dyDescent="0.3">
      <c r="A2049" s="5"/>
      <c r="B2049" s="4"/>
      <c r="E2049" s="99"/>
      <c r="J2049" s="12"/>
      <c r="Z2049" s="4" t="s">
        <v>7</v>
      </c>
      <c r="AB2049" s="111"/>
    </row>
    <row r="2050" spans="1:28" ht="25.2" customHeight="1" x14ac:dyDescent="0.3">
      <c r="A2050" s="5"/>
      <c r="B2050" s="4"/>
      <c r="E2050" s="99"/>
      <c r="J2050" s="12"/>
      <c r="Z2050" s="4" t="s">
        <v>7</v>
      </c>
      <c r="AB2050" s="111"/>
    </row>
    <row r="2051" spans="1:28" ht="25.2" customHeight="1" x14ac:dyDescent="0.3">
      <c r="A2051" s="5"/>
      <c r="B2051" s="4"/>
      <c r="E2051" s="99"/>
      <c r="J2051" s="12"/>
      <c r="Z2051" s="4" t="s">
        <v>7</v>
      </c>
      <c r="AB2051" s="111"/>
    </row>
    <row r="2052" spans="1:28" ht="25.2" customHeight="1" x14ac:dyDescent="0.3">
      <c r="A2052" s="5"/>
      <c r="B2052" s="4"/>
      <c r="E2052" s="99"/>
      <c r="J2052" s="12"/>
      <c r="Z2052" s="4" t="s">
        <v>7</v>
      </c>
      <c r="AB2052" s="111"/>
    </row>
    <row r="2053" spans="1:28" ht="25.2" customHeight="1" x14ac:dyDescent="0.3">
      <c r="A2053" s="5"/>
      <c r="B2053" s="4"/>
      <c r="E2053" s="99"/>
      <c r="J2053" s="12"/>
      <c r="Z2053" s="4" t="s">
        <v>7</v>
      </c>
      <c r="AB2053" s="111"/>
    </row>
    <row r="2054" spans="1:28" ht="25.2" customHeight="1" x14ac:dyDescent="0.3">
      <c r="A2054" s="5"/>
      <c r="B2054" s="4"/>
      <c r="E2054" s="99"/>
      <c r="J2054" s="12"/>
      <c r="Z2054" s="4" t="s">
        <v>7</v>
      </c>
      <c r="AB2054" s="111"/>
    </row>
    <row r="2055" spans="1:28" ht="25.2" customHeight="1" x14ac:dyDescent="0.3">
      <c r="A2055" s="5"/>
      <c r="B2055" s="4"/>
      <c r="E2055" s="99"/>
      <c r="J2055" s="12"/>
      <c r="Z2055" s="4" t="s">
        <v>7</v>
      </c>
      <c r="AB2055" s="111"/>
    </row>
    <row r="2056" spans="1:28" ht="25.2" customHeight="1" x14ac:dyDescent="0.3">
      <c r="A2056" s="5"/>
      <c r="B2056" s="4"/>
      <c r="E2056" s="99"/>
      <c r="J2056" s="12"/>
      <c r="Z2056" s="4" t="s">
        <v>7</v>
      </c>
      <c r="AB2056" s="111"/>
    </row>
    <row r="2057" spans="1:28" ht="25.2" customHeight="1" x14ac:dyDescent="0.3">
      <c r="A2057" s="5"/>
      <c r="B2057" s="4"/>
      <c r="E2057" s="99"/>
      <c r="J2057" s="12"/>
      <c r="Z2057" s="4" t="s">
        <v>7</v>
      </c>
      <c r="AB2057" s="111"/>
    </row>
    <row r="2058" spans="1:28" ht="25.2" customHeight="1" x14ac:dyDescent="0.3">
      <c r="A2058" s="5"/>
      <c r="B2058" s="4"/>
      <c r="E2058" s="99"/>
      <c r="J2058" s="12"/>
      <c r="Z2058" s="4" t="s">
        <v>7</v>
      </c>
      <c r="AB2058" s="111"/>
    </row>
    <row r="2059" spans="1:28" ht="25.2" customHeight="1" x14ac:dyDescent="0.3">
      <c r="A2059" s="5"/>
      <c r="B2059" s="4"/>
      <c r="E2059" s="99"/>
      <c r="J2059" s="12"/>
      <c r="Z2059" s="4" t="s">
        <v>7</v>
      </c>
      <c r="AB2059" s="111"/>
    </row>
    <row r="2060" spans="1:28" ht="25.2" customHeight="1" x14ac:dyDescent="0.3">
      <c r="A2060" s="5"/>
      <c r="B2060" s="4"/>
      <c r="E2060" s="99"/>
      <c r="J2060" s="12"/>
      <c r="Z2060" s="4" t="s">
        <v>7</v>
      </c>
      <c r="AB2060" s="111"/>
    </row>
    <row r="2061" spans="1:28" ht="25.2" customHeight="1" x14ac:dyDescent="0.3">
      <c r="A2061" s="5"/>
      <c r="B2061" s="4"/>
      <c r="E2061" s="99"/>
      <c r="J2061" s="12"/>
      <c r="Z2061" s="4" t="s">
        <v>7</v>
      </c>
      <c r="AB2061" s="111"/>
    </row>
    <row r="2062" spans="1:28" ht="25.2" customHeight="1" x14ac:dyDescent="0.3">
      <c r="A2062" s="5"/>
      <c r="B2062" s="4"/>
      <c r="E2062" s="99"/>
      <c r="J2062" s="12"/>
      <c r="Z2062" s="4" t="s">
        <v>7</v>
      </c>
      <c r="AB2062" s="111"/>
    </row>
    <row r="2063" spans="1:28" ht="25.2" customHeight="1" x14ac:dyDescent="0.3">
      <c r="A2063" s="5"/>
      <c r="B2063" s="4"/>
      <c r="E2063" s="99"/>
      <c r="J2063" s="12"/>
      <c r="Z2063" s="4" t="s">
        <v>7</v>
      </c>
      <c r="AB2063" s="111"/>
    </row>
    <row r="2064" spans="1:28" ht="25.2" customHeight="1" x14ac:dyDescent="0.3">
      <c r="A2064" s="5"/>
      <c r="B2064" s="4"/>
      <c r="E2064" s="99"/>
      <c r="J2064" s="12"/>
      <c r="Z2064" s="4" t="s">
        <v>7</v>
      </c>
      <c r="AB2064" s="111"/>
    </row>
    <row r="2065" spans="1:28" ht="25.2" customHeight="1" x14ac:dyDescent="0.3">
      <c r="A2065" s="5"/>
      <c r="B2065" s="4"/>
      <c r="E2065" s="99"/>
      <c r="J2065" s="12"/>
      <c r="Z2065" s="4" t="s">
        <v>7</v>
      </c>
      <c r="AB2065" s="111"/>
    </row>
    <row r="2066" spans="1:28" ht="25.2" customHeight="1" x14ac:dyDescent="0.3">
      <c r="A2066" s="5"/>
      <c r="B2066" s="4"/>
      <c r="E2066" s="99"/>
      <c r="J2066" s="12"/>
      <c r="Z2066" s="4" t="s">
        <v>7</v>
      </c>
      <c r="AB2066" s="111"/>
    </row>
    <row r="2067" spans="1:28" ht="25.2" customHeight="1" x14ac:dyDescent="0.3">
      <c r="A2067" s="5"/>
      <c r="B2067" s="4"/>
      <c r="E2067" s="99"/>
      <c r="J2067" s="12"/>
      <c r="Z2067" s="4" t="s">
        <v>7</v>
      </c>
      <c r="AB2067" s="111"/>
    </row>
    <row r="2068" spans="1:28" ht="25.2" customHeight="1" x14ac:dyDescent="0.3">
      <c r="A2068" s="5"/>
      <c r="B2068" s="4"/>
      <c r="E2068" s="99"/>
      <c r="J2068" s="12"/>
      <c r="Z2068" s="4" t="s">
        <v>7</v>
      </c>
      <c r="AB2068" s="111"/>
    </row>
    <row r="2069" spans="1:28" ht="25.2" customHeight="1" x14ac:dyDescent="0.3">
      <c r="A2069" s="5"/>
      <c r="B2069" s="4"/>
      <c r="E2069" s="99"/>
      <c r="J2069" s="12"/>
      <c r="Z2069" s="4" t="s">
        <v>7</v>
      </c>
      <c r="AB2069" s="111"/>
    </row>
    <row r="2070" spans="1:28" ht="25.2" customHeight="1" x14ac:dyDescent="0.3">
      <c r="A2070" s="5"/>
      <c r="B2070" s="4"/>
      <c r="E2070" s="99"/>
      <c r="J2070" s="12"/>
      <c r="Z2070" s="4" t="s">
        <v>7</v>
      </c>
      <c r="AB2070" s="111"/>
    </row>
    <row r="2071" spans="1:28" ht="25.2" customHeight="1" x14ac:dyDescent="0.3">
      <c r="A2071" s="5"/>
      <c r="B2071" s="4"/>
      <c r="E2071" s="99"/>
      <c r="J2071" s="12"/>
      <c r="Z2071" s="4" t="s">
        <v>7</v>
      </c>
      <c r="AB2071" s="111"/>
    </row>
    <row r="2072" spans="1:28" ht="25.2" customHeight="1" x14ac:dyDescent="0.3">
      <c r="A2072" s="5"/>
      <c r="B2072" s="4"/>
      <c r="E2072" s="99"/>
      <c r="J2072" s="12"/>
      <c r="Z2072" s="4" t="s">
        <v>7</v>
      </c>
      <c r="AB2072" s="111"/>
    </row>
    <row r="2073" spans="1:28" ht="25.2" customHeight="1" x14ac:dyDescent="0.3">
      <c r="A2073" s="5"/>
      <c r="B2073" s="4"/>
      <c r="E2073" s="99"/>
      <c r="J2073" s="12"/>
      <c r="Z2073" s="4" t="s">
        <v>7</v>
      </c>
      <c r="AB2073" s="111"/>
    </row>
    <row r="2074" spans="1:28" ht="25.2" customHeight="1" x14ac:dyDescent="0.3">
      <c r="A2074" s="5"/>
      <c r="B2074" s="4"/>
      <c r="E2074" s="99"/>
      <c r="J2074" s="12"/>
      <c r="Z2074" s="4" t="s">
        <v>7</v>
      </c>
      <c r="AB2074" s="111"/>
    </row>
    <row r="2075" spans="1:28" ht="25.2" customHeight="1" x14ac:dyDescent="0.3">
      <c r="A2075" s="5"/>
      <c r="B2075" s="4"/>
      <c r="E2075" s="99"/>
      <c r="J2075" s="12"/>
      <c r="Z2075" s="4" t="s">
        <v>7</v>
      </c>
      <c r="AB2075" s="111"/>
    </row>
    <row r="2076" spans="1:28" ht="25.2" customHeight="1" x14ac:dyDescent="0.3">
      <c r="A2076" s="5"/>
      <c r="B2076" s="4"/>
      <c r="E2076" s="99"/>
      <c r="J2076" s="12"/>
      <c r="Z2076" s="4" t="s">
        <v>7</v>
      </c>
      <c r="AB2076" s="111"/>
    </row>
    <row r="2077" spans="1:28" ht="25.2" customHeight="1" x14ac:dyDescent="0.3">
      <c r="A2077" s="5"/>
      <c r="B2077" s="4"/>
      <c r="E2077" s="99"/>
      <c r="J2077" s="12"/>
      <c r="Z2077" s="4" t="s">
        <v>7</v>
      </c>
      <c r="AB2077" s="111"/>
    </row>
    <row r="2078" spans="1:28" ht="25.2" customHeight="1" x14ac:dyDescent="0.3">
      <c r="A2078" s="5"/>
      <c r="B2078" s="4"/>
      <c r="E2078" s="99"/>
      <c r="J2078" s="12"/>
      <c r="Z2078" s="4" t="s">
        <v>7</v>
      </c>
      <c r="AB2078" s="111"/>
    </row>
    <row r="2079" spans="1:28" ht="25.2" customHeight="1" x14ac:dyDescent="0.3">
      <c r="A2079" s="5"/>
      <c r="B2079" s="4"/>
      <c r="E2079" s="99"/>
      <c r="J2079" s="12"/>
      <c r="Z2079" s="4" t="s">
        <v>7</v>
      </c>
      <c r="AB2079" s="111"/>
    </row>
    <row r="2080" spans="1:28" ht="25.2" customHeight="1" x14ac:dyDescent="0.3">
      <c r="A2080" s="5"/>
      <c r="B2080" s="4"/>
      <c r="E2080" s="99"/>
      <c r="J2080" s="12"/>
      <c r="Z2080" s="4" t="s">
        <v>7</v>
      </c>
      <c r="AB2080" s="111"/>
    </row>
    <row r="2081" spans="1:28" ht="25.2" customHeight="1" x14ac:dyDescent="0.3">
      <c r="A2081" s="5"/>
      <c r="B2081" s="4"/>
      <c r="E2081" s="99"/>
      <c r="J2081" s="12"/>
      <c r="Z2081" s="4" t="s">
        <v>7</v>
      </c>
      <c r="AB2081" s="111"/>
    </row>
    <row r="2082" spans="1:28" ht="25.2" customHeight="1" x14ac:dyDescent="0.3">
      <c r="A2082" s="5"/>
      <c r="B2082" s="4"/>
      <c r="E2082" s="99"/>
      <c r="J2082" s="12"/>
      <c r="Z2082" s="4" t="s">
        <v>7</v>
      </c>
      <c r="AB2082" s="111"/>
    </row>
    <row r="2083" spans="1:28" ht="25.2" customHeight="1" x14ac:dyDescent="0.3">
      <c r="A2083" s="5"/>
      <c r="B2083" s="4"/>
      <c r="E2083" s="99"/>
      <c r="J2083" s="12"/>
      <c r="Z2083" s="4" t="s">
        <v>7</v>
      </c>
      <c r="AB2083" s="111"/>
    </row>
    <row r="2084" spans="1:28" ht="25.2" customHeight="1" x14ac:dyDescent="0.3">
      <c r="A2084" s="5"/>
      <c r="B2084" s="4"/>
      <c r="E2084" s="99"/>
      <c r="J2084" s="12"/>
      <c r="Z2084" s="4" t="s">
        <v>7</v>
      </c>
      <c r="AB2084" s="111"/>
    </row>
    <row r="2085" spans="1:28" ht="25.2" customHeight="1" x14ac:dyDescent="0.3">
      <c r="A2085" s="5"/>
      <c r="B2085" s="4"/>
      <c r="E2085" s="99"/>
      <c r="J2085" s="12"/>
      <c r="Z2085" s="4" t="s">
        <v>7</v>
      </c>
      <c r="AB2085" s="111"/>
    </row>
    <row r="2086" spans="1:28" ht="25.2" customHeight="1" x14ac:dyDescent="0.3">
      <c r="A2086" s="5"/>
      <c r="B2086" s="4"/>
      <c r="E2086" s="99"/>
      <c r="J2086" s="12"/>
      <c r="Z2086" s="4" t="s">
        <v>7</v>
      </c>
      <c r="AB2086" s="111"/>
    </row>
    <row r="2087" spans="1:28" ht="25.2" customHeight="1" x14ac:dyDescent="0.3">
      <c r="A2087" s="5"/>
      <c r="B2087" s="4"/>
      <c r="E2087" s="99"/>
      <c r="J2087" s="12"/>
      <c r="Z2087" s="4" t="s">
        <v>7</v>
      </c>
      <c r="AB2087" s="111"/>
    </row>
    <row r="2088" spans="1:28" ht="25.2" customHeight="1" x14ac:dyDescent="0.3">
      <c r="A2088" s="5"/>
      <c r="B2088" s="4"/>
      <c r="E2088" s="99"/>
      <c r="J2088" s="12"/>
      <c r="Z2088" s="4" t="s">
        <v>7</v>
      </c>
      <c r="AB2088" s="111"/>
    </row>
    <row r="2089" spans="1:28" ht="25.2" customHeight="1" x14ac:dyDescent="0.3">
      <c r="A2089" s="5"/>
      <c r="B2089" s="4"/>
      <c r="E2089" s="99"/>
      <c r="J2089" s="12"/>
      <c r="Z2089" s="4" t="s">
        <v>7</v>
      </c>
      <c r="AB2089" s="111"/>
    </row>
    <row r="2090" spans="1:28" ht="25.2" customHeight="1" x14ac:dyDescent="0.3">
      <c r="A2090" s="5"/>
      <c r="B2090" s="4"/>
      <c r="E2090" s="99"/>
      <c r="J2090" s="12"/>
      <c r="Z2090" s="4" t="s">
        <v>7</v>
      </c>
      <c r="AB2090" s="111"/>
    </row>
    <row r="2091" spans="1:28" ht="25.2" customHeight="1" x14ac:dyDescent="0.3">
      <c r="A2091" s="5"/>
      <c r="B2091" s="4"/>
      <c r="E2091" s="99"/>
      <c r="J2091" s="12"/>
      <c r="Z2091" s="4" t="s">
        <v>7</v>
      </c>
      <c r="AB2091" s="111"/>
    </row>
    <row r="2092" spans="1:28" ht="25.2" customHeight="1" x14ac:dyDescent="0.3">
      <c r="A2092" s="5"/>
      <c r="B2092" s="4"/>
      <c r="E2092" s="99"/>
      <c r="J2092" s="12"/>
      <c r="Z2092" s="4" t="s">
        <v>7</v>
      </c>
      <c r="AB2092" s="111"/>
    </row>
    <row r="2093" spans="1:28" ht="25.2" customHeight="1" x14ac:dyDescent="0.3">
      <c r="A2093" s="5"/>
      <c r="B2093" s="4"/>
      <c r="E2093" s="99"/>
      <c r="J2093" s="12"/>
      <c r="Z2093" s="4" t="s">
        <v>7</v>
      </c>
      <c r="AB2093" s="111"/>
    </row>
    <row r="2094" spans="1:28" ht="25.2" customHeight="1" x14ac:dyDescent="0.3">
      <c r="A2094" s="5"/>
      <c r="B2094" s="4"/>
      <c r="E2094" s="99"/>
      <c r="J2094" s="12"/>
      <c r="Z2094" s="4" t="s">
        <v>7</v>
      </c>
      <c r="AB2094" s="111"/>
    </row>
    <row r="2095" spans="1:28" ht="25.2" customHeight="1" x14ac:dyDescent="0.3">
      <c r="A2095" s="5"/>
      <c r="B2095" s="4"/>
      <c r="E2095" s="99"/>
      <c r="J2095" s="12"/>
      <c r="Z2095" s="4" t="s">
        <v>7</v>
      </c>
      <c r="AB2095" s="111"/>
    </row>
    <row r="2096" spans="1:28" ht="25.2" customHeight="1" x14ac:dyDescent="0.3">
      <c r="A2096" s="5"/>
      <c r="B2096" s="4"/>
      <c r="E2096" s="99"/>
      <c r="J2096" s="12"/>
      <c r="Z2096" s="4" t="s">
        <v>7</v>
      </c>
      <c r="AB2096" s="111"/>
    </row>
    <row r="2097" spans="1:28" ht="25.2" customHeight="1" x14ac:dyDescent="0.3">
      <c r="A2097" s="5"/>
      <c r="B2097" s="4"/>
      <c r="E2097" s="99"/>
      <c r="J2097" s="12"/>
      <c r="Z2097" s="4" t="s">
        <v>7</v>
      </c>
      <c r="AB2097" s="111"/>
    </row>
    <row r="2098" spans="1:28" ht="25.2" customHeight="1" x14ac:dyDescent="0.3">
      <c r="A2098" s="5"/>
      <c r="B2098" s="4"/>
      <c r="E2098" s="99"/>
      <c r="J2098" s="12"/>
      <c r="Z2098" s="4" t="s">
        <v>7</v>
      </c>
      <c r="AB2098" s="111"/>
    </row>
    <row r="2099" spans="1:28" ht="25.2" customHeight="1" x14ac:dyDescent="0.3">
      <c r="A2099" s="5"/>
      <c r="B2099" s="4"/>
      <c r="E2099" s="99"/>
      <c r="J2099" s="12"/>
      <c r="Z2099" s="4" t="s">
        <v>7</v>
      </c>
      <c r="AB2099" s="111"/>
    </row>
    <row r="2100" spans="1:28" ht="25.2" customHeight="1" x14ac:dyDescent="0.3">
      <c r="A2100" s="5"/>
      <c r="B2100" s="4"/>
      <c r="E2100" s="99"/>
      <c r="J2100" s="12"/>
      <c r="Z2100" s="4" t="s">
        <v>7</v>
      </c>
      <c r="AB2100" s="111"/>
    </row>
    <row r="2101" spans="1:28" ht="25.2" customHeight="1" x14ac:dyDescent="0.3">
      <c r="A2101" s="5"/>
      <c r="B2101" s="4"/>
      <c r="E2101" s="99"/>
      <c r="J2101" s="12"/>
      <c r="Z2101" s="4" t="s">
        <v>7</v>
      </c>
      <c r="AB2101" s="111"/>
    </row>
    <row r="2102" spans="1:28" ht="25.2" customHeight="1" x14ac:dyDescent="0.3">
      <c r="A2102" s="5"/>
      <c r="B2102" s="4"/>
      <c r="E2102" s="99"/>
      <c r="J2102" s="12"/>
      <c r="Z2102" s="4" t="s">
        <v>7</v>
      </c>
      <c r="AB2102" s="111"/>
    </row>
    <row r="2103" spans="1:28" ht="25.2" customHeight="1" x14ac:dyDescent="0.3">
      <c r="A2103" s="5"/>
      <c r="B2103" s="4"/>
      <c r="E2103" s="99"/>
      <c r="J2103" s="12"/>
      <c r="Z2103" s="4" t="s">
        <v>7</v>
      </c>
      <c r="AB2103" s="111"/>
    </row>
    <row r="2104" spans="1:28" ht="25.2" customHeight="1" x14ac:dyDescent="0.3">
      <c r="A2104" s="5"/>
      <c r="B2104" s="4"/>
      <c r="E2104" s="99"/>
      <c r="J2104" s="12"/>
      <c r="Z2104" s="4" t="s">
        <v>7</v>
      </c>
      <c r="AB2104" s="111"/>
    </row>
    <row r="2105" spans="1:28" ht="25.2" customHeight="1" x14ac:dyDescent="0.3">
      <c r="A2105" s="5"/>
      <c r="B2105" s="4"/>
      <c r="E2105" s="99"/>
      <c r="J2105" s="12"/>
      <c r="Z2105" s="4" t="s">
        <v>7</v>
      </c>
      <c r="AB2105" s="111"/>
    </row>
    <row r="2106" spans="1:28" ht="25.2" customHeight="1" x14ac:dyDescent="0.3">
      <c r="A2106" s="5"/>
      <c r="B2106" s="4"/>
      <c r="E2106" s="99"/>
      <c r="J2106" s="12"/>
      <c r="Z2106" s="4" t="s">
        <v>7</v>
      </c>
      <c r="AB2106" s="111"/>
    </row>
    <row r="2107" spans="1:28" ht="25.2" customHeight="1" x14ac:dyDescent="0.3">
      <c r="A2107" s="5"/>
      <c r="B2107" s="4"/>
      <c r="E2107" s="99"/>
      <c r="J2107" s="12"/>
      <c r="Z2107" s="4" t="s">
        <v>7</v>
      </c>
      <c r="AB2107" s="111"/>
    </row>
    <row r="2108" spans="1:28" ht="25.2" customHeight="1" x14ac:dyDescent="0.3">
      <c r="A2108" s="5"/>
      <c r="B2108" s="4"/>
      <c r="E2108" s="99"/>
      <c r="J2108" s="12"/>
      <c r="Z2108" s="4" t="s">
        <v>7</v>
      </c>
      <c r="AB2108" s="111"/>
    </row>
    <row r="2109" spans="1:28" ht="25.2" customHeight="1" x14ac:dyDescent="0.3">
      <c r="A2109" s="5"/>
      <c r="B2109" s="4"/>
      <c r="E2109" s="99"/>
      <c r="J2109" s="12"/>
      <c r="Z2109" s="4" t="s">
        <v>7</v>
      </c>
      <c r="AB2109" s="111"/>
    </row>
    <row r="2110" spans="1:28" ht="25.2" customHeight="1" x14ac:dyDescent="0.3">
      <c r="A2110" s="5"/>
      <c r="B2110" s="4"/>
      <c r="E2110" s="99"/>
      <c r="J2110" s="12"/>
      <c r="Z2110" s="4" t="s">
        <v>7</v>
      </c>
      <c r="AB2110" s="111"/>
    </row>
    <row r="2111" spans="1:28" ht="25.2" customHeight="1" x14ac:dyDescent="0.3">
      <c r="A2111" s="5"/>
      <c r="B2111" s="4"/>
      <c r="E2111" s="99"/>
      <c r="J2111" s="12"/>
      <c r="Z2111" s="4" t="s">
        <v>7</v>
      </c>
      <c r="AB2111" s="111"/>
    </row>
    <row r="2112" spans="1:28" ht="25.2" customHeight="1" x14ac:dyDescent="0.3">
      <c r="A2112" s="5"/>
      <c r="B2112" s="4"/>
      <c r="E2112" s="99"/>
      <c r="J2112" s="12"/>
      <c r="Z2112" s="4" t="s">
        <v>7</v>
      </c>
      <c r="AB2112" s="111"/>
    </row>
    <row r="2113" spans="1:28" ht="25.2" customHeight="1" x14ac:dyDescent="0.3">
      <c r="A2113" s="5"/>
      <c r="B2113" s="4"/>
      <c r="E2113" s="99"/>
      <c r="J2113" s="12"/>
      <c r="Z2113" s="4" t="s">
        <v>7</v>
      </c>
      <c r="AB2113" s="111"/>
    </row>
    <row r="2114" spans="1:28" ht="25.2" customHeight="1" x14ac:dyDescent="0.3">
      <c r="A2114" s="5"/>
      <c r="B2114" s="4"/>
      <c r="E2114" s="99"/>
      <c r="J2114" s="12"/>
      <c r="Z2114" s="4" t="s">
        <v>7</v>
      </c>
      <c r="AB2114" s="111"/>
    </row>
    <row r="2115" spans="1:28" ht="25.2" customHeight="1" x14ac:dyDescent="0.3">
      <c r="A2115" s="5"/>
      <c r="B2115" s="4"/>
      <c r="E2115" s="99"/>
      <c r="J2115" s="12"/>
      <c r="Z2115" s="4" t="s">
        <v>7</v>
      </c>
      <c r="AB2115" s="111"/>
    </row>
    <row r="2116" spans="1:28" ht="25.2" customHeight="1" x14ac:dyDescent="0.3">
      <c r="A2116" s="5"/>
      <c r="B2116" s="4"/>
      <c r="E2116" s="99"/>
      <c r="J2116" s="12"/>
      <c r="Z2116" s="4" t="s">
        <v>7</v>
      </c>
      <c r="AB2116" s="111"/>
    </row>
    <row r="2117" spans="1:28" ht="25.2" customHeight="1" x14ac:dyDescent="0.3">
      <c r="A2117" s="5"/>
      <c r="B2117" s="4"/>
      <c r="E2117" s="99"/>
      <c r="J2117" s="12"/>
      <c r="Z2117" s="4" t="s">
        <v>7</v>
      </c>
      <c r="AB2117" s="111"/>
    </row>
    <row r="2118" spans="1:28" ht="25.2" customHeight="1" x14ac:dyDescent="0.3">
      <c r="A2118" s="5"/>
      <c r="B2118" s="4"/>
      <c r="E2118" s="99"/>
      <c r="J2118" s="12"/>
      <c r="Z2118" s="4" t="s">
        <v>7</v>
      </c>
      <c r="AB2118" s="111"/>
    </row>
    <row r="2119" spans="1:28" ht="25.2" customHeight="1" x14ac:dyDescent="0.3">
      <c r="A2119" s="5"/>
      <c r="B2119" s="4"/>
      <c r="E2119" s="99"/>
      <c r="J2119" s="12"/>
      <c r="Z2119" s="4" t="s">
        <v>7</v>
      </c>
      <c r="AB2119" s="111"/>
    </row>
    <row r="2120" spans="1:28" ht="25.2" customHeight="1" x14ac:dyDescent="0.3">
      <c r="A2120" s="5"/>
      <c r="B2120" s="4"/>
      <c r="E2120" s="99"/>
      <c r="J2120" s="12"/>
      <c r="Z2120" s="4" t="s">
        <v>7</v>
      </c>
      <c r="AB2120" s="111"/>
    </row>
    <row r="2121" spans="1:28" ht="25.2" customHeight="1" x14ac:dyDescent="0.3">
      <c r="A2121" s="5"/>
      <c r="B2121" s="4"/>
      <c r="E2121" s="99"/>
      <c r="J2121" s="12"/>
      <c r="Z2121" s="4" t="s">
        <v>7</v>
      </c>
      <c r="AB2121" s="111"/>
    </row>
    <row r="2122" spans="1:28" ht="25.2" customHeight="1" x14ac:dyDescent="0.3">
      <c r="A2122" s="5"/>
      <c r="B2122" s="4"/>
      <c r="E2122" s="99"/>
      <c r="J2122" s="12"/>
      <c r="Z2122" s="4" t="s">
        <v>7</v>
      </c>
      <c r="AB2122" s="111"/>
    </row>
    <row r="2123" spans="1:28" ht="25.2" customHeight="1" x14ac:dyDescent="0.3">
      <c r="A2123" s="5"/>
      <c r="B2123" s="4"/>
      <c r="E2123" s="99"/>
      <c r="J2123" s="12"/>
      <c r="Z2123" s="4" t="s">
        <v>7</v>
      </c>
      <c r="AB2123" s="111"/>
    </row>
    <row r="2124" spans="1:28" ht="25.2" customHeight="1" x14ac:dyDescent="0.3">
      <c r="A2124" s="5"/>
      <c r="B2124" s="4"/>
      <c r="E2124" s="99"/>
      <c r="J2124" s="12"/>
      <c r="Z2124" s="4" t="s">
        <v>7</v>
      </c>
      <c r="AB2124" s="111"/>
    </row>
    <row r="2125" spans="1:28" ht="25.2" customHeight="1" x14ac:dyDescent="0.3">
      <c r="A2125" s="5"/>
      <c r="B2125" s="4"/>
      <c r="E2125" s="99"/>
      <c r="J2125" s="12"/>
      <c r="Z2125" s="4" t="s">
        <v>7</v>
      </c>
      <c r="AB2125" s="111"/>
    </row>
    <row r="2126" spans="1:28" ht="25.2" customHeight="1" x14ac:dyDescent="0.3">
      <c r="A2126" s="5"/>
      <c r="B2126" s="4"/>
      <c r="E2126" s="99"/>
      <c r="J2126" s="12"/>
      <c r="Z2126" s="4" t="s">
        <v>7</v>
      </c>
      <c r="AB2126" s="111"/>
    </row>
    <row r="2127" spans="1:28" ht="25.2" customHeight="1" x14ac:dyDescent="0.3">
      <c r="A2127" s="5"/>
      <c r="B2127" s="4"/>
      <c r="E2127" s="99"/>
      <c r="J2127" s="12"/>
      <c r="Z2127" s="4" t="s">
        <v>7</v>
      </c>
      <c r="AB2127" s="111"/>
    </row>
    <row r="2128" spans="1:28" ht="25.2" customHeight="1" x14ac:dyDescent="0.3">
      <c r="A2128" s="5"/>
      <c r="B2128" s="4"/>
      <c r="E2128" s="99"/>
      <c r="J2128" s="12"/>
      <c r="Z2128" s="4" t="s">
        <v>7</v>
      </c>
      <c r="AB2128" s="111"/>
    </row>
    <row r="2129" spans="1:28" ht="25.2" customHeight="1" x14ac:dyDescent="0.3">
      <c r="A2129" s="5"/>
      <c r="B2129" s="4"/>
      <c r="E2129" s="99"/>
      <c r="J2129" s="12"/>
      <c r="Z2129" s="4" t="s">
        <v>7</v>
      </c>
      <c r="AB2129" s="111"/>
    </row>
    <row r="2130" spans="1:28" ht="25.2" customHeight="1" x14ac:dyDescent="0.3">
      <c r="A2130" s="5"/>
      <c r="B2130" s="4"/>
      <c r="E2130" s="99"/>
      <c r="J2130" s="12"/>
      <c r="Z2130" s="4" t="s">
        <v>7</v>
      </c>
      <c r="AB2130" s="111"/>
    </row>
    <row r="2131" spans="1:28" ht="25.2" customHeight="1" x14ac:dyDescent="0.3">
      <c r="A2131" s="5"/>
      <c r="B2131" s="4"/>
      <c r="E2131" s="99"/>
      <c r="J2131" s="12"/>
      <c r="Z2131" s="4" t="s">
        <v>7</v>
      </c>
      <c r="AB2131" s="111"/>
    </row>
    <row r="2132" spans="1:28" ht="25.2" customHeight="1" x14ac:dyDescent="0.3">
      <c r="A2132" s="5"/>
      <c r="B2132" s="4"/>
      <c r="E2132" s="99"/>
      <c r="J2132" s="12"/>
      <c r="Z2132" s="4" t="s">
        <v>7</v>
      </c>
      <c r="AB2132" s="111"/>
    </row>
    <row r="2133" spans="1:28" ht="25.2" customHeight="1" x14ac:dyDescent="0.3">
      <c r="A2133" s="5"/>
      <c r="B2133" s="4"/>
      <c r="E2133" s="99"/>
      <c r="J2133" s="12"/>
      <c r="Z2133" s="4" t="s">
        <v>7</v>
      </c>
      <c r="AB2133" s="111"/>
    </row>
    <row r="2134" spans="1:28" ht="25.2" customHeight="1" x14ac:dyDescent="0.3">
      <c r="A2134" s="5"/>
      <c r="B2134" s="4"/>
      <c r="E2134" s="99"/>
      <c r="J2134" s="12"/>
      <c r="Z2134" s="4" t="s">
        <v>7</v>
      </c>
      <c r="AB2134" s="111"/>
    </row>
    <row r="2135" spans="1:28" ht="25.2" customHeight="1" x14ac:dyDescent="0.3">
      <c r="A2135" s="5"/>
      <c r="B2135" s="4"/>
      <c r="E2135" s="99"/>
      <c r="J2135" s="12"/>
      <c r="Z2135" s="4" t="s">
        <v>7</v>
      </c>
      <c r="AB2135" s="111"/>
    </row>
    <row r="2136" spans="1:28" ht="25.2" customHeight="1" x14ac:dyDescent="0.3">
      <c r="A2136" s="5"/>
      <c r="B2136" s="4"/>
      <c r="E2136" s="99"/>
      <c r="J2136" s="12"/>
      <c r="Z2136" s="4" t="s">
        <v>7</v>
      </c>
      <c r="AB2136" s="111"/>
    </row>
    <row r="2137" spans="1:28" ht="25.2" customHeight="1" x14ac:dyDescent="0.3">
      <c r="A2137" s="5"/>
      <c r="B2137" s="4"/>
      <c r="E2137" s="99"/>
      <c r="J2137" s="12"/>
      <c r="Z2137" s="4" t="s">
        <v>7</v>
      </c>
      <c r="AB2137" s="111"/>
    </row>
    <row r="2138" spans="1:28" ht="25.2" customHeight="1" x14ac:dyDescent="0.3">
      <c r="A2138" s="5"/>
      <c r="B2138" s="4"/>
      <c r="E2138" s="99"/>
      <c r="J2138" s="12"/>
      <c r="Z2138" s="4" t="s">
        <v>7</v>
      </c>
      <c r="AB2138" s="111"/>
    </row>
    <row r="2139" spans="1:28" ht="25.2" customHeight="1" x14ac:dyDescent="0.3">
      <c r="A2139" s="5"/>
      <c r="B2139" s="4"/>
      <c r="E2139" s="99"/>
      <c r="J2139" s="12"/>
      <c r="Z2139" s="4" t="s">
        <v>7</v>
      </c>
      <c r="AB2139" s="111"/>
    </row>
    <row r="2140" spans="1:28" ht="25.2" customHeight="1" x14ac:dyDescent="0.3">
      <c r="A2140" s="5"/>
      <c r="B2140" s="4"/>
      <c r="E2140" s="99"/>
      <c r="J2140" s="12"/>
      <c r="Z2140" s="4" t="s">
        <v>7</v>
      </c>
      <c r="AB2140" s="111"/>
    </row>
    <row r="2141" spans="1:28" ht="25.2" customHeight="1" x14ac:dyDescent="0.3">
      <c r="A2141" s="5"/>
      <c r="B2141" s="4"/>
      <c r="E2141" s="99"/>
      <c r="J2141" s="12"/>
      <c r="Z2141" s="4" t="s">
        <v>7</v>
      </c>
      <c r="AB2141" s="111"/>
    </row>
    <row r="2142" spans="1:28" ht="25.2" customHeight="1" x14ac:dyDescent="0.3">
      <c r="A2142" s="5"/>
      <c r="B2142" s="4"/>
      <c r="E2142" s="99"/>
      <c r="J2142" s="12"/>
      <c r="Z2142" s="4" t="s">
        <v>7</v>
      </c>
      <c r="AB2142" s="111"/>
    </row>
    <row r="2143" spans="1:28" ht="25.2" customHeight="1" x14ac:dyDescent="0.3">
      <c r="A2143" s="5"/>
      <c r="B2143" s="4"/>
      <c r="E2143" s="99"/>
      <c r="J2143" s="12"/>
      <c r="Z2143" s="4" t="s">
        <v>7</v>
      </c>
      <c r="AB2143" s="111"/>
    </row>
    <row r="2144" spans="1:28" ht="25.2" customHeight="1" x14ac:dyDescent="0.3">
      <c r="A2144" s="5"/>
      <c r="B2144" s="4"/>
      <c r="E2144" s="99"/>
      <c r="J2144" s="12"/>
      <c r="Z2144" s="4" t="s">
        <v>7</v>
      </c>
      <c r="AB2144" s="111"/>
    </row>
    <row r="2145" spans="1:28" ht="25.2" customHeight="1" x14ac:dyDescent="0.3">
      <c r="A2145" s="5"/>
      <c r="B2145" s="4"/>
      <c r="E2145" s="99"/>
      <c r="J2145" s="12"/>
      <c r="Z2145" s="4" t="s">
        <v>7</v>
      </c>
      <c r="AB2145" s="111"/>
    </row>
    <row r="2146" spans="1:28" ht="25.2" customHeight="1" x14ac:dyDescent="0.3">
      <c r="A2146" s="5"/>
      <c r="B2146" s="4"/>
      <c r="E2146" s="99"/>
      <c r="J2146" s="12"/>
      <c r="Z2146" s="4" t="s">
        <v>7</v>
      </c>
      <c r="AB2146" s="111"/>
    </row>
    <row r="2147" spans="1:28" ht="25.2" customHeight="1" x14ac:dyDescent="0.3">
      <c r="A2147" s="5"/>
      <c r="B2147" s="4"/>
      <c r="E2147" s="99"/>
      <c r="J2147" s="12"/>
      <c r="Z2147" s="4" t="s">
        <v>7</v>
      </c>
      <c r="AB2147" s="111"/>
    </row>
    <row r="2148" spans="1:28" ht="25.2" customHeight="1" x14ac:dyDescent="0.3">
      <c r="A2148" s="5"/>
      <c r="B2148" s="4"/>
      <c r="E2148" s="99"/>
      <c r="J2148" s="12"/>
      <c r="Z2148" s="4" t="s">
        <v>7</v>
      </c>
      <c r="AB2148" s="111"/>
    </row>
    <row r="2149" spans="1:28" ht="25.2" customHeight="1" x14ac:dyDescent="0.3">
      <c r="A2149" s="5"/>
      <c r="B2149" s="4"/>
      <c r="E2149" s="99"/>
      <c r="J2149" s="12"/>
      <c r="Z2149" s="4" t="s">
        <v>7</v>
      </c>
      <c r="AB2149" s="111"/>
    </row>
    <row r="2150" spans="1:28" ht="25.2" customHeight="1" x14ac:dyDescent="0.3">
      <c r="A2150" s="5"/>
      <c r="B2150" s="4"/>
      <c r="E2150" s="99"/>
      <c r="J2150" s="12"/>
      <c r="Z2150" s="4" t="s">
        <v>7</v>
      </c>
      <c r="AB2150" s="111"/>
    </row>
    <row r="2151" spans="1:28" ht="25.2" customHeight="1" x14ac:dyDescent="0.3">
      <c r="A2151" s="5"/>
      <c r="B2151" s="4"/>
      <c r="E2151" s="99"/>
      <c r="J2151" s="12"/>
      <c r="Z2151" s="4" t="s">
        <v>7</v>
      </c>
      <c r="AB2151" s="111"/>
    </row>
    <row r="2152" spans="1:28" ht="25.2" customHeight="1" x14ac:dyDescent="0.3">
      <c r="A2152" s="5"/>
      <c r="B2152" s="4"/>
      <c r="E2152" s="99"/>
      <c r="J2152" s="12"/>
      <c r="Z2152" s="4" t="s">
        <v>7</v>
      </c>
      <c r="AB2152" s="111"/>
    </row>
    <row r="2153" spans="1:28" ht="25.2" customHeight="1" x14ac:dyDescent="0.3">
      <c r="A2153" s="5"/>
      <c r="B2153" s="4"/>
      <c r="E2153" s="99"/>
      <c r="J2153" s="12"/>
      <c r="Z2153" s="4" t="s">
        <v>7</v>
      </c>
      <c r="AB2153" s="111"/>
    </row>
    <row r="2154" spans="1:28" ht="25.2" customHeight="1" x14ac:dyDescent="0.3">
      <c r="A2154" s="5"/>
      <c r="B2154" s="4"/>
      <c r="E2154" s="99"/>
      <c r="J2154" s="12"/>
      <c r="Z2154" s="4" t="s">
        <v>7</v>
      </c>
      <c r="AB2154" s="111"/>
    </row>
    <row r="2155" spans="1:28" ht="25.2" customHeight="1" x14ac:dyDescent="0.3">
      <c r="A2155" s="5"/>
      <c r="B2155" s="4"/>
      <c r="E2155" s="99"/>
      <c r="J2155" s="12"/>
      <c r="Z2155" s="4" t="s">
        <v>7</v>
      </c>
      <c r="AB2155" s="111"/>
    </row>
    <row r="2156" spans="1:28" ht="25.2" customHeight="1" x14ac:dyDescent="0.3">
      <c r="A2156" s="5"/>
      <c r="B2156" s="4"/>
      <c r="E2156" s="99"/>
      <c r="J2156" s="12"/>
      <c r="Z2156" s="4" t="s">
        <v>7</v>
      </c>
      <c r="AB2156" s="111"/>
    </row>
    <row r="2157" spans="1:28" ht="25.2" customHeight="1" x14ac:dyDescent="0.3">
      <c r="A2157" s="5"/>
      <c r="B2157" s="4"/>
      <c r="E2157" s="99"/>
      <c r="J2157" s="12"/>
      <c r="Z2157" s="4" t="s">
        <v>7</v>
      </c>
      <c r="AB2157" s="111"/>
    </row>
    <row r="2158" spans="1:28" ht="25.2" customHeight="1" x14ac:dyDescent="0.3">
      <c r="A2158" s="5"/>
      <c r="B2158" s="4"/>
      <c r="E2158" s="99"/>
      <c r="J2158" s="12"/>
      <c r="Z2158" s="4" t="s">
        <v>7</v>
      </c>
      <c r="AB2158" s="111"/>
    </row>
    <row r="2159" spans="1:28" ht="25.2" customHeight="1" x14ac:dyDescent="0.3">
      <c r="A2159" s="5"/>
      <c r="B2159" s="4"/>
      <c r="E2159" s="99"/>
      <c r="J2159" s="12"/>
      <c r="Z2159" s="4" t="s">
        <v>7</v>
      </c>
      <c r="AB2159" s="111"/>
    </row>
    <row r="2160" spans="1:28" ht="25.2" customHeight="1" x14ac:dyDescent="0.3">
      <c r="A2160" s="5"/>
      <c r="B2160" s="4"/>
      <c r="E2160" s="99"/>
      <c r="J2160" s="12"/>
      <c r="Z2160" s="4" t="s">
        <v>7</v>
      </c>
      <c r="AB2160" s="111"/>
    </row>
    <row r="2161" spans="1:28" ht="25.2" customHeight="1" x14ac:dyDescent="0.3">
      <c r="A2161" s="5"/>
      <c r="B2161" s="4"/>
      <c r="E2161" s="99"/>
      <c r="J2161" s="12"/>
      <c r="Z2161" s="4" t="s">
        <v>7</v>
      </c>
      <c r="AB2161" s="111"/>
    </row>
    <row r="2162" spans="1:28" ht="25.2" customHeight="1" x14ac:dyDescent="0.3">
      <c r="A2162" s="5"/>
      <c r="B2162" s="4"/>
      <c r="E2162" s="99"/>
      <c r="J2162" s="12"/>
      <c r="Z2162" s="4" t="s">
        <v>7</v>
      </c>
      <c r="AB2162" s="111"/>
    </row>
    <row r="2163" spans="1:28" ht="25.2" customHeight="1" x14ac:dyDescent="0.3">
      <c r="A2163" s="5"/>
      <c r="B2163" s="4"/>
      <c r="E2163" s="99"/>
      <c r="J2163" s="12"/>
      <c r="Z2163" s="4" t="s">
        <v>7</v>
      </c>
      <c r="AB2163" s="111"/>
    </row>
    <row r="2164" spans="1:28" ht="25.2" customHeight="1" x14ac:dyDescent="0.3">
      <c r="A2164" s="5"/>
      <c r="B2164" s="4"/>
      <c r="E2164" s="99"/>
      <c r="J2164" s="12"/>
      <c r="Z2164" s="4" t="s">
        <v>7</v>
      </c>
      <c r="AB2164" s="111"/>
    </row>
    <row r="2165" spans="1:28" ht="25.2" customHeight="1" x14ac:dyDescent="0.3">
      <c r="A2165" s="5"/>
      <c r="B2165" s="4"/>
      <c r="E2165" s="99"/>
      <c r="J2165" s="12"/>
      <c r="Z2165" s="4" t="s">
        <v>7</v>
      </c>
      <c r="AB2165" s="111"/>
    </row>
    <row r="2166" spans="1:28" ht="25.2" customHeight="1" x14ac:dyDescent="0.3">
      <c r="A2166" s="5"/>
      <c r="B2166" s="4"/>
      <c r="E2166" s="99"/>
      <c r="J2166" s="12"/>
      <c r="Z2166" s="4" t="s">
        <v>7</v>
      </c>
      <c r="AB2166" s="111"/>
    </row>
    <row r="2167" spans="1:28" ht="25.2" customHeight="1" x14ac:dyDescent="0.3">
      <c r="A2167" s="5"/>
      <c r="B2167" s="4"/>
      <c r="E2167" s="99"/>
      <c r="J2167" s="12"/>
      <c r="Z2167" s="4" t="s">
        <v>7</v>
      </c>
      <c r="AB2167" s="111"/>
    </row>
    <row r="2168" spans="1:28" ht="25.2" customHeight="1" x14ac:dyDescent="0.3">
      <c r="A2168" s="5"/>
      <c r="B2168" s="4"/>
      <c r="E2168" s="99"/>
      <c r="J2168" s="12"/>
      <c r="Z2168" s="4" t="s">
        <v>7</v>
      </c>
      <c r="AB2168" s="111"/>
    </row>
    <row r="2169" spans="1:28" ht="25.2" customHeight="1" x14ac:dyDescent="0.3">
      <c r="A2169" s="5"/>
      <c r="B2169" s="4"/>
      <c r="E2169" s="99"/>
      <c r="J2169" s="12"/>
      <c r="Z2169" s="4" t="s">
        <v>7</v>
      </c>
      <c r="AB2169" s="111"/>
    </row>
    <row r="2170" spans="1:28" ht="25.2" customHeight="1" x14ac:dyDescent="0.3">
      <c r="A2170" s="5"/>
      <c r="B2170" s="4"/>
      <c r="E2170" s="99"/>
      <c r="J2170" s="12"/>
      <c r="Z2170" s="4" t="s">
        <v>7</v>
      </c>
      <c r="AB2170" s="111"/>
    </row>
    <row r="2171" spans="1:28" ht="25.2" customHeight="1" x14ac:dyDescent="0.3">
      <c r="A2171" s="5"/>
      <c r="B2171" s="4"/>
      <c r="E2171" s="99"/>
      <c r="J2171" s="12"/>
      <c r="Z2171" s="4" t="s">
        <v>7</v>
      </c>
      <c r="AB2171" s="111"/>
    </row>
    <row r="2172" spans="1:28" ht="25.2" customHeight="1" x14ac:dyDescent="0.3">
      <c r="A2172" s="5"/>
      <c r="B2172" s="4"/>
      <c r="E2172" s="99"/>
      <c r="J2172" s="12"/>
      <c r="Z2172" s="4" t="s">
        <v>7</v>
      </c>
      <c r="AB2172" s="111"/>
    </row>
    <row r="2173" spans="1:28" ht="25.2" customHeight="1" x14ac:dyDescent="0.3">
      <c r="A2173" s="5"/>
      <c r="B2173" s="4"/>
      <c r="E2173" s="99"/>
      <c r="J2173" s="12"/>
      <c r="Z2173" s="4" t="s">
        <v>7</v>
      </c>
      <c r="AB2173" s="111"/>
    </row>
    <row r="2174" spans="1:28" ht="25.2" customHeight="1" x14ac:dyDescent="0.3">
      <c r="A2174" s="5"/>
      <c r="B2174" s="4"/>
      <c r="E2174" s="99"/>
      <c r="J2174" s="12"/>
      <c r="Z2174" s="4" t="s">
        <v>7</v>
      </c>
      <c r="AB2174" s="111"/>
    </row>
    <row r="2175" spans="1:28" ht="25.2" customHeight="1" x14ac:dyDescent="0.3">
      <c r="A2175" s="5"/>
      <c r="B2175" s="4"/>
      <c r="E2175" s="99"/>
      <c r="J2175" s="12"/>
      <c r="Z2175" s="4" t="s">
        <v>7</v>
      </c>
      <c r="AB2175" s="111"/>
    </row>
    <row r="2176" spans="1:28" ht="25.2" customHeight="1" x14ac:dyDescent="0.3">
      <c r="A2176" s="5"/>
      <c r="B2176" s="4"/>
      <c r="E2176" s="99"/>
      <c r="J2176" s="12"/>
      <c r="Z2176" s="4" t="s">
        <v>7</v>
      </c>
      <c r="AB2176" s="111"/>
    </row>
    <row r="2177" spans="1:28" ht="25.2" customHeight="1" x14ac:dyDescent="0.3">
      <c r="A2177" s="5"/>
      <c r="B2177" s="4"/>
      <c r="E2177" s="99"/>
      <c r="J2177" s="12"/>
      <c r="Z2177" s="4" t="s">
        <v>7</v>
      </c>
      <c r="AB2177" s="111"/>
    </row>
    <row r="2178" spans="1:28" ht="25.2" customHeight="1" x14ac:dyDescent="0.3">
      <c r="A2178" s="5"/>
      <c r="B2178" s="4"/>
      <c r="E2178" s="99"/>
      <c r="J2178" s="12"/>
      <c r="Z2178" s="4" t="s">
        <v>7</v>
      </c>
      <c r="AB2178" s="111"/>
    </row>
    <row r="2179" spans="1:28" ht="25.2" customHeight="1" x14ac:dyDescent="0.3">
      <c r="A2179" s="5"/>
      <c r="B2179" s="4"/>
      <c r="E2179" s="99"/>
      <c r="J2179" s="12"/>
      <c r="Z2179" s="4" t="s">
        <v>7</v>
      </c>
      <c r="AB2179" s="111"/>
    </row>
    <row r="2180" spans="1:28" ht="25.2" customHeight="1" x14ac:dyDescent="0.3">
      <c r="A2180" s="5"/>
      <c r="B2180" s="4"/>
      <c r="E2180" s="99"/>
      <c r="J2180" s="12"/>
      <c r="Z2180" s="4" t="s">
        <v>7</v>
      </c>
      <c r="AB2180" s="111"/>
    </row>
    <row r="2181" spans="1:28" ht="25.2" customHeight="1" x14ac:dyDescent="0.3">
      <c r="A2181" s="5"/>
      <c r="B2181" s="4"/>
      <c r="E2181" s="99"/>
      <c r="J2181" s="12"/>
      <c r="Z2181" s="4" t="s">
        <v>7</v>
      </c>
      <c r="AB2181" s="111"/>
    </row>
    <row r="2182" spans="1:28" ht="25.2" customHeight="1" x14ac:dyDescent="0.3">
      <c r="A2182" s="5"/>
      <c r="B2182" s="4"/>
      <c r="E2182" s="99"/>
      <c r="J2182" s="12"/>
      <c r="Z2182" s="4" t="s">
        <v>7</v>
      </c>
      <c r="AB2182" s="111"/>
    </row>
    <row r="2183" spans="1:28" ht="25.2" customHeight="1" x14ac:dyDescent="0.3">
      <c r="A2183" s="5"/>
      <c r="B2183" s="4"/>
      <c r="E2183" s="99"/>
      <c r="J2183" s="12"/>
      <c r="Z2183" s="4" t="s">
        <v>7</v>
      </c>
      <c r="AB2183" s="111"/>
    </row>
    <row r="2184" spans="1:28" ht="25.2" customHeight="1" x14ac:dyDescent="0.3">
      <c r="A2184" s="5"/>
      <c r="B2184" s="4"/>
      <c r="E2184" s="99"/>
      <c r="J2184" s="12"/>
      <c r="Z2184" s="4" t="s">
        <v>7</v>
      </c>
      <c r="AB2184" s="111"/>
    </row>
    <row r="2185" spans="1:28" ht="25.2" customHeight="1" x14ac:dyDescent="0.3">
      <c r="A2185" s="5"/>
      <c r="B2185" s="4"/>
      <c r="E2185" s="99"/>
      <c r="J2185" s="12"/>
      <c r="Z2185" s="4" t="s">
        <v>7</v>
      </c>
      <c r="AB2185" s="111"/>
    </row>
    <row r="2186" spans="1:28" ht="25.2" customHeight="1" x14ac:dyDescent="0.3">
      <c r="A2186" s="5"/>
      <c r="B2186" s="4"/>
      <c r="E2186" s="99"/>
      <c r="J2186" s="12"/>
      <c r="Z2186" s="4" t="s">
        <v>7</v>
      </c>
      <c r="AB2186" s="111"/>
    </row>
    <row r="2187" spans="1:28" ht="25.2" customHeight="1" x14ac:dyDescent="0.3">
      <c r="A2187" s="5"/>
      <c r="B2187" s="4"/>
      <c r="E2187" s="99"/>
      <c r="J2187" s="12"/>
      <c r="Z2187" s="4" t="s">
        <v>7</v>
      </c>
      <c r="AB2187" s="111"/>
    </row>
    <row r="2188" spans="1:28" ht="25.2" customHeight="1" x14ac:dyDescent="0.3">
      <c r="A2188" s="5"/>
      <c r="B2188" s="4"/>
      <c r="E2188" s="99"/>
      <c r="J2188" s="12"/>
      <c r="Z2188" s="4" t="s">
        <v>7</v>
      </c>
      <c r="AB2188" s="111"/>
    </row>
    <row r="2189" spans="1:28" ht="25.2" customHeight="1" x14ac:dyDescent="0.3">
      <c r="A2189" s="5"/>
      <c r="B2189" s="4"/>
      <c r="E2189" s="99"/>
      <c r="J2189" s="12"/>
      <c r="Z2189" s="4" t="s">
        <v>7</v>
      </c>
      <c r="AB2189" s="111"/>
    </row>
    <row r="2190" spans="1:28" ht="25.2" customHeight="1" x14ac:dyDescent="0.3">
      <c r="A2190" s="5"/>
      <c r="B2190" s="4"/>
      <c r="E2190" s="99"/>
      <c r="J2190" s="12"/>
      <c r="Z2190" s="4" t="s">
        <v>7</v>
      </c>
      <c r="AB2190" s="111"/>
    </row>
    <row r="2191" spans="1:28" ht="25.2" customHeight="1" x14ac:dyDescent="0.3">
      <c r="A2191" s="5"/>
      <c r="B2191" s="4"/>
      <c r="E2191" s="99"/>
      <c r="J2191" s="12"/>
      <c r="Z2191" s="4" t="s">
        <v>7</v>
      </c>
      <c r="AB2191" s="111"/>
    </row>
    <row r="2192" spans="1:28" ht="25.2" customHeight="1" x14ac:dyDescent="0.3">
      <c r="A2192" s="5"/>
      <c r="B2192" s="4"/>
      <c r="E2192" s="99"/>
      <c r="J2192" s="12"/>
      <c r="Z2192" s="4" t="s">
        <v>7</v>
      </c>
      <c r="AB2192" s="111"/>
    </row>
    <row r="2193" spans="1:28" ht="25.2" customHeight="1" x14ac:dyDescent="0.3">
      <c r="A2193" s="5"/>
      <c r="B2193" s="4"/>
      <c r="E2193" s="99"/>
      <c r="J2193" s="12"/>
      <c r="Z2193" s="4" t="s">
        <v>7</v>
      </c>
      <c r="AB2193" s="111"/>
    </row>
    <row r="2194" spans="1:28" ht="25.2" customHeight="1" x14ac:dyDescent="0.3">
      <c r="A2194" s="5"/>
      <c r="B2194" s="4"/>
      <c r="E2194" s="99"/>
      <c r="J2194" s="12"/>
      <c r="Z2194" s="4" t="s">
        <v>7</v>
      </c>
      <c r="AB2194" s="111"/>
    </row>
    <row r="2195" spans="1:28" ht="25.2" customHeight="1" x14ac:dyDescent="0.3">
      <c r="A2195" s="5"/>
      <c r="B2195" s="4"/>
      <c r="E2195" s="99"/>
      <c r="J2195" s="12"/>
      <c r="Z2195" s="4" t="s">
        <v>7</v>
      </c>
      <c r="AB2195" s="111"/>
    </row>
    <row r="2196" spans="1:28" ht="25.2" customHeight="1" x14ac:dyDescent="0.3">
      <c r="A2196" s="5"/>
      <c r="B2196" s="4"/>
      <c r="E2196" s="99"/>
      <c r="J2196" s="12"/>
      <c r="Z2196" s="4" t="s">
        <v>7</v>
      </c>
      <c r="AB2196" s="111"/>
    </row>
    <row r="2197" spans="1:28" ht="25.2" customHeight="1" x14ac:dyDescent="0.3">
      <c r="A2197" s="5"/>
      <c r="B2197" s="4"/>
      <c r="E2197" s="99"/>
      <c r="J2197" s="12"/>
      <c r="Z2197" s="4" t="s">
        <v>7</v>
      </c>
      <c r="AB2197" s="111"/>
    </row>
    <row r="2198" spans="1:28" ht="25.2" customHeight="1" x14ac:dyDescent="0.3">
      <c r="A2198" s="5"/>
      <c r="B2198" s="4"/>
      <c r="E2198" s="99"/>
      <c r="J2198" s="12"/>
      <c r="Z2198" s="4" t="s">
        <v>7</v>
      </c>
      <c r="AB2198" s="111"/>
    </row>
    <row r="2199" spans="1:28" ht="25.2" customHeight="1" x14ac:dyDescent="0.3">
      <c r="A2199" s="5"/>
      <c r="B2199" s="4"/>
      <c r="E2199" s="99"/>
      <c r="J2199" s="12"/>
      <c r="Z2199" s="4" t="s">
        <v>7</v>
      </c>
      <c r="AB2199" s="111"/>
    </row>
    <row r="2200" spans="1:28" ht="25.2" customHeight="1" x14ac:dyDescent="0.3">
      <c r="A2200" s="5"/>
      <c r="B2200" s="4"/>
      <c r="E2200" s="99"/>
      <c r="J2200" s="12"/>
      <c r="Z2200" s="4" t="s">
        <v>7</v>
      </c>
      <c r="AB2200" s="111"/>
    </row>
    <row r="2201" spans="1:28" ht="25.2" customHeight="1" x14ac:dyDescent="0.3">
      <c r="A2201" s="5"/>
      <c r="B2201" s="4"/>
      <c r="E2201" s="99"/>
      <c r="J2201" s="12"/>
      <c r="Z2201" s="4" t="s">
        <v>7</v>
      </c>
      <c r="AB2201" s="111"/>
    </row>
    <row r="2202" spans="1:28" ht="25.2" customHeight="1" x14ac:dyDescent="0.3">
      <c r="A2202" s="5"/>
      <c r="B2202" s="4"/>
      <c r="E2202" s="99"/>
      <c r="J2202" s="12"/>
      <c r="Z2202" s="4" t="s">
        <v>7</v>
      </c>
      <c r="AB2202" s="111"/>
    </row>
    <row r="2203" spans="1:28" ht="25.2" customHeight="1" x14ac:dyDescent="0.3">
      <c r="A2203" s="5"/>
      <c r="B2203" s="4"/>
      <c r="E2203" s="99"/>
      <c r="J2203" s="12"/>
      <c r="Z2203" s="4" t="s">
        <v>7</v>
      </c>
      <c r="AB2203" s="111"/>
    </row>
    <row r="2204" spans="1:28" ht="25.2" customHeight="1" x14ac:dyDescent="0.3">
      <c r="A2204" s="5"/>
      <c r="B2204" s="4"/>
      <c r="E2204" s="99"/>
      <c r="J2204" s="12"/>
      <c r="Z2204" s="4" t="s">
        <v>7</v>
      </c>
      <c r="AB2204" s="111"/>
    </row>
    <row r="2205" spans="1:28" ht="25.2" customHeight="1" x14ac:dyDescent="0.3">
      <c r="A2205" s="5"/>
      <c r="B2205" s="4"/>
      <c r="E2205" s="99"/>
      <c r="J2205" s="12"/>
      <c r="Z2205" s="4" t="s">
        <v>7</v>
      </c>
      <c r="AB2205" s="111"/>
    </row>
    <row r="2206" spans="1:28" ht="25.2" customHeight="1" x14ac:dyDescent="0.3">
      <c r="A2206" s="5"/>
      <c r="B2206" s="4"/>
      <c r="E2206" s="99"/>
      <c r="J2206" s="12"/>
      <c r="Z2206" s="4" t="s">
        <v>7</v>
      </c>
      <c r="AB2206" s="111"/>
    </row>
    <row r="2207" spans="1:28" ht="25.2" customHeight="1" x14ac:dyDescent="0.3">
      <c r="A2207" s="5"/>
      <c r="B2207" s="4"/>
      <c r="E2207" s="99"/>
      <c r="J2207" s="12"/>
      <c r="Z2207" s="4" t="s">
        <v>7</v>
      </c>
      <c r="AB2207" s="111"/>
    </row>
    <row r="2208" spans="1:28" ht="25.2" customHeight="1" x14ac:dyDescent="0.3">
      <c r="A2208" s="5"/>
      <c r="B2208" s="4"/>
      <c r="E2208" s="99"/>
      <c r="J2208" s="12"/>
      <c r="Z2208" s="4" t="s">
        <v>7</v>
      </c>
      <c r="AB2208" s="111"/>
    </row>
    <row r="2209" spans="1:28" ht="25.2" customHeight="1" x14ac:dyDescent="0.3">
      <c r="A2209" s="5"/>
      <c r="B2209" s="4"/>
      <c r="E2209" s="99"/>
      <c r="J2209" s="12"/>
      <c r="Z2209" s="4" t="s">
        <v>7</v>
      </c>
      <c r="AB2209" s="111"/>
    </row>
    <row r="2210" spans="1:28" ht="25.2" customHeight="1" x14ac:dyDescent="0.3">
      <c r="A2210" s="5"/>
      <c r="B2210" s="4"/>
      <c r="E2210" s="99"/>
      <c r="J2210" s="12"/>
      <c r="Z2210" s="4" t="s">
        <v>7</v>
      </c>
      <c r="AB2210" s="111"/>
    </row>
    <row r="2211" spans="1:28" ht="25.2" customHeight="1" x14ac:dyDescent="0.3">
      <c r="A2211" s="5"/>
      <c r="B2211" s="4"/>
      <c r="E2211" s="99"/>
      <c r="J2211" s="12"/>
      <c r="Z2211" s="4" t="s">
        <v>7</v>
      </c>
      <c r="AB2211" s="111"/>
    </row>
    <row r="2212" spans="1:28" ht="25.2" customHeight="1" x14ac:dyDescent="0.3">
      <c r="A2212" s="5"/>
      <c r="B2212" s="4"/>
      <c r="E2212" s="99"/>
      <c r="J2212" s="12"/>
      <c r="Z2212" s="4" t="s">
        <v>7</v>
      </c>
      <c r="AB2212" s="111"/>
    </row>
    <row r="2213" spans="1:28" ht="25.2" customHeight="1" x14ac:dyDescent="0.3">
      <c r="A2213" s="5"/>
      <c r="B2213" s="4"/>
      <c r="E2213" s="99"/>
      <c r="J2213" s="12"/>
      <c r="Z2213" s="4" t="s">
        <v>7</v>
      </c>
      <c r="AB2213" s="111"/>
    </row>
    <row r="2214" spans="1:28" ht="25.2" customHeight="1" x14ac:dyDescent="0.3">
      <c r="A2214" s="5"/>
      <c r="B2214" s="4"/>
      <c r="E2214" s="99"/>
      <c r="J2214" s="12"/>
      <c r="Z2214" s="4" t="s">
        <v>7</v>
      </c>
      <c r="AB2214" s="111"/>
    </row>
    <row r="2215" spans="1:28" ht="25.2" customHeight="1" x14ac:dyDescent="0.3">
      <c r="A2215" s="5"/>
      <c r="B2215" s="4"/>
      <c r="E2215" s="99"/>
      <c r="J2215" s="12"/>
      <c r="Z2215" s="4" t="s">
        <v>7</v>
      </c>
      <c r="AB2215" s="111"/>
    </row>
    <row r="2216" spans="1:28" ht="25.2" customHeight="1" x14ac:dyDescent="0.3">
      <c r="A2216" s="5"/>
      <c r="B2216" s="4"/>
      <c r="E2216" s="99"/>
      <c r="J2216" s="12"/>
      <c r="Z2216" s="4" t="s">
        <v>7</v>
      </c>
      <c r="AB2216" s="111"/>
    </row>
    <row r="2217" spans="1:28" ht="25.2" customHeight="1" x14ac:dyDescent="0.3">
      <c r="A2217" s="5"/>
      <c r="B2217" s="4"/>
      <c r="E2217" s="99"/>
      <c r="J2217" s="12"/>
      <c r="Z2217" s="4" t="s">
        <v>7</v>
      </c>
      <c r="AB2217" s="111"/>
    </row>
    <row r="2218" spans="1:28" ht="25.2" customHeight="1" x14ac:dyDescent="0.3">
      <c r="A2218" s="5"/>
      <c r="B2218" s="4"/>
      <c r="E2218" s="99"/>
      <c r="J2218" s="12"/>
      <c r="Z2218" s="4" t="s">
        <v>7</v>
      </c>
      <c r="AB2218" s="111"/>
    </row>
    <row r="2219" spans="1:28" ht="25.2" customHeight="1" x14ac:dyDescent="0.3">
      <c r="A2219" s="5"/>
      <c r="B2219" s="4"/>
      <c r="E2219" s="99"/>
      <c r="J2219" s="12"/>
      <c r="Z2219" s="4" t="s">
        <v>7</v>
      </c>
      <c r="AB2219" s="111"/>
    </row>
    <row r="2220" spans="1:28" ht="25.2" customHeight="1" x14ac:dyDescent="0.3">
      <c r="A2220" s="5"/>
      <c r="B2220" s="4"/>
      <c r="E2220" s="99"/>
      <c r="J2220" s="12"/>
      <c r="Z2220" s="4" t="s">
        <v>7</v>
      </c>
      <c r="AB2220" s="111"/>
    </row>
    <row r="2221" spans="1:28" ht="25.2" customHeight="1" x14ac:dyDescent="0.3">
      <c r="A2221" s="5"/>
      <c r="B2221" s="4"/>
      <c r="E2221" s="99"/>
      <c r="J2221" s="12"/>
      <c r="Z2221" s="4" t="s">
        <v>7</v>
      </c>
      <c r="AB2221" s="111"/>
    </row>
    <row r="2222" spans="1:28" ht="25.2" customHeight="1" x14ac:dyDescent="0.3">
      <c r="A2222" s="5"/>
      <c r="B2222" s="4"/>
      <c r="E2222" s="99"/>
      <c r="J2222" s="12"/>
      <c r="Z2222" s="4" t="s">
        <v>7</v>
      </c>
      <c r="AB2222" s="111"/>
    </row>
    <row r="2223" spans="1:28" ht="25.2" customHeight="1" x14ac:dyDescent="0.3">
      <c r="A2223" s="5"/>
      <c r="B2223" s="4"/>
      <c r="E2223" s="99"/>
      <c r="J2223" s="12"/>
      <c r="Z2223" s="4" t="s">
        <v>7</v>
      </c>
      <c r="AB2223" s="111"/>
    </row>
    <row r="2224" spans="1:28" ht="25.2" customHeight="1" x14ac:dyDescent="0.3">
      <c r="A2224" s="5"/>
      <c r="B2224" s="4"/>
      <c r="E2224" s="99"/>
      <c r="J2224" s="12"/>
      <c r="Z2224" s="4" t="s">
        <v>7</v>
      </c>
      <c r="AB2224" s="111"/>
    </row>
    <row r="2225" spans="1:28" ht="25.2" customHeight="1" x14ac:dyDescent="0.3">
      <c r="A2225" s="5"/>
      <c r="B2225" s="4"/>
      <c r="E2225" s="99"/>
      <c r="J2225" s="12"/>
      <c r="Z2225" s="4" t="s">
        <v>7</v>
      </c>
      <c r="AB2225" s="111"/>
    </row>
    <row r="2226" spans="1:28" ht="25.2" customHeight="1" x14ac:dyDescent="0.3">
      <c r="A2226" s="5"/>
      <c r="B2226" s="4"/>
      <c r="E2226" s="99"/>
      <c r="J2226" s="12"/>
      <c r="Z2226" s="4" t="s">
        <v>7</v>
      </c>
      <c r="AB2226" s="111"/>
    </row>
    <row r="2227" spans="1:28" ht="25.2" customHeight="1" x14ac:dyDescent="0.3">
      <c r="A2227" s="5"/>
      <c r="B2227" s="4"/>
      <c r="E2227" s="99"/>
      <c r="J2227" s="12"/>
      <c r="Z2227" s="4" t="s">
        <v>7</v>
      </c>
      <c r="AB2227" s="111"/>
    </row>
    <row r="2228" spans="1:28" ht="25.2" customHeight="1" x14ac:dyDescent="0.3">
      <c r="A2228" s="5"/>
      <c r="B2228" s="4"/>
      <c r="E2228" s="99"/>
      <c r="J2228" s="12"/>
      <c r="Z2228" s="4" t="s">
        <v>7</v>
      </c>
      <c r="AB2228" s="111"/>
    </row>
    <row r="2229" spans="1:28" ht="25.2" customHeight="1" x14ac:dyDescent="0.3">
      <c r="A2229" s="5"/>
      <c r="B2229" s="4"/>
      <c r="E2229" s="99"/>
      <c r="J2229" s="12"/>
      <c r="Z2229" s="4" t="s">
        <v>7</v>
      </c>
      <c r="AB2229" s="111"/>
    </row>
    <row r="2230" spans="1:28" ht="25.2" customHeight="1" x14ac:dyDescent="0.3">
      <c r="A2230" s="5"/>
      <c r="B2230" s="4"/>
      <c r="E2230" s="99"/>
      <c r="J2230" s="12"/>
      <c r="Z2230" s="4" t="s">
        <v>7</v>
      </c>
      <c r="AB2230" s="111"/>
    </row>
    <row r="2231" spans="1:28" ht="25.2" customHeight="1" x14ac:dyDescent="0.3">
      <c r="A2231" s="5"/>
      <c r="B2231" s="4"/>
      <c r="E2231" s="99"/>
      <c r="J2231" s="12"/>
      <c r="Z2231" s="4" t="s">
        <v>7</v>
      </c>
      <c r="AB2231" s="111"/>
    </row>
    <row r="2232" spans="1:28" ht="25.2" customHeight="1" x14ac:dyDescent="0.3">
      <c r="A2232" s="5"/>
      <c r="B2232" s="4"/>
      <c r="E2232" s="99"/>
      <c r="J2232" s="12"/>
      <c r="Z2232" s="4" t="s">
        <v>7</v>
      </c>
      <c r="AB2232" s="111"/>
    </row>
    <row r="2233" spans="1:28" ht="25.2" customHeight="1" x14ac:dyDescent="0.3">
      <c r="A2233" s="5"/>
      <c r="B2233" s="4"/>
      <c r="E2233" s="99"/>
      <c r="J2233" s="12"/>
      <c r="Z2233" s="4" t="s">
        <v>7</v>
      </c>
      <c r="AB2233" s="111"/>
    </row>
    <row r="2234" spans="1:28" ht="25.2" customHeight="1" x14ac:dyDescent="0.3">
      <c r="A2234" s="5"/>
      <c r="B2234" s="4"/>
      <c r="E2234" s="99"/>
      <c r="J2234" s="12"/>
      <c r="Z2234" s="4" t="s">
        <v>7</v>
      </c>
      <c r="AB2234" s="111"/>
    </row>
    <row r="2235" spans="1:28" ht="25.2" customHeight="1" x14ac:dyDescent="0.3">
      <c r="A2235" s="5"/>
      <c r="B2235" s="4"/>
      <c r="E2235" s="99"/>
      <c r="J2235" s="12"/>
      <c r="Z2235" s="4" t="s">
        <v>7</v>
      </c>
      <c r="AB2235" s="111"/>
    </row>
    <row r="2236" spans="1:28" ht="25.2" customHeight="1" x14ac:dyDescent="0.3">
      <c r="A2236" s="5"/>
      <c r="B2236" s="4"/>
      <c r="E2236" s="99"/>
      <c r="J2236" s="12"/>
      <c r="Z2236" s="4" t="s">
        <v>7</v>
      </c>
      <c r="AB2236" s="111"/>
    </row>
    <row r="2237" spans="1:28" ht="25.2" customHeight="1" x14ac:dyDescent="0.3">
      <c r="A2237" s="5"/>
      <c r="B2237" s="4"/>
      <c r="E2237" s="99"/>
      <c r="J2237" s="12"/>
      <c r="Z2237" s="4" t="s">
        <v>7</v>
      </c>
      <c r="AB2237" s="111"/>
    </row>
    <row r="2238" spans="1:28" ht="25.2" customHeight="1" x14ac:dyDescent="0.3">
      <c r="A2238" s="5"/>
      <c r="B2238" s="4"/>
      <c r="E2238" s="99"/>
      <c r="J2238" s="12"/>
      <c r="Z2238" s="4" t="s">
        <v>7</v>
      </c>
      <c r="AB2238" s="111"/>
    </row>
    <row r="2239" spans="1:28" ht="25.2" customHeight="1" x14ac:dyDescent="0.3">
      <c r="A2239" s="5"/>
      <c r="B2239" s="4"/>
      <c r="E2239" s="99"/>
      <c r="J2239" s="12"/>
      <c r="Z2239" s="4" t="s">
        <v>7</v>
      </c>
      <c r="AB2239" s="111"/>
    </row>
    <row r="2240" spans="1:28" ht="25.2" customHeight="1" x14ac:dyDescent="0.3">
      <c r="A2240" s="5"/>
      <c r="B2240" s="4"/>
      <c r="E2240" s="99"/>
      <c r="J2240" s="12"/>
      <c r="Z2240" s="4" t="s">
        <v>7</v>
      </c>
      <c r="AB2240" s="111"/>
    </row>
    <row r="2241" spans="1:28" ht="25.2" customHeight="1" x14ac:dyDescent="0.3">
      <c r="A2241" s="5"/>
      <c r="B2241" s="4"/>
      <c r="E2241" s="99"/>
      <c r="J2241" s="12"/>
      <c r="Z2241" s="4" t="s">
        <v>7</v>
      </c>
      <c r="AB2241" s="111"/>
    </row>
    <row r="2242" spans="1:28" ht="25.2" customHeight="1" x14ac:dyDescent="0.3">
      <c r="A2242" s="5"/>
      <c r="B2242" s="4"/>
      <c r="E2242" s="99"/>
      <c r="J2242" s="12"/>
      <c r="Z2242" s="4" t="s">
        <v>7</v>
      </c>
      <c r="AB2242" s="111"/>
    </row>
    <row r="2243" spans="1:28" ht="25.2" customHeight="1" x14ac:dyDescent="0.3">
      <c r="A2243" s="5"/>
      <c r="B2243" s="4"/>
      <c r="E2243" s="99"/>
      <c r="J2243" s="12"/>
      <c r="Z2243" s="4" t="s">
        <v>7</v>
      </c>
      <c r="AB2243" s="111"/>
    </row>
    <row r="2244" spans="1:28" ht="25.2" customHeight="1" x14ac:dyDescent="0.3">
      <c r="A2244" s="5"/>
      <c r="B2244" s="4"/>
      <c r="E2244" s="99"/>
      <c r="J2244" s="12"/>
      <c r="Z2244" s="4" t="s">
        <v>7</v>
      </c>
      <c r="AB2244" s="111"/>
    </row>
    <row r="2245" spans="1:28" ht="25.2" customHeight="1" x14ac:dyDescent="0.3">
      <c r="A2245" s="5"/>
      <c r="B2245" s="4"/>
      <c r="E2245" s="99"/>
      <c r="J2245" s="12"/>
      <c r="Z2245" s="4" t="s">
        <v>7</v>
      </c>
      <c r="AB2245" s="111"/>
    </row>
    <row r="2246" spans="1:28" ht="25.2" customHeight="1" x14ac:dyDescent="0.3">
      <c r="A2246" s="5"/>
      <c r="B2246" s="4"/>
      <c r="E2246" s="99"/>
      <c r="J2246" s="12"/>
      <c r="Z2246" s="4" t="s">
        <v>7</v>
      </c>
      <c r="AB2246" s="111"/>
    </row>
    <row r="2247" spans="1:28" ht="25.2" customHeight="1" x14ac:dyDescent="0.3">
      <c r="A2247" s="5"/>
      <c r="B2247" s="4"/>
      <c r="E2247" s="99"/>
      <c r="J2247" s="12"/>
      <c r="Z2247" s="4" t="s">
        <v>7</v>
      </c>
      <c r="AB2247" s="111"/>
    </row>
    <row r="2248" spans="1:28" ht="25.2" customHeight="1" x14ac:dyDescent="0.3">
      <c r="A2248" s="5"/>
      <c r="B2248" s="4"/>
      <c r="E2248" s="99"/>
      <c r="J2248" s="12"/>
      <c r="Z2248" s="4" t="s">
        <v>7</v>
      </c>
      <c r="AB2248" s="111"/>
    </row>
    <row r="2249" spans="1:28" ht="25.2" customHeight="1" x14ac:dyDescent="0.3">
      <c r="A2249" s="5"/>
      <c r="B2249" s="4"/>
      <c r="E2249" s="99"/>
      <c r="J2249" s="12"/>
      <c r="Z2249" s="4" t="s">
        <v>7</v>
      </c>
      <c r="AB2249" s="111"/>
    </row>
    <row r="2250" spans="1:28" ht="25.2" customHeight="1" x14ac:dyDescent="0.3">
      <c r="A2250" s="5"/>
      <c r="B2250" s="4"/>
      <c r="E2250" s="99"/>
      <c r="J2250" s="12"/>
      <c r="Z2250" s="4" t="s">
        <v>7</v>
      </c>
      <c r="AB2250" s="111"/>
    </row>
    <row r="2251" spans="1:28" ht="25.2" customHeight="1" x14ac:dyDescent="0.3">
      <c r="A2251" s="5"/>
      <c r="B2251" s="4"/>
      <c r="E2251" s="99"/>
      <c r="J2251" s="12"/>
      <c r="Z2251" s="4" t="s">
        <v>7</v>
      </c>
      <c r="AB2251" s="111"/>
    </row>
    <row r="2252" spans="1:28" ht="25.2" customHeight="1" x14ac:dyDescent="0.3">
      <c r="A2252" s="5"/>
      <c r="B2252" s="4"/>
      <c r="E2252" s="99"/>
      <c r="J2252" s="12"/>
      <c r="Z2252" s="4" t="s">
        <v>7</v>
      </c>
      <c r="AB2252" s="111"/>
    </row>
    <row r="2253" spans="1:28" ht="25.2" customHeight="1" x14ac:dyDescent="0.3">
      <c r="A2253" s="5"/>
      <c r="B2253" s="4"/>
      <c r="E2253" s="99"/>
      <c r="J2253" s="12"/>
      <c r="Z2253" s="4" t="s">
        <v>7</v>
      </c>
      <c r="AB2253" s="111"/>
    </row>
    <row r="2254" spans="1:28" ht="25.2" customHeight="1" x14ac:dyDescent="0.3">
      <c r="A2254" s="5"/>
      <c r="B2254" s="4"/>
      <c r="E2254" s="99"/>
      <c r="J2254" s="12"/>
      <c r="Z2254" s="4" t="s">
        <v>7</v>
      </c>
      <c r="AB2254" s="111"/>
    </row>
    <row r="2255" spans="1:28" ht="25.2" customHeight="1" x14ac:dyDescent="0.3">
      <c r="A2255" s="5"/>
      <c r="B2255" s="4"/>
      <c r="E2255" s="99"/>
      <c r="J2255" s="12"/>
      <c r="Z2255" s="4" t="s">
        <v>7</v>
      </c>
      <c r="AB2255" s="111"/>
    </row>
    <row r="2256" spans="1:28" ht="25.2" customHeight="1" x14ac:dyDescent="0.3">
      <c r="A2256" s="5"/>
      <c r="B2256" s="4"/>
      <c r="E2256" s="99"/>
      <c r="J2256" s="12"/>
      <c r="Z2256" s="4" t="s">
        <v>7</v>
      </c>
      <c r="AB2256" s="111"/>
    </row>
    <row r="2257" spans="1:28" ht="25.2" customHeight="1" x14ac:dyDescent="0.3">
      <c r="A2257" s="5"/>
      <c r="B2257" s="4"/>
      <c r="E2257" s="99"/>
      <c r="J2257" s="12"/>
      <c r="Z2257" s="4" t="s">
        <v>7</v>
      </c>
      <c r="AB2257" s="111"/>
    </row>
    <row r="2258" spans="1:28" ht="25.2" customHeight="1" x14ac:dyDescent="0.3">
      <c r="A2258" s="5"/>
      <c r="B2258" s="4"/>
      <c r="E2258" s="99"/>
      <c r="J2258" s="12"/>
      <c r="Z2258" s="4" t="s">
        <v>7</v>
      </c>
      <c r="AB2258" s="111"/>
    </row>
    <row r="2259" spans="1:28" ht="25.2" customHeight="1" x14ac:dyDescent="0.3">
      <c r="A2259" s="5"/>
      <c r="B2259" s="4"/>
      <c r="E2259" s="99"/>
      <c r="J2259" s="12"/>
      <c r="Z2259" s="4" t="s">
        <v>7</v>
      </c>
      <c r="AB2259" s="111"/>
    </row>
    <row r="2260" spans="1:28" ht="25.2" customHeight="1" x14ac:dyDescent="0.3">
      <c r="A2260" s="5"/>
      <c r="B2260" s="4"/>
      <c r="E2260" s="99"/>
      <c r="J2260" s="12"/>
      <c r="Z2260" s="4" t="s">
        <v>7</v>
      </c>
      <c r="AB2260" s="111"/>
    </row>
    <row r="2261" spans="1:28" ht="25.2" customHeight="1" x14ac:dyDescent="0.3">
      <c r="A2261" s="5"/>
      <c r="B2261" s="4"/>
      <c r="E2261" s="99"/>
      <c r="J2261" s="12"/>
      <c r="Z2261" s="4" t="s">
        <v>7</v>
      </c>
      <c r="AB2261" s="111"/>
    </row>
    <row r="2262" spans="1:28" ht="25.2" customHeight="1" x14ac:dyDescent="0.3">
      <c r="A2262" s="5"/>
      <c r="B2262" s="4"/>
      <c r="E2262" s="99"/>
      <c r="J2262" s="12"/>
      <c r="Z2262" s="4" t="s">
        <v>7</v>
      </c>
      <c r="AB2262" s="111"/>
    </row>
    <row r="2263" spans="1:28" ht="25.2" customHeight="1" x14ac:dyDescent="0.3">
      <c r="A2263" s="5"/>
      <c r="B2263" s="4"/>
      <c r="E2263" s="99"/>
      <c r="J2263" s="12"/>
      <c r="Z2263" s="4" t="s">
        <v>7</v>
      </c>
      <c r="AB2263" s="111"/>
    </row>
    <row r="2264" spans="1:28" ht="25.2" customHeight="1" x14ac:dyDescent="0.3">
      <c r="A2264" s="5"/>
      <c r="B2264" s="4"/>
      <c r="E2264" s="99"/>
      <c r="J2264" s="12"/>
      <c r="Z2264" s="4" t="s">
        <v>7</v>
      </c>
      <c r="AB2264" s="111"/>
    </row>
    <row r="2265" spans="1:28" ht="25.2" customHeight="1" x14ac:dyDescent="0.3">
      <c r="A2265" s="5"/>
      <c r="B2265" s="4"/>
      <c r="E2265" s="99"/>
      <c r="J2265" s="12"/>
      <c r="Z2265" s="4" t="s">
        <v>7</v>
      </c>
      <c r="AB2265" s="111"/>
    </row>
    <row r="2266" spans="1:28" ht="25.2" customHeight="1" x14ac:dyDescent="0.3">
      <c r="A2266" s="5"/>
      <c r="B2266" s="4"/>
      <c r="E2266" s="99"/>
      <c r="J2266" s="12"/>
      <c r="Z2266" s="4" t="s">
        <v>7</v>
      </c>
      <c r="AB2266" s="111"/>
    </row>
    <row r="2267" spans="1:28" ht="25.2" customHeight="1" x14ac:dyDescent="0.3">
      <c r="A2267" s="5"/>
      <c r="B2267" s="4"/>
      <c r="E2267" s="99"/>
      <c r="J2267" s="12"/>
      <c r="Z2267" s="4" t="s">
        <v>7</v>
      </c>
      <c r="AB2267" s="111"/>
    </row>
    <row r="2268" spans="1:28" ht="25.2" customHeight="1" x14ac:dyDescent="0.3">
      <c r="A2268" s="5"/>
      <c r="B2268" s="4"/>
      <c r="E2268" s="99"/>
      <c r="J2268" s="12"/>
      <c r="Z2268" s="4" t="s">
        <v>7</v>
      </c>
      <c r="AB2268" s="111"/>
    </row>
    <row r="2269" spans="1:28" ht="25.2" customHeight="1" x14ac:dyDescent="0.3">
      <c r="A2269" s="5"/>
      <c r="B2269" s="4"/>
      <c r="E2269" s="99"/>
      <c r="J2269" s="12"/>
      <c r="Z2269" s="4" t="s">
        <v>7</v>
      </c>
      <c r="AB2269" s="111"/>
    </row>
    <row r="2270" spans="1:28" ht="25.2" customHeight="1" x14ac:dyDescent="0.3">
      <c r="A2270" s="5"/>
      <c r="B2270" s="4"/>
      <c r="E2270" s="99"/>
      <c r="J2270" s="12"/>
      <c r="Z2270" s="4" t="s">
        <v>7</v>
      </c>
      <c r="AB2270" s="111"/>
    </row>
    <row r="2271" spans="1:28" ht="25.2" customHeight="1" x14ac:dyDescent="0.3">
      <c r="A2271" s="5"/>
      <c r="B2271" s="4"/>
      <c r="E2271" s="99"/>
      <c r="J2271" s="12"/>
      <c r="Z2271" s="4" t="s">
        <v>7</v>
      </c>
      <c r="AB2271" s="111"/>
    </row>
    <row r="2272" spans="1:28" ht="25.2" customHeight="1" x14ac:dyDescent="0.3">
      <c r="A2272" s="5"/>
      <c r="B2272" s="4"/>
      <c r="E2272" s="99"/>
      <c r="J2272" s="12"/>
      <c r="Z2272" s="4" t="s">
        <v>7</v>
      </c>
      <c r="AB2272" s="111"/>
    </row>
    <row r="2273" spans="1:28" ht="25.2" customHeight="1" x14ac:dyDescent="0.3">
      <c r="A2273" s="5"/>
      <c r="B2273" s="4"/>
      <c r="E2273" s="99"/>
      <c r="J2273" s="12"/>
      <c r="Z2273" s="4" t="s">
        <v>7</v>
      </c>
      <c r="AB2273" s="111"/>
    </row>
    <row r="2274" spans="1:28" ht="25.2" customHeight="1" x14ac:dyDescent="0.3">
      <c r="A2274" s="5"/>
      <c r="B2274" s="4"/>
      <c r="E2274" s="99"/>
      <c r="J2274" s="12"/>
      <c r="Z2274" s="4" t="s">
        <v>7</v>
      </c>
      <c r="AB2274" s="111"/>
    </row>
    <row r="2275" spans="1:28" ht="25.2" customHeight="1" x14ac:dyDescent="0.3">
      <c r="A2275" s="5"/>
      <c r="B2275" s="4"/>
      <c r="E2275" s="99"/>
      <c r="J2275" s="12"/>
      <c r="Z2275" s="4" t="s">
        <v>7</v>
      </c>
      <c r="AB2275" s="111"/>
    </row>
    <row r="2276" spans="1:28" ht="25.2" customHeight="1" x14ac:dyDescent="0.3">
      <c r="A2276" s="5"/>
      <c r="B2276" s="4"/>
      <c r="E2276" s="99"/>
      <c r="J2276" s="12"/>
      <c r="Z2276" s="4" t="s">
        <v>7</v>
      </c>
      <c r="AB2276" s="111"/>
    </row>
    <row r="2277" spans="1:28" ht="25.2" customHeight="1" x14ac:dyDescent="0.3">
      <c r="A2277" s="5"/>
      <c r="B2277" s="4"/>
      <c r="E2277" s="99"/>
      <c r="J2277" s="12"/>
      <c r="Z2277" s="4" t="s">
        <v>7</v>
      </c>
      <c r="AB2277" s="111"/>
    </row>
    <row r="2278" spans="1:28" ht="25.2" customHeight="1" x14ac:dyDescent="0.3">
      <c r="A2278" s="5"/>
      <c r="B2278" s="4"/>
      <c r="E2278" s="99"/>
      <c r="J2278" s="12"/>
      <c r="Z2278" s="4" t="s">
        <v>7</v>
      </c>
      <c r="AB2278" s="111"/>
    </row>
    <row r="2279" spans="1:28" ht="25.2" customHeight="1" x14ac:dyDescent="0.3">
      <c r="A2279" s="5"/>
      <c r="B2279" s="4"/>
      <c r="E2279" s="99"/>
      <c r="J2279" s="12"/>
      <c r="Z2279" s="4" t="s">
        <v>7</v>
      </c>
      <c r="AB2279" s="111"/>
    </row>
    <row r="2280" spans="1:28" ht="25.2" customHeight="1" x14ac:dyDescent="0.3">
      <c r="A2280" s="5"/>
      <c r="B2280" s="4"/>
      <c r="E2280" s="99"/>
      <c r="J2280" s="12"/>
      <c r="Z2280" s="4" t="s">
        <v>7</v>
      </c>
      <c r="AB2280" s="111"/>
    </row>
    <row r="2281" spans="1:28" ht="25.2" customHeight="1" x14ac:dyDescent="0.3">
      <c r="A2281" s="5"/>
      <c r="B2281" s="4"/>
      <c r="E2281" s="99"/>
      <c r="J2281" s="12"/>
      <c r="Z2281" s="4" t="s">
        <v>7</v>
      </c>
      <c r="AB2281" s="111"/>
    </row>
    <row r="2282" spans="1:28" ht="25.2" customHeight="1" x14ac:dyDescent="0.3">
      <c r="A2282" s="5"/>
      <c r="B2282" s="4"/>
      <c r="E2282" s="99"/>
      <c r="J2282" s="12"/>
      <c r="Z2282" s="4" t="s">
        <v>7</v>
      </c>
      <c r="AB2282" s="111"/>
    </row>
    <row r="2283" spans="1:28" ht="25.2" customHeight="1" x14ac:dyDescent="0.3">
      <c r="A2283" s="5"/>
      <c r="B2283" s="4"/>
      <c r="E2283" s="99"/>
      <c r="J2283" s="12"/>
      <c r="Z2283" s="4" t="s">
        <v>7</v>
      </c>
      <c r="AB2283" s="111"/>
    </row>
    <row r="2284" spans="1:28" ht="25.2" customHeight="1" x14ac:dyDescent="0.3">
      <c r="A2284" s="5"/>
      <c r="B2284" s="4"/>
      <c r="E2284" s="99"/>
      <c r="J2284" s="12"/>
      <c r="Z2284" s="4" t="s">
        <v>7</v>
      </c>
      <c r="AB2284" s="111"/>
    </row>
    <row r="2285" spans="1:28" ht="25.2" customHeight="1" x14ac:dyDescent="0.3">
      <c r="A2285" s="5"/>
      <c r="B2285" s="4"/>
      <c r="E2285" s="99"/>
      <c r="J2285" s="12"/>
      <c r="Z2285" s="4" t="s">
        <v>7</v>
      </c>
      <c r="AB2285" s="111"/>
    </row>
    <row r="2286" spans="1:28" ht="25.2" customHeight="1" x14ac:dyDescent="0.3">
      <c r="A2286" s="5"/>
      <c r="B2286" s="4"/>
      <c r="E2286" s="99"/>
      <c r="J2286" s="12"/>
      <c r="Z2286" s="4" t="s">
        <v>7</v>
      </c>
      <c r="AB2286" s="111"/>
    </row>
    <row r="2287" spans="1:28" ht="25.2" customHeight="1" x14ac:dyDescent="0.3">
      <c r="A2287" s="5"/>
      <c r="B2287" s="4"/>
      <c r="E2287" s="99"/>
      <c r="J2287" s="12"/>
      <c r="Z2287" s="4" t="s">
        <v>7</v>
      </c>
      <c r="AB2287" s="111"/>
    </row>
    <row r="2288" spans="1:28" ht="25.2" customHeight="1" x14ac:dyDescent="0.3">
      <c r="A2288" s="5"/>
      <c r="B2288" s="4"/>
      <c r="E2288" s="99"/>
      <c r="J2288" s="12"/>
      <c r="Z2288" s="4" t="s">
        <v>7</v>
      </c>
      <c r="AB2288" s="111"/>
    </row>
    <row r="2289" spans="1:28" ht="25.2" customHeight="1" x14ac:dyDescent="0.3">
      <c r="A2289" s="5"/>
      <c r="B2289" s="4"/>
      <c r="E2289" s="99"/>
      <c r="J2289" s="12"/>
      <c r="Z2289" s="4" t="s">
        <v>7</v>
      </c>
      <c r="AB2289" s="111"/>
    </row>
    <row r="2290" spans="1:28" ht="25.2" customHeight="1" x14ac:dyDescent="0.3">
      <c r="A2290" s="5"/>
      <c r="B2290" s="4"/>
      <c r="E2290" s="99"/>
      <c r="J2290" s="12"/>
      <c r="Z2290" s="4" t="s">
        <v>7</v>
      </c>
      <c r="AB2290" s="111"/>
    </row>
    <row r="2291" spans="1:28" ht="25.2" customHeight="1" x14ac:dyDescent="0.3">
      <c r="A2291" s="5"/>
      <c r="B2291" s="4"/>
      <c r="E2291" s="99"/>
      <c r="J2291" s="12"/>
      <c r="Z2291" s="4" t="s">
        <v>7</v>
      </c>
      <c r="AB2291" s="111"/>
    </row>
    <row r="2292" spans="1:28" ht="25.2" customHeight="1" x14ac:dyDescent="0.3">
      <c r="A2292" s="5"/>
      <c r="B2292" s="4"/>
      <c r="E2292" s="99"/>
      <c r="J2292" s="12"/>
      <c r="Z2292" s="4" t="s">
        <v>7</v>
      </c>
      <c r="AB2292" s="111"/>
    </row>
    <row r="2293" spans="1:28" ht="25.2" customHeight="1" x14ac:dyDescent="0.3">
      <c r="A2293" s="5"/>
      <c r="B2293" s="4"/>
      <c r="E2293" s="99"/>
      <c r="J2293" s="12"/>
      <c r="Z2293" s="4" t="s">
        <v>7</v>
      </c>
      <c r="AB2293" s="111"/>
    </row>
    <row r="2294" spans="1:28" ht="25.2" customHeight="1" x14ac:dyDescent="0.3">
      <c r="A2294" s="5"/>
      <c r="B2294" s="4"/>
      <c r="E2294" s="99"/>
      <c r="J2294" s="12"/>
      <c r="Z2294" s="4" t="s">
        <v>7</v>
      </c>
      <c r="AB2294" s="111"/>
    </row>
    <row r="2295" spans="1:28" ht="25.2" customHeight="1" x14ac:dyDescent="0.3">
      <c r="A2295" s="5"/>
      <c r="B2295" s="4"/>
      <c r="E2295" s="99"/>
      <c r="J2295" s="12"/>
      <c r="Z2295" s="4" t="s">
        <v>7</v>
      </c>
      <c r="AB2295" s="111"/>
    </row>
    <row r="2296" spans="1:28" ht="25.2" customHeight="1" x14ac:dyDescent="0.3">
      <c r="A2296" s="5"/>
      <c r="B2296" s="4"/>
      <c r="E2296" s="99"/>
      <c r="J2296" s="12"/>
      <c r="Z2296" s="4" t="s">
        <v>7</v>
      </c>
      <c r="AB2296" s="111"/>
    </row>
    <row r="2297" spans="1:28" ht="25.2" customHeight="1" x14ac:dyDescent="0.3">
      <c r="A2297" s="5"/>
      <c r="B2297" s="4"/>
      <c r="E2297" s="99"/>
      <c r="J2297" s="12"/>
      <c r="Z2297" s="4" t="s">
        <v>7</v>
      </c>
      <c r="AB2297" s="111"/>
    </row>
    <row r="2298" spans="1:28" ht="25.2" customHeight="1" x14ac:dyDescent="0.3">
      <c r="A2298" s="5"/>
      <c r="B2298" s="4"/>
      <c r="E2298" s="99"/>
      <c r="J2298" s="12"/>
      <c r="Z2298" s="4" t="s">
        <v>7</v>
      </c>
      <c r="AB2298" s="111"/>
    </row>
    <row r="2299" spans="1:28" ht="25.2" customHeight="1" x14ac:dyDescent="0.3">
      <c r="A2299" s="5"/>
      <c r="B2299" s="4"/>
      <c r="E2299" s="99"/>
      <c r="J2299" s="12"/>
      <c r="Z2299" s="4" t="s">
        <v>7</v>
      </c>
      <c r="AB2299" s="111"/>
    </row>
    <row r="2300" spans="1:28" ht="25.2" customHeight="1" x14ac:dyDescent="0.3">
      <c r="A2300" s="5"/>
      <c r="B2300" s="4"/>
      <c r="E2300" s="99"/>
      <c r="J2300" s="12"/>
      <c r="Z2300" s="4" t="s">
        <v>7</v>
      </c>
      <c r="AB2300" s="111"/>
    </row>
    <row r="2301" spans="1:28" ht="25.2" customHeight="1" x14ac:dyDescent="0.3">
      <c r="A2301" s="5"/>
      <c r="B2301" s="4"/>
      <c r="E2301" s="99"/>
      <c r="J2301" s="12"/>
      <c r="Z2301" s="4" t="s">
        <v>7</v>
      </c>
      <c r="AB2301" s="111"/>
    </row>
    <row r="2302" spans="1:28" ht="25.2" customHeight="1" x14ac:dyDescent="0.3">
      <c r="A2302" s="5"/>
      <c r="B2302" s="4"/>
      <c r="E2302" s="99"/>
      <c r="J2302" s="12"/>
      <c r="Z2302" s="4" t="s">
        <v>7</v>
      </c>
      <c r="AB2302" s="111"/>
    </row>
    <row r="2303" spans="1:28" ht="25.2" customHeight="1" x14ac:dyDescent="0.3">
      <c r="A2303" s="5"/>
      <c r="B2303" s="4"/>
      <c r="E2303" s="99"/>
      <c r="J2303" s="12"/>
      <c r="Z2303" s="4" t="s">
        <v>7</v>
      </c>
      <c r="AB2303" s="111"/>
    </row>
    <row r="2304" spans="1:28" ht="25.2" customHeight="1" x14ac:dyDescent="0.3">
      <c r="A2304" s="5"/>
      <c r="B2304" s="4"/>
      <c r="E2304" s="99"/>
      <c r="J2304" s="12"/>
      <c r="Z2304" s="4" t="s">
        <v>7</v>
      </c>
      <c r="AB2304" s="111"/>
    </row>
    <row r="2305" spans="1:28" ht="25.2" customHeight="1" x14ac:dyDescent="0.3">
      <c r="A2305" s="5"/>
      <c r="B2305" s="4"/>
      <c r="E2305" s="99"/>
      <c r="J2305" s="12"/>
      <c r="Z2305" s="4" t="s">
        <v>7</v>
      </c>
      <c r="AB2305" s="111"/>
    </row>
    <row r="2306" spans="1:28" ht="25.2" customHeight="1" x14ac:dyDescent="0.3">
      <c r="A2306" s="5"/>
      <c r="B2306" s="4"/>
      <c r="E2306" s="99"/>
      <c r="J2306" s="12"/>
      <c r="Z2306" s="4" t="s">
        <v>7</v>
      </c>
      <c r="AB2306" s="111"/>
    </row>
    <row r="2307" spans="1:28" ht="25.2" customHeight="1" x14ac:dyDescent="0.3">
      <c r="A2307" s="5"/>
      <c r="B2307" s="4"/>
      <c r="E2307" s="99"/>
      <c r="J2307" s="12"/>
      <c r="Z2307" s="4" t="s">
        <v>7</v>
      </c>
      <c r="AB2307" s="111"/>
    </row>
    <row r="2308" spans="1:28" ht="25.2" customHeight="1" x14ac:dyDescent="0.3">
      <c r="A2308" s="5"/>
      <c r="B2308" s="4"/>
      <c r="E2308" s="99"/>
      <c r="J2308" s="12"/>
      <c r="Z2308" s="4" t="s">
        <v>7</v>
      </c>
      <c r="AB2308" s="111"/>
    </row>
    <row r="2309" spans="1:28" ht="25.2" customHeight="1" x14ac:dyDescent="0.3">
      <c r="A2309" s="5"/>
      <c r="B2309" s="4"/>
      <c r="E2309" s="99"/>
      <c r="J2309" s="12"/>
      <c r="Z2309" s="4" t="s">
        <v>7</v>
      </c>
      <c r="AB2309" s="111"/>
    </row>
    <row r="2310" spans="1:28" ht="25.2" customHeight="1" x14ac:dyDescent="0.3">
      <c r="A2310" s="5"/>
      <c r="B2310" s="4"/>
      <c r="E2310" s="99"/>
      <c r="J2310" s="12"/>
      <c r="Z2310" s="4" t="s">
        <v>7</v>
      </c>
      <c r="AB2310" s="111"/>
    </row>
    <row r="2311" spans="1:28" ht="25.2" customHeight="1" x14ac:dyDescent="0.3">
      <c r="A2311" s="5"/>
      <c r="B2311" s="4"/>
      <c r="E2311" s="99"/>
      <c r="J2311" s="12"/>
      <c r="Z2311" s="4" t="s">
        <v>7</v>
      </c>
      <c r="AB2311" s="111"/>
    </row>
    <row r="2312" spans="1:28" ht="25.2" customHeight="1" x14ac:dyDescent="0.3">
      <c r="A2312" s="5"/>
      <c r="B2312" s="4"/>
      <c r="E2312" s="99"/>
      <c r="J2312" s="12"/>
      <c r="Z2312" s="4" t="s">
        <v>7</v>
      </c>
      <c r="AB2312" s="111"/>
    </row>
    <row r="2313" spans="1:28" ht="25.2" customHeight="1" x14ac:dyDescent="0.3">
      <c r="A2313" s="5"/>
      <c r="B2313" s="4"/>
      <c r="E2313" s="99"/>
      <c r="J2313" s="12"/>
      <c r="Z2313" s="4" t="s">
        <v>7</v>
      </c>
      <c r="AB2313" s="111"/>
    </row>
    <row r="2314" spans="1:28" ht="25.2" customHeight="1" x14ac:dyDescent="0.3">
      <c r="A2314" s="5"/>
      <c r="B2314" s="4"/>
      <c r="E2314" s="99"/>
      <c r="J2314" s="12"/>
      <c r="Z2314" s="4" t="s">
        <v>7</v>
      </c>
      <c r="AB2314" s="111"/>
    </row>
    <row r="2315" spans="1:28" ht="25.2" customHeight="1" x14ac:dyDescent="0.3">
      <c r="A2315" s="5"/>
      <c r="B2315" s="4"/>
      <c r="E2315" s="99"/>
      <c r="J2315" s="12"/>
      <c r="Z2315" s="4" t="s">
        <v>7</v>
      </c>
      <c r="AB2315" s="111"/>
    </row>
    <row r="2316" spans="1:28" ht="25.2" customHeight="1" x14ac:dyDescent="0.3">
      <c r="A2316" s="5"/>
      <c r="B2316" s="4"/>
      <c r="E2316" s="99"/>
      <c r="J2316" s="12"/>
      <c r="Z2316" s="4" t="s">
        <v>7</v>
      </c>
      <c r="AB2316" s="111"/>
    </row>
    <row r="2317" spans="1:28" ht="25.2" customHeight="1" x14ac:dyDescent="0.3">
      <c r="A2317" s="5"/>
      <c r="B2317" s="4"/>
      <c r="E2317" s="99"/>
      <c r="J2317" s="12"/>
      <c r="Z2317" s="4" t="s">
        <v>7</v>
      </c>
      <c r="AB2317" s="111"/>
    </row>
    <row r="2318" spans="1:28" ht="25.2" customHeight="1" x14ac:dyDescent="0.3">
      <c r="A2318" s="5"/>
      <c r="B2318" s="4"/>
      <c r="E2318" s="99"/>
      <c r="J2318" s="12"/>
      <c r="Z2318" s="4" t="s">
        <v>7</v>
      </c>
      <c r="AB2318" s="111"/>
    </row>
    <row r="2319" spans="1:28" ht="25.2" customHeight="1" x14ac:dyDescent="0.3">
      <c r="A2319" s="5"/>
      <c r="B2319" s="4"/>
      <c r="E2319" s="99"/>
      <c r="J2319" s="12"/>
      <c r="Z2319" s="4" t="s">
        <v>7</v>
      </c>
      <c r="AB2319" s="111"/>
    </row>
    <row r="2320" spans="1:28" ht="25.2" customHeight="1" x14ac:dyDescent="0.3">
      <c r="A2320" s="5"/>
      <c r="B2320" s="4"/>
      <c r="E2320" s="99"/>
      <c r="J2320" s="12"/>
      <c r="Z2320" s="4" t="s">
        <v>7</v>
      </c>
      <c r="AB2320" s="111"/>
    </row>
    <row r="2321" spans="1:28" ht="25.2" customHeight="1" x14ac:dyDescent="0.3">
      <c r="A2321" s="5"/>
      <c r="B2321" s="4"/>
      <c r="E2321" s="99"/>
      <c r="J2321" s="12"/>
      <c r="Z2321" s="4" t="s">
        <v>7</v>
      </c>
      <c r="AB2321" s="111"/>
    </row>
    <row r="2322" spans="1:28" ht="25.2" customHeight="1" x14ac:dyDescent="0.3">
      <c r="A2322" s="5"/>
      <c r="B2322" s="4"/>
      <c r="E2322" s="99"/>
      <c r="J2322" s="12"/>
      <c r="Z2322" s="4" t="s">
        <v>7</v>
      </c>
      <c r="AB2322" s="111"/>
    </row>
    <row r="2323" spans="1:28" ht="25.2" customHeight="1" x14ac:dyDescent="0.3">
      <c r="A2323" s="5"/>
      <c r="B2323" s="4"/>
      <c r="E2323" s="99"/>
      <c r="J2323" s="12"/>
      <c r="Z2323" s="4" t="s">
        <v>7</v>
      </c>
      <c r="AB2323" s="111"/>
    </row>
    <row r="2324" spans="1:28" ht="25.2" customHeight="1" x14ac:dyDescent="0.3">
      <c r="A2324" s="5"/>
      <c r="B2324" s="4"/>
      <c r="E2324" s="99"/>
      <c r="J2324" s="12"/>
      <c r="Z2324" s="4" t="s">
        <v>7</v>
      </c>
      <c r="AB2324" s="111"/>
    </row>
    <row r="2325" spans="1:28" ht="25.2" customHeight="1" x14ac:dyDescent="0.3">
      <c r="A2325" s="5"/>
      <c r="B2325" s="4"/>
      <c r="E2325" s="99"/>
      <c r="J2325" s="12"/>
      <c r="Z2325" s="4" t="s">
        <v>7</v>
      </c>
      <c r="AB2325" s="111"/>
    </row>
    <row r="2326" spans="1:28" ht="25.2" customHeight="1" x14ac:dyDescent="0.3">
      <c r="A2326" s="5"/>
      <c r="B2326" s="4"/>
      <c r="E2326" s="99"/>
      <c r="J2326" s="12"/>
      <c r="Z2326" s="4" t="s">
        <v>7</v>
      </c>
      <c r="AB2326" s="111"/>
    </row>
    <row r="2327" spans="1:28" ht="25.2" customHeight="1" x14ac:dyDescent="0.3">
      <c r="A2327" s="5"/>
      <c r="B2327" s="4"/>
      <c r="E2327" s="99"/>
      <c r="J2327" s="12"/>
      <c r="Z2327" s="4" t="s">
        <v>7</v>
      </c>
      <c r="AB2327" s="111"/>
    </row>
    <row r="2328" spans="1:28" ht="25.2" customHeight="1" x14ac:dyDescent="0.3">
      <c r="A2328" s="5"/>
      <c r="B2328" s="4"/>
      <c r="E2328" s="99"/>
      <c r="J2328" s="12"/>
      <c r="Z2328" s="4" t="s">
        <v>7</v>
      </c>
      <c r="AB2328" s="111"/>
    </row>
    <row r="2329" spans="1:28" ht="25.2" customHeight="1" x14ac:dyDescent="0.3">
      <c r="A2329" s="5"/>
      <c r="B2329" s="4"/>
      <c r="E2329" s="99"/>
      <c r="J2329" s="12"/>
      <c r="Z2329" s="4" t="s">
        <v>7</v>
      </c>
      <c r="AB2329" s="111"/>
    </row>
    <row r="2330" spans="1:28" ht="25.2" customHeight="1" x14ac:dyDescent="0.3">
      <c r="A2330" s="5"/>
      <c r="B2330" s="4"/>
      <c r="E2330" s="99"/>
      <c r="J2330" s="12"/>
      <c r="Z2330" s="4" t="s">
        <v>7</v>
      </c>
      <c r="AB2330" s="111"/>
    </row>
    <row r="2331" spans="1:28" ht="25.2" customHeight="1" x14ac:dyDescent="0.3">
      <c r="A2331" s="5"/>
      <c r="B2331" s="4"/>
      <c r="E2331" s="99"/>
      <c r="J2331" s="12"/>
      <c r="Z2331" s="4" t="s">
        <v>7</v>
      </c>
      <c r="AB2331" s="111"/>
    </row>
    <row r="2332" spans="1:28" ht="25.2" customHeight="1" x14ac:dyDescent="0.3">
      <c r="A2332" s="5"/>
      <c r="B2332" s="4"/>
      <c r="E2332" s="99"/>
      <c r="J2332" s="12"/>
      <c r="Z2332" s="4" t="s">
        <v>7</v>
      </c>
      <c r="AB2332" s="111"/>
    </row>
    <row r="2333" spans="1:28" ht="25.2" customHeight="1" x14ac:dyDescent="0.3">
      <c r="A2333" s="5"/>
      <c r="B2333" s="4"/>
      <c r="E2333" s="99"/>
      <c r="J2333" s="12"/>
      <c r="Z2333" s="4" t="s">
        <v>7</v>
      </c>
      <c r="AB2333" s="111"/>
    </row>
    <row r="2334" spans="1:28" ht="25.2" customHeight="1" x14ac:dyDescent="0.3">
      <c r="A2334" s="5"/>
      <c r="B2334" s="4"/>
      <c r="E2334" s="99"/>
      <c r="J2334" s="12"/>
      <c r="Z2334" s="4" t="s">
        <v>7</v>
      </c>
      <c r="AB2334" s="111"/>
    </row>
    <row r="2335" spans="1:28" ht="25.2" customHeight="1" x14ac:dyDescent="0.3">
      <c r="A2335" s="5"/>
      <c r="B2335" s="4"/>
      <c r="E2335" s="99"/>
      <c r="J2335" s="12"/>
      <c r="Z2335" s="4" t="s">
        <v>7</v>
      </c>
      <c r="AB2335" s="111"/>
    </row>
    <row r="2336" spans="1:28" ht="25.2" customHeight="1" x14ac:dyDescent="0.3">
      <c r="A2336" s="5"/>
      <c r="B2336" s="4"/>
      <c r="E2336" s="99"/>
      <c r="J2336" s="12"/>
      <c r="Z2336" s="4" t="s">
        <v>7</v>
      </c>
      <c r="AB2336" s="111"/>
    </row>
    <row r="2337" spans="1:28" ht="25.2" customHeight="1" x14ac:dyDescent="0.3">
      <c r="A2337" s="5"/>
      <c r="B2337" s="4"/>
      <c r="E2337" s="99"/>
      <c r="J2337" s="12"/>
      <c r="Z2337" s="4" t="s">
        <v>7</v>
      </c>
      <c r="AB2337" s="111"/>
    </row>
    <row r="2338" spans="1:28" ht="25.2" customHeight="1" x14ac:dyDescent="0.3">
      <c r="A2338" s="5"/>
      <c r="B2338" s="4"/>
      <c r="E2338" s="99"/>
      <c r="J2338" s="12"/>
      <c r="Z2338" s="4" t="s">
        <v>7</v>
      </c>
      <c r="AB2338" s="111"/>
    </row>
    <row r="2339" spans="1:28" ht="25.2" customHeight="1" x14ac:dyDescent="0.3">
      <c r="A2339" s="5"/>
      <c r="B2339" s="4"/>
      <c r="E2339" s="99"/>
      <c r="J2339" s="12"/>
      <c r="Z2339" s="4" t="s">
        <v>7</v>
      </c>
      <c r="AB2339" s="111"/>
    </row>
    <row r="2340" spans="1:28" ht="25.2" customHeight="1" x14ac:dyDescent="0.3">
      <c r="A2340" s="5"/>
      <c r="B2340" s="4"/>
      <c r="E2340" s="99"/>
      <c r="J2340" s="12"/>
      <c r="Z2340" s="4" t="s">
        <v>7</v>
      </c>
      <c r="AB2340" s="111"/>
    </row>
    <row r="2341" spans="1:28" ht="25.2" customHeight="1" x14ac:dyDescent="0.3">
      <c r="A2341" s="5"/>
      <c r="B2341" s="4"/>
      <c r="E2341" s="99"/>
      <c r="J2341" s="12"/>
      <c r="Z2341" s="4" t="s">
        <v>7</v>
      </c>
      <c r="AB2341" s="111"/>
    </row>
    <row r="2342" spans="1:28" ht="25.2" customHeight="1" x14ac:dyDescent="0.3">
      <c r="A2342" s="5"/>
      <c r="B2342" s="4"/>
      <c r="E2342" s="99"/>
      <c r="J2342" s="12"/>
      <c r="Z2342" s="4" t="s">
        <v>7</v>
      </c>
      <c r="AB2342" s="111"/>
    </row>
    <row r="2343" spans="1:28" ht="25.2" customHeight="1" x14ac:dyDescent="0.3">
      <c r="A2343" s="5"/>
      <c r="B2343" s="4"/>
      <c r="E2343" s="99"/>
      <c r="J2343" s="12"/>
      <c r="Z2343" s="4" t="s">
        <v>7</v>
      </c>
      <c r="AB2343" s="111"/>
    </row>
    <row r="2344" spans="1:28" ht="25.2" customHeight="1" x14ac:dyDescent="0.3">
      <c r="A2344" s="5"/>
      <c r="B2344" s="4"/>
      <c r="E2344" s="99"/>
      <c r="J2344" s="12"/>
      <c r="Z2344" s="4" t="s">
        <v>7</v>
      </c>
      <c r="AB2344" s="111"/>
    </row>
    <row r="2345" spans="1:28" ht="25.2" customHeight="1" x14ac:dyDescent="0.3">
      <c r="A2345" s="5"/>
      <c r="B2345" s="4"/>
      <c r="E2345" s="99"/>
      <c r="J2345" s="12"/>
      <c r="Z2345" s="4" t="s">
        <v>7</v>
      </c>
      <c r="AB2345" s="111"/>
    </row>
    <row r="2346" spans="1:28" ht="25.2" customHeight="1" x14ac:dyDescent="0.3">
      <c r="A2346" s="5"/>
      <c r="B2346" s="4"/>
      <c r="E2346" s="99"/>
      <c r="J2346" s="12"/>
      <c r="Z2346" s="4" t="s">
        <v>7</v>
      </c>
      <c r="AB2346" s="111"/>
    </row>
    <row r="2347" spans="1:28" ht="25.2" customHeight="1" x14ac:dyDescent="0.3">
      <c r="A2347" s="5"/>
      <c r="B2347" s="4"/>
      <c r="E2347" s="99"/>
      <c r="J2347" s="12"/>
      <c r="Z2347" s="4" t="s">
        <v>7</v>
      </c>
      <c r="AB2347" s="111"/>
    </row>
    <row r="2348" spans="1:28" ht="25.2" customHeight="1" x14ac:dyDescent="0.3">
      <c r="A2348" s="5"/>
      <c r="B2348" s="4"/>
      <c r="E2348" s="99"/>
      <c r="J2348" s="12"/>
      <c r="Z2348" s="4" t="s">
        <v>7</v>
      </c>
      <c r="AB2348" s="111"/>
    </row>
    <row r="2349" spans="1:28" ht="25.2" customHeight="1" x14ac:dyDescent="0.3">
      <c r="A2349" s="5"/>
      <c r="B2349" s="4"/>
      <c r="E2349" s="99"/>
      <c r="J2349" s="12"/>
      <c r="Z2349" s="4" t="s">
        <v>7</v>
      </c>
      <c r="AB2349" s="111"/>
    </row>
    <row r="2350" spans="1:28" ht="25.2" customHeight="1" x14ac:dyDescent="0.3">
      <c r="A2350" s="5"/>
      <c r="B2350" s="4"/>
      <c r="E2350" s="99"/>
      <c r="J2350" s="12"/>
      <c r="Z2350" s="4" t="s">
        <v>7</v>
      </c>
      <c r="AB2350" s="111"/>
    </row>
    <row r="2351" spans="1:28" ht="25.2" customHeight="1" x14ac:dyDescent="0.3">
      <c r="A2351" s="5"/>
      <c r="B2351" s="4"/>
      <c r="E2351" s="99"/>
      <c r="J2351" s="12"/>
      <c r="Z2351" s="4" t="s">
        <v>7</v>
      </c>
      <c r="AB2351" s="111"/>
    </row>
    <row r="2352" spans="1:28" ht="25.2" customHeight="1" x14ac:dyDescent="0.3">
      <c r="A2352" s="5"/>
      <c r="B2352" s="4"/>
      <c r="E2352" s="99"/>
      <c r="J2352" s="12"/>
      <c r="Z2352" s="4" t="s">
        <v>7</v>
      </c>
      <c r="AB2352" s="111"/>
    </row>
    <row r="2353" spans="1:28" ht="25.2" customHeight="1" x14ac:dyDescent="0.3">
      <c r="A2353" s="5"/>
      <c r="B2353" s="4"/>
      <c r="E2353" s="99"/>
      <c r="J2353" s="12"/>
      <c r="Z2353" s="4" t="s">
        <v>7</v>
      </c>
      <c r="AB2353" s="111"/>
    </row>
    <row r="2354" spans="1:28" ht="25.2" customHeight="1" x14ac:dyDescent="0.3">
      <c r="A2354" s="5"/>
      <c r="B2354" s="4"/>
      <c r="E2354" s="99"/>
      <c r="J2354" s="12"/>
      <c r="Z2354" s="4" t="s">
        <v>7</v>
      </c>
      <c r="AB2354" s="111"/>
    </row>
    <row r="2355" spans="1:28" ht="25.2" customHeight="1" x14ac:dyDescent="0.3">
      <c r="A2355" s="5"/>
      <c r="B2355" s="4"/>
      <c r="E2355" s="99"/>
      <c r="J2355" s="12"/>
      <c r="Z2355" s="4" t="s">
        <v>7</v>
      </c>
      <c r="AB2355" s="111"/>
    </row>
    <row r="2356" spans="1:28" ht="25.2" customHeight="1" x14ac:dyDescent="0.3">
      <c r="A2356" s="5"/>
      <c r="B2356" s="4"/>
      <c r="E2356" s="99"/>
      <c r="J2356" s="12"/>
      <c r="Z2356" s="4" t="s">
        <v>7</v>
      </c>
      <c r="AB2356" s="111"/>
    </row>
    <row r="2357" spans="1:28" ht="25.2" customHeight="1" x14ac:dyDescent="0.3">
      <c r="A2357" s="5"/>
      <c r="B2357" s="4"/>
      <c r="E2357" s="99"/>
      <c r="J2357" s="12"/>
      <c r="Z2357" s="4" t="s">
        <v>7</v>
      </c>
      <c r="AB2357" s="111"/>
    </row>
    <row r="2358" spans="1:28" ht="25.2" customHeight="1" x14ac:dyDescent="0.3">
      <c r="A2358" s="5"/>
      <c r="B2358" s="4"/>
      <c r="E2358" s="99"/>
      <c r="J2358" s="12"/>
      <c r="Z2358" s="4" t="s">
        <v>7</v>
      </c>
      <c r="AB2358" s="111"/>
    </row>
    <row r="2359" spans="1:28" ht="25.2" customHeight="1" x14ac:dyDescent="0.3">
      <c r="A2359" s="5"/>
      <c r="B2359" s="4"/>
      <c r="E2359" s="99"/>
      <c r="J2359" s="12"/>
      <c r="Z2359" s="4" t="s">
        <v>7</v>
      </c>
      <c r="AB2359" s="111"/>
    </row>
    <row r="2360" spans="1:28" ht="25.2" customHeight="1" x14ac:dyDescent="0.3">
      <c r="A2360" s="5"/>
      <c r="B2360" s="4"/>
      <c r="E2360" s="99"/>
      <c r="J2360" s="12"/>
      <c r="Z2360" s="4" t="s">
        <v>7</v>
      </c>
      <c r="AB2360" s="111"/>
    </row>
    <row r="2361" spans="1:28" ht="25.2" customHeight="1" x14ac:dyDescent="0.3">
      <c r="A2361" s="5"/>
      <c r="B2361" s="4"/>
      <c r="E2361" s="99"/>
      <c r="J2361" s="12"/>
      <c r="Z2361" s="4" t="s">
        <v>7</v>
      </c>
      <c r="AB2361" s="111"/>
    </row>
    <row r="2362" spans="1:28" ht="25.2" customHeight="1" x14ac:dyDescent="0.3">
      <c r="A2362" s="5"/>
      <c r="B2362" s="4"/>
      <c r="E2362" s="99"/>
      <c r="J2362" s="12"/>
      <c r="Z2362" s="4" t="s">
        <v>7</v>
      </c>
      <c r="AB2362" s="111"/>
    </row>
    <row r="2363" spans="1:28" ht="25.2" customHeight="1" x14ac:dyDescent="0.3">
      <c r="A2363" s="5"/>
      <c r="B2363" s="4"/>
      <c r="E2363" s="99"/>
      <c r="J2363" s="12"/>
      <c r="Z2363" s="4" t="s">
        <v>7</v>
      </c>
      <c r="AB2363" s="111"/>
    </row>
    <row r="2364" spans="1:28" ht="25.2" customHeight="1" x14ac:dyDescent="0.3">
      <c r="A2364" s="5"/>
      <c r="B2364" s="4"/>
      <c r="E2364" s="99"/>
      <c r="J2364" s="12"/>
      <c r="Z2364" s="4" t="s">
        <v>7</v>
      </c>
      <c r="AB2364" s="111"/>
    </row>
    <row r="2365" spans="1:28" ht="25.2" customHeight="1" x14ac:dyDescent="0.3">
      <c r="A2365" s="5"/>
      <c r="B2365" s="4"/>
      <c r="E2365" s="99"/>
      <c r="J2365" s="12"/>
      <c r="Z2365" s="4" t="s">
        <v>7</v>
      </c>
      <c r="AB2365" s="111"/>
    </row>
    <row r="2366" spans="1:28" ht="25.2" customHeight="1" x14ac:dyDescent="0.3">
      <c r="A2366" s="5"/>
      <c r="B2366" s="4"/>
      <c r="E2366" s="99"/>
      <c r="J2366" s="12"/>
      <c r="Z2366" s="4" t="s">
        <v>7</v>
      </c>
      <c r="AB2366" s="111"/>
    </row>
    <row r="2367" spans="1:28" ht="25.2" customHeight="1" x14ac:dyDescent="0.3">
      <c r="A2367" s="5"/>
      <c r="B2367" s="4"/>
      <c r="E2367" s="99"/>
      <c r="J2367" s="12"/>
      <c r="Z2367" s="4" t="s">
        <v>7</v>
      </c>
      <c r="AB2367" s="111"/>
    </row>
    <row r="2368" spans="1:28" ht="25.2" customHeight="1" x14ac:dyDescent="0.3">
      <c r="A2368" s="5"/>
      <c r="B2368" s="4"/>
      <c r="E2368" s="99"/>
      <c r="J2368" s="12"/>
      <c r="Z2368" s="4" t="s">
        <v>7</v>
      </c>
      <c r="AB2368" s="111"/>
    </row>
    <row r="2369" spans="1:28" ht="25.2" customHeight="1" x14ac:dyDescent="0.3">
      <c r="A2369" s="5"/>
      <c r="B2369" s="4"/>
      <c r="E2369" s="99"/>
      <c r="J2369" s="12"/>
      <c r="Z2369" s="4" t="s">
        <v>7</v>
      </c>
      <c r="AB2369" s="111"/>
    </row>
    <row r="2370" spans="1:28" ht="25.2" customHeight="1" x14ac:dyDescent="0.3">
      <c r="A2370" s="5"/>
      <c r="B2370" s="4"/>
      <c r="E2370" s="99"/>
      <c r="J2370" s="12"/>
      <c r="Z2370" s="4" t="s">
        <v>7</v>
      </c>
      <c r="AB2370" s="111"/>
    </row>
    <row r="2371" spans="1:28" ht="25.2" customHeight="1" x14ac:dyDescent="0.3">
      <c r="A2371" s="5"/>
      <c r="B2371" s="4"/>
      <c r="E2371" s="99"/>
      <c r="J2371" s="12"/>
      <c r="Z2371" s="4" t="s">
        <v>7</v>
      </c>
      <c r="AB2371" s="111"/>
    </row>
    <row r="2372" spans="1:28" ht="25.2" customHeight="1" x14ac:dyDescent="0.3">
      <c r="A2372" s="5"/>
      <c r="B2372" s="4"/>
      <c r="E2372" s="99"/>
      <c r="J2372" s="12"/>
      <c r="Z2372" s="4" t="s">
        <v>7</v>
      </c>
      <c r="AB2372" s="111"/>
    </row>
    <row r="2373" spans="1:28" ht="25.2" customHeight="1" x14ac:dyDescent="0.3">
      <c r="A2373" s="5"/>
      <c r="B2373" s="4"/>
      <c r="E2373" s="99"/>
      <c r="J2373" s="12"/>
      <c r="Z2373" s="4" t="s">
        <v>7</v>
      </c>
      <c r="AB2373" s="111"/>
    </row>
    <row r="2374" spans="1:28" ht="25.2" customHeight="1" x14ac:dyDescent="0.3">
      <c r="A2374" s="5"/>
      <c r="B2374" s="4"/>
      <c r="E2374" s="99"/>
      <c r="J2374" s="12"/>
      <c r="Z2374" s="4" t="s">
        <v>7</v>
      </c>
      <c r="AB2374" s="111"/>
    </row>
    <row r="2375" spans="1:28" ht="25.2" customHeight="1" x14ac:dyDescent="0.3">
      <c r="A2375" s="5"/>
      <c r="B2375" s="4"/>
      <c r="E2375" s="99"/>
      <c r="J2375" s="12"/>
      <c r="Z2375" s="4" t="s">
        <v>7</v>
      </c>
      <c r="AB2375" s="111"/>
    </row>
    <row r="2376" spans="1:28" ht="25.2" customHeight="1" x14ac:dyDescent="0.3">
      <c r="A2376" s="5"/>
      <c r="B2376" s="4"/>
      <c r="E2376" s="99"/>
      <c r="J2376" s="12"/>
      <c r="Z2376" s="4" t="s">
        <v>7</v>
      </c>
      <c r="AB2376" s="111"/>
    </row>
    <row r="2377" spans="1:28" ht="25.2" customHeight="1" x14ac:dyDescent="0.3">
      <c r="A2377" s="5"/>
      <c r="B2377" s="4"/>
      <c r="E2377" s="99"/>
      <c r="J2377" s="12"/>
      <c r="Z2377" s="4" t="s">
        <v>7</v>
      </c>
      <c r="AB2377" s="111"/>
    </row>
    <row r="2378" spans="1:28" ht="25.2" customHeight="1" x14ac:dyDescent="0.3">
      <c r="A2378" s="5"/>
      <c r="B2378" s="4"/>
      <c r="E2378" s="99"/>
      <c r="J2378" s="12"/>
      <c r="Z2378" s="4" t="s">
        <v>7</v>
      </c>
      <c r="AB2378" s="111"/>
    </row>
    <row r="2379" spans="1:28" ht="25.2" customHeight="1" x14ac:dyDescent="0.3">
      <c r="A2379" s="5"/>
      <c r="B2379" s="4"/>
      <c r="E2379" s="99"/>
      <c r="J2379" s="12"/>
      <c r="Z2379" s="4" t="s">
        <v>7</v>
      </c>
      <c r="AB2379" s="111"/>
    </row>
    <row r="2380" spans="1:28" ht="25.2" customHeight="1" x14ac:dyDescent="0.3">
      <c r="A2380" s="5"/>
      <c r="B2380" s="4"/>
      <c r="E2380" s="99"/>
      <c r="J2380" s="12"/>
      <c r="Z2380" s="4" t="s">
        <v>7</v>
      </c>
      <c r="AB2380" s="111"/>
    </row>
    <row r="2381" spans="1:28" ht="25.2" customHeight="1" x14ac:dyDescent="0.3">
      <c r="A2381" s="5"/>
      <c r="B2381" s="4"/>
      <c r="E2381" s="99"/>
      <c r="J2381" s="12"/>
      <c r="Z2381" s="4" t="s">
        <v>7</v>
      </c>
      <c r="AB2381" s="111"/>
    </row>
    <row r="2382" spans="1:28" ht="25.2" customHeight="1" x14ac:dyDescent="0.3">
      <c r="A2382" s="5"/>
      <c r="B2382" s="4"/>
      <c r="E2382" s="99"/>
      <c r="J2382" s="12"/>
      <c r="Z2382" s="4" t="s">
        <v>7</v>
      </c>
      <c r="AB2382" s="111"/>
    </row>
    <row r="2383" spans="1:28" ht="25.2" customHeight="1" x14ac:dyDescent="0.3">
      <c r="A2383" s="5"/>
      <c r="B2383" s="4"/>
      <c r="E2383" s="99"/>
      <c r="J2383" s="12"/>
      <c r="Z2383" s="4" t="s">
        <v>7</v>
      </c>
      <c r="AB2383" s="111"/>
    </row>
    <row r="2384" spans="1:28" ht="25.2" customHeight="1" x14ac:dyDescent="0.3">
      <c r="A2384" s="5"/>
      <c r="B2384" s="4"/>
      <c r="E2384" s="99"/>
      <c r="J2384" s="12"/>
      <c r="Z2384" s="4" t="s">
        <v>7</v>
      </c>
      <c r="AB2384" s="111"/>
    </row>
    <row r="2385" spans="1:28" ht="25.2" customHeight="1" x14ac:dyDescent="0.3">
      <c r="A2385" s="5"/>
      <c r="B2385" s="4"/>
      <c r="E2385" s="99"/>
      <c r="J2385" s="12"/>
      <c r="Z2385" s="4" t="s">
        <v>7</v>
      </c>
      <c r="AB2385" s="111"/>
    </row>
    <row r="2386" spans="1:28" ht="25.2" customHeight="1" x14ac:dyDescent="0.3">
      <c r="A2386" s="5"/>
      <c r="B2386" s="4"/>
      <c r="E2386" s="99"/>
      <c r="J2386" s="12"/>
      <c r="Z2386" s="4" t="s">
        <v>7</v>
      </c>
      <c r="AB2386" s="111"/>
    </row>
    <row r="2387" spans="1:28" ht="25.2" customHeight="1" x14ac:dyDescent="0.3">
      <c r="A2387" s="5"/>
      <c r="B2387" s="4"/>
      <c r="E2387" s="99"/>
      <c r="J2387" s="12"/>
      <c r="Z2387" s="4" t="s">
        <v>7</v>
      </c>
      <c r="AB2387" s="111"/>
    </row>
    <row r="2388" spans="1:28" ht="25.2" customHeight="1" x14ac:dyDescent="0.3">
      <c r="A2388" s="5"/>
      <c r="B2388" s="4"/>
      <c r="E2388" s="99"/>
      <c r="J2388" s="12"/>
      <c r="Z2388" s="4" t="s">
        <v>7</v>
      </c>
      <c r="AB2388" s="111"/>
    </row>
    <row r="2389" spans="1:28" ht="25.2" customHeight="1" x14ac:dyDescent="0.3">
      <c r="A2389" s="5"/>
      <c r="B2389" s="4"/>
      <c r="E2389" s="99"/>
      <c r="J2389" s="12"/>
      <c r="Z2389" s="4" t="s">
        <v>7</v>
      </c>
      <c r="AB2389" s="111"/>
    </row>
    <row r="2390" spans="1:28" ht="25.2" customHeight="1" x14ac:dyDescent="0.3">
      <c r="A2390" s="5"/>
      <c r="B2390" s="4"/>
      <c r="E2390" s="99"/>
      <c r="J2390" s="12"/>
      <c r="Z2390" s="4" t="s">
        <v>7</v>
      </c>
      <c r="AB2390" s="111"/>
    </row>
    <row r="2391" spans="1:28" ht="25.2" customHeight="1" x14ac:dyDescent="0.3">
      <c r="A2391" s="5"/>
      <c r="B2391" s="4"/>
      <c r="E2391" s="99"/>
      <c r="J2391" s="12"/>
      <c r="Z2391" s="4" t="s">
        <v>7</v>
      </c>
      <c r="AB2391" s="111"/>
    </row>
    <row r="2392" spans="1:28" ht="25.2" customHeight="1" x14ac:dyDescent="0.3">
      <c r="A2392" s="5"/>
      <c r="B2392" s="4"/>
      <c r="E2392" s="99"/>
      <c r="J2392" s="12"/>
      <c r="Z2392" s="4" t="s">
        <v>7</v>
      </c>
      <c r="AB2392" s="111"/>
    </row>
    <row r="2393" spans="1:28" ht="25.2" customHeight="1" x14ac:dyDescent="0.3">
      <c r="A2393" s="5"/>
      <c r="B2393" s="4"/>
      <c r="E2393" s="99"/>
      <c r="J2393" s="12"/>
      <c r="Z2393" s="4" t="s">
        <v>7</v>
      </c>
      <c r="AB2393" s="111"/>
    </row>
    <row r="2394" spans="1:28" ht="25.2" customHeight="1" x14ac:dyDescent="0.3">
      <c r="A2394" s="5"/>
      <c r="B2394" s="4"/>
      <c r="E2394" s="99"/>
      <c r="J2394" s="12"/>
      <c r="Z2394" s="4" t="s">
        <v>7</v>
      </c>
      <c r="AB2394" s="111"/>
    </row>
    <row r="2395" spans="1:28" ht="25.2" customHeight="1" x14ac:dyDescent="0.3">
      <c r="A2395" s="5"/>
      <c r="B2395" s="4"/>
      <c r="E2395" s="99"/>
      <c r="J2395" s="12"/>
      <c r="Z2395" s="4" t="s">
        <v>7</v>
      </c>
      <c r="AB2395" s="111"/>
    </row>
    <row r="2396" spans="1:28" ht="25.2" customHeight="1" x14ac:dyDescent="0.3">
      <c r="A2396" s="5"/>
      <c r="B2396" s="4"/>
      <c r="E2396" s="99"/>
      <c r="J2396" s="12"/>
      <c r="Z2396" s="4" t="s">
        <v>7</v>
      </c>
      <c r="AB2396" s="111"/>
    </row>
    <row r="2397" spans="1:28" ht="25.2" customHeight="1" x14ac:dyDescent="0.3">
      <c r="A2397" s="5"/>
      <c r="B2397" s="4"/>
      <c r="E2397" s="99"/>
      <c r="J2397" s="12"/>
      <c r="Z2397" s="4" t="s">
        <v>7</v>
      </c>
      <c r="AB2397" s="111"/>
    </row>
    <row r="2398" spans="1:28" ht="25.2" customHeight="1" x14ac:dyDescent="0.3">
      <c r="A2398" s="5"/>
      <c r="B2398" s="4"/>
      <c r="E2398" s="99"/>
      <c r="J2398" s="12"/>
      <c r="Z2398" s="4" t="s">
        <v>7</v>
      </c>
      <c r="AB2398" s="111"/>
    </row>
    <row r="2399" spans="1:28" ht="25.2" customHeight="1" x14ac:dyDescent="0.3">
      <c r="A2399" s="5"/>
      <c r="B2399" s="4"/>
      <c r="E2399" s="99"/>
      <c r="J2399" s="12"/>
      <c r="Z2399" s="4" t="s">
        <v>7</v>
      </c>
      <c r="AB2399" s="111"/>
    </row>
    <row r="2400" spans="1:28" ht="25.2" customHeight="1" x14ac:dyDescent="0.3">
      <c r="A2400" s="5"/>
      <c r="B2400" s="4"/>
      <c r="E2400" s="99"/>
      <c r="J2400" s="12"/>
      <c r="Z2400" s="4" t="s">
        <v>7</v>
      </c>
      <c r="AB2400" s="111"/>
    </row>
    <row r="2401" spans="1:28" ht="25.2" customHeight="1" x14ac:dyDescent="0.3">
      <c r="A2401" s="5"/>
      <c r="B2401" s="4"/>
      <c r="E2401" s="99"/>
      <c r="J2401" s="12"/>
      <c r="Z2401" s="4" t="s">
        <v>7</v>
      </c>
      <c r="AB2401" s="111"/>
    </row>
    <row r="2402" spans="1:28" ht="25.2" customHeight="1" x14ac:dyDescent="0.3">
      <c r="A2402" s="5"/>
      <c r="B2402" s="4"/>
      <c r="E2402" s="99"/>
      <c r="J2402" s="12"/>
      <c r="Z2402" s="4" t="s">
        <v>7</v>
      </c>
      <c r="AB2402" s="111"/>
    </row>
    <row r="2403" spans="1:28" ht="25.2" customHeight="1" x14ac:dyDescent="0.3">
      <c r="A2403" s="5"/>
      <c r="B2403" s="4"/>
      <c r="E2403" s="99"/>
      <c r="J2403" s="12"/>
      <c r="Z2403" s="4" t="s">
        <v>7</v>
      </c>
      <c r="AB2403" s="111"/>
    </row>
    <row r="2404" spans="1:28" ht="25.2" customHeight="1" x14ac:dyDescent="0.3">
      <c r="A2404" s="5"/>
      <c r="B2404" s="4"/>
      <c r="E2404" s="99"/>
      <c r="J2404" s="12"/>
      <c r="Z2404" s="4" t="s">
        <v>7</v>
      </c>
      <c r="AB2404" s="111"/>
    </row>
    <row r="2405" spans="1:28" ht="25.2" customHeight="1" x14ac:dyDescent="0.3">
      <c r="A2405" s="5"/>
      <c r="B2405" s="4"/>
      <c r="E2405" s="99"/>
      <c r="J2405" s="12"/>
      <c r="Z2405" s="4" t="s">
        <v>7</v>
      </c>
      <c r="AB2405" s="111"/>
    </row>
    <row r="2406" spans="1:28" ht="25.2" customHeight="1" x14ac:dyDescent="0.3">
      <c r="A2406" s="5"/>
      <c r="B2406" s="4"/>
      <c r="E2406" s="99"/>
      <c r="J2406" s="12"/>
      <c r="Z2406" s="4" t="s">
        <v>7</v>
      </c>
      <c r="AB2406" s="111"/>
    </row>
    <row r="2407" spans="1:28" ht="25.2" customHeight="1" x14ac:dyDescent="0.3">
      <c r="A2407" s="5"/>
      <c r="B2407" s="4"/>
      <c r="E2407" s="99"/>
      <c r="J2407" s="12"/>
      <c r="Z2407" s="4" t="s">
        <v>7</v>
      </c>
      <c r="AB2407" s="111"/>
    </row>
    <row r="2408" spans="1:28" ht="25.2" customHeight="1" x14ac:dyDescent="0.3">
      <c r="A2408" s="5"/>
      <c r="B2408" s="4"/>
      <c r="E2408" s="99"/>
      <c r="J2408" s="12"/>
      <c r="Z2408" s="4" t="s">
        <v>7</v>
      </c>
      <c r="AB2408" s="111"/>
    </row>
    <row r="2409" spans="1:28" ht="25.2" customHeight="1" x14ac:dyDescent="0.3">
      <c r="A2409" s="5"/>
      <c r="B2409" s="4"/>
      <c r="E2409" s="99"/>
      <c r="J2409" s="12"/>
      <c r="Z2409" s="4" t="s">
        <v>7</v>
      </c>
      <c r="AB2409" s="111"/>
    </row>
    <row r="2410" spans="1:28" ht="25.2" customHeight="1" x14ac:dyDescent="0.3">
      <c r="A2410" s="5"/>
      <c r="B2410" s="4"/>
      <c r="E2410" s="99"/>
      <c r="J2410" s="12"/>
      <c r="Z2410" s="4" t="s">
        <v>7</v>
      </c>
      <c r="AB2410" s="111"/>
    </row>
    <row r="2411" spans="1:28" ht="25.2" customHeight="1" x14ac:dyDescent="0.3">
      <c r="A2411" s="5"/>
      <c r="B2411" s="4"/>
      <c r="E2411" s="99"/>
      <c r="J2411" s="12"/>
      <c r="Z2411" s="4" t="s">
        <v>7</v>
      </c>
      <c r="AB2411" s="111"/>
    </row>
    <row r="2412" spans="1:28" ht="25.2" customHeight="1" x14ac:dyDescent="0.3">
      <c r="A2412" s="5"/>
      <c r="B2412" s="4"/>
      <c r="E2412" s="99"/>
      <c r="J2412" s="12"/>
      <c r="Z2412" s="4" t="s">
        <v>7</v>
      </c>
      <c r="AB2412" s="111"/>
    </row>
    <row r="2413" spans="1:28" ht="25.2" customHeight="1" x14ac:dyDescent="0.3">
      <c r="A2413" s="5"/>
      <c r="B2413" s="4"/>
      <c r="E2413" s="99"/>
      <c r="J2413" s="12"/>
      <c r="Z2413" s="4" t="s">
        <v>7</v>
      </c>
      <c r="AB2413" s="111"/>
    </row>
    <row r="2414" spans="1:28" ht="25.2" customHeight="1" x14ac:dyDescent="0.3">
      <c r="A2414" s="5"/>
      <c r="B2414" s="4"/>
      <c r="E2414" s="99"/>
      <c r="J2414" s="12"/>
      <c r="Z2414" s="4" t="s">
        <v>7</v>
      </c>
      <c r="AB2414" s="111"/>
    </row>
    <row r="2415" spans="1:28" ht="25.2" customHeight="1" x14ac:dyDescent="0.3">
      <c r="A2415" s="5"/>
      <c r="B2415" s="4"/>
      <c r="E2415" s="99"/>
      <c r="J2415" s="12"/>
      <c r="Z2415" s="4" t="s">
        <v>7</v>
      </c>
      <c r="AB2415" s="111"/>
    </row>
    <row r="2416" spans="1:28" ht="25.2" customHeight="1" x14ac:dyDescent="0.3">
      <c r="A2416" s="5"/>
      <c r="B2416" s="4"/>
      <c r="E2416" s="99"/>
      <c r="J2416" s="12"/>
      <c r="Z2416" s="4" t="s">
        <v>7</v>
      </c>
      <c r="AB2416" s="111"/>
    </row>
    <row r="2417" spans="1:28" ht="25.2" customHeight="1" x14ac:dyDescent="0.3">
      <c r="A2417" s="5"/>
      <c r="B2417" s="4"/>
      <c r="E2417" s="99"/>
      <c r="J2417" s="12"/>
      <c r="Z2417" s="4" t="s">
        <v>7</v>
      </c>
      <c r="AB2417" s="111"/>
    </row>
    <row r="2418" spans="1:28" ht="25.2" customHeight="1" x14ac:dyDescent="0.3">
      <c r="A2418" s="5"/>
      <c r="B2418" s="4"/>
      <c r="E2418" s="99"/>
      <c r="J2418" s="12"/>
      <c r="Z2418" s="4" t="s">
        <v>7</v>
      </c>
      <c r="AB2418" s="111"/>
    </row>
    <row r="2419" spans="1:28" ht="25.2" customHeight="1" x14ac:dyDescent="0.3">
      <c r="A2419" s="5"/>
      <c r="B2419" s="4"/>
      <c r="E2419" s="99"/>
      <c r="J2419" s="12"/>
      <c r="Z2419" s="4" t="s">
        <v>7</v>
      </c>
      <c r="AB2419" s="111"/>
    </row>
    <row r="2420" spans="1:28" ht="25.2" customHeight="1" x14ac:dyDescent="0.3">
      <c r="A2420" s="5"/>
      <c r="B2420" s="4"/>
      <c r="E2420" s="99"/>
      <c r="J2420" s="12"/>
      <c r="Z2420" s="4" t="s">
        <v>7</v>
      </c>
      <c r="AB2420" s="111"/>
    </row>
    <row r="2421" spans="1:28" ht="25.2" customHeight="1" x14ac:dyDescent="0.3">
      <c r="A2421" s="5"/>
      <c r="B2421" s="4"/>
      <c r="E2421" s="99"/>
      <c r="J2421" s="12"/>
      <c r="Z2421" s="4" t="s">
        <v>7</v>
      </c>
      <c r="AB2421" s="111"/>
    </row>
    <row r="2422" spans="1:28" ht="25.2" customHeight="1" x14ac:dyDescent="0.3">
      <c r="A2422" s="5"/>
      <c r="B2422" s="4"/>
      <c r="E2422" s="99"/>
      <c r="J2422" s="12"/>
      <c r="Z2422" s="4" t="s">
        <v>7</v>
      </c>
      <c r="AB2422" s="111"/>
    </row>
    <row r="2423" spans="1:28" ht="25.2" customHeight="1" x14ac:dyDescent="0.3">
      <c r="A2423" s="5"/>
      <c r="B2423" s="4"/>
      <c r="E2423" s="99"/>
      <c r="J2423" s="12"/>
      <c r="Z2423" s="4" t="s">
        <v>7</v>
      </c>
      <c r="AB2423" s="111"/>
    </row>
    <row r="2424" spans="1:28" ht="25.2" customHeight="1" x14ac:dyDescent="0.3">
      <c r="A2424" s="5"/>
      <c r="B2424" s="4"/>
      <c r="E2424" s="99"/>
      <c r="J2424" s="12"/>
      <c r="Z2424" s="4" t="s">
        <v>7</v>
      </c>
      <c r="AB2424" s="111"/>
    </row>
    <row r="2425" spans="1:28" ht="25.2" customHeight="1" x14ac:dyDescent="0.3">
      <c r="A2425" s="5"/>
      <c r="B2425" s="4"/>
      <c r="E2425" s="99"/>
      <c r="J2425" s="12"/>
      <c r="Z2425" s="4" t="s">
        <v>7</v>
      </c>
      <c r="AB2425" s="111"/>
    </row>
    <row r="2426" spans="1:28" ht="25.2" customHeight="1" x14ac:dyDescent="0.3">
      <c r="A2426" s="5"/>
      <c r="B2426" s="4"/>
      <c r="E2426" s="99"/>
      <c r="J2426" s="12"/>
      <c r="Z2426" s="4" t="s">
        <v>7</v>
      </c>
      <c r="AB2426" s="111"/>
    </row>
    <row r="2427" spans="1:28" ht="25.2" customHeight="1" x14ac:dyDescent="0.3">
      <c r="A2427" s="5"/>
      <c r="B2427" s="4"/>
      <c r="E2427" s="99"/>
      <c r="J2427" s="12"/>
      <c r="Z2427" s="4" t="s">
        <v>7</v>
      </c>
      <c r="AB2427" s="111"/>
    </row>
    <row r="2428" spans="1:28" ht="25.2" customHeight="1" x14ac:dyDescent="0.3">
      <c r="A2428" s="5"/>
      <c r="B2428" s="4"/>
      <c r="E2428" s="99"/>
      <c r="J2428" s="12"/>
      <c r="Z2428" s="4" t="s">
        <v>7</v>
      </c>
      <c r="AB2428" s="111"/>
    </row>
    <row r="2429" spans="1:28" ht="25.2" customHeight="1" x14ac:dyDescent="0.3">
      <c r="A2429" s="5"/>
      <c r="B2429" s="4"/>
      <c r="E2429" s="99"/>
      <c r="J2429" s="12"/>
      <c r="Z2429" s="4" t="s">
        <v>7</v>
      </c>
      <c r="AB2429" s="111"/>
    </row>
    <row r="2430" spans="1:28" ht="25.2" customHeight="1" x14ac:dyDescent="0.3">
      <c r="A2430" s="5"/>
      <c r="B2430" s="4"/>
      <c r="E2430" s="99"/>
      <c r="J2430" s="12"/>
      <c r="Z2430" s="4" t="s">
        <v>7</v>
      </c>
      <c r="AB2430" s="111"/>
    </row>
    <row r="2431" spans="1:28" ht="25.2" customHeight="1" x14ac:dyDescent="0.3">
      <c r="A2431" s="5"/>
      <c r="B2431" s="4"/>
      <c r="E2431" s="99"/>
      <c r="J2431" s="12"/>
      <c r="Z2431" s="4" t="s">
        <v>7</v>
      </c>
      <c r="AB2431" s="111"/>
    </row>
    <row r="2432" spans="1:28" ht="25.2" customHeight="1" x14ac:dyDescent="0.3">
      <c r="A2432" s="5"/>
      <c r="B2432" s="4"/>
      <c r="E2432" s="99"/>
      <c r="J2432" s="12"/>
      <c r="Z2432" s="4" t="s">
        <v>7</v>
      </c>
      <c r="AB2432" s="111"/>
    </row>
    <row r="2433" spans="1:28" ht="25.2" customHeight="1" x14ac:dyDescent="0.3">
      <c r="A2433" s="5"/>
      <c r="B2433" s="4"/>
      <c r="E2433" s="99"/>
      <c r="J2433" s="12"/>
      <c r="Z2433" s="4" t="s">
        <v>7</v>
      </c>
      <c r="AB2433" s="111"/>
    </row>
    <row r="2434" spans="1:28" ht="25.2" customHeight="1" x14ac:dyDescent="0.3">
      <c r="A2434" s="5"/>
      <c r="B2434" s="4"/>
      <c r="E2434" s="99"/>
      <c r="J2434" s="12"/>
      <c r="Z2434" s="4" t="s">
        <v>7</v>
      </c>
      <c r="AB2434" s="111"/>
    </row>
    <row r="2435" spans="1:28" ht="25.2" customHeight="1" x14ac:dyDescent="0.3">
      <c r="A2435" s="5"/>
      <c r="B2435" s="4"/>
      <c r="E2435" s="99"/>
      <c r="J2435" s="12"/>
      <c r="Z2435" s="4" t="s">
        <v>7</v>
      </c>
      <c r="AB2435" s="111"/>
    </row>
    <row r="2436" spans="1:28" ht="25.2" customHeight="1" x14ac:dyDescent="0.3">
      <c r="A2436" s="5"/>
      <c r="B2436" s="4"/>
      <c r="E2436" s="99"/>
      <c r="J2436" s="12"/>
      <c r="Z2436" s="4" t="s">
        <v>7</v>
      </c>
      <c r="AB2436" s="111"/>
    </row>
    <row r="2437" spans="1:28" ht="25.2" customHeight="1" x14ac:dyDescent="0.3">
      <c r="A2437" s="5"/>
      <c r="B2437" s="4"/>
      <c r="E2437" s="99"/>
      <c r="J2437" s="12"/>
      <c r="Z2437" s="4" t="s">
        <v>7</v>
      </c>
      <c r="AB2437" s="111"/>
    </row>
    <row r="2438" spans="1:28" ht="25.2" customHeight="1" x14ac:dyDescent="0.3">
      <c r="A2438" s="5"/>
      <c r="B2438" s="4"/>
      <c r="E2438" s="99"/>
      <c r="J2438" s="12"/>
      <c r="Z2438" s="4" t="s">
        <v>7</v>
      </c>
      <c r="AB2438" s="111"/>
    </row>
    <row r="2439" spans="1:28" ht="25.2" customHeight="1" x14ac:dyDescent="0.3">
      <c r="A2439" s="5"/>
      <c r="B2439" s="4"/>
      <c r="E2439" s="99"/>
      <c r="J2439" s="12"/>
      <c r="Z2439" s="4" t="s">
        <v>7</v>
      </c>
      <c r="AB2439" s="111"/>
    </row>
    <row r="2440" spans="1:28" ht="25.2" customHeight="1" x14ac:dyDescent="0.3">
      <c r="A2440" s="5"/>
      <c r="B2440" s="4"/>
      <c r="E2440" s="99"/>
      <c r="J2440" s="12"/>
      <c r="Z2440" s="4" t="s">
        <v>7</v>
      </c>
      <c r="AB2440" s="111"/>
    </row>
    <row r="2441" spans="1:28" ht="25.2" customHeight="1" x14ac:dyDescent="0.3">
      <c r="A2441" s="5"/>
      <c r="B2441" s="4"/>
      <c r="E2441" s="99"/>
      <c r="J2441" s="12"/>
      <c r="Z2441" s="4" t="s">
        <v>7</v>
      </c>
      <c r="AB2441" s="111"/>
    </row>
    <row r="2442" spans="1:28" ht="25.2" customHeight="1" x14ac:dyDescent="0.3">
      <c r="A2442" s="5"/>
      <c r="B2442" s="4"/>
      <c r="E2442" s="99"/>
      <c r="J2442" s="12"/>
      <c r="Z2442" s="4" t="s">
        <v>7</v>
      </c>
      <c r="AB2442" s="111"/>
    </row>
    <row r="2443" spans="1:28" ht="25.2" customHeight="1" x14ac:dyDescent="0.3">
      <c r="A2443" s="5"/>
      <c r="B2443" s="4"/>
      <c r="E2443" s="99"/>
      <c r="J2443" s="12"/>
      <c r="Z2443" s="4" t="s">
        <v>7</v>
      </c>
      <c r="AB2443" s="111"/>
    </row>
    <row r="2444" spans="1:28" ht="25.2" customHeight="1" x14ac:dyDescent="0.3">
      <c r="A2444" s="5"/>
      <c r="B2444" s="4"/>
      <c r="E2444" s="99"/>
      <c r="J2444" s="12"/>
      <c r="Z2444" s="4" t="s">
        <v>7</v>
      </c>
      <c r="AB2444" s="111"/>
    </row>
    <row r="2445" spans="1:28" ht="25.2" customHeight="1" x14ac:dyDescent="0.3">
      <c r="A2445" s="5"/>
      <c r="B2445" s="4"/>
      <c r="E2445" s="99"/>
      <c r="J2445" s="12"/>
      <c r="Z2445" s="4" t="s">
        <v>7</v>
      </c>
      <c r="AB2445" s="111"/>
    </row>
    <row r="2446" spans="1:28" ht="25.2" customHeight="1" x14ac:dyDescent="0.3">
      <c r="A2446" s="5"/>
      <c r="B2446" s="4"/>
      <c r="E2446" s="99"/>
      <c r="J2446" s="12"/>
      <c r="Z2446" s="4" t="s">
        <v>7</v>
      </c>
      <c r="AB2446" s="111"/>
    </row>
    <row r="2447" spans="1:28" ht="25.2" customHeight="1" x14ac:dyDescent="0.3">
      <c r="A2447" s="5"/>
      <c r="B2447" s="4"/>
      <c r="E2447" s="99"/>
      <c r="J2447" s="12"/>
      <c r="Z2447" s="4" t="s">
        <v>7</v>
      </c>
      <c r="AB2447" s="111"/>
    </row>
    <row r="2448" spans="1:28" ht="25.2" customHeight="1" x14ac:dyDescent="0.3">
      <c r="A2448" s="5"/>
      <c r="B2448" s="4"/>
      <c r="E2448" s="99"/>
      <c r="J2448" s="12"/>
      <c r="Z2448" s="4" t="s">
        <v>7</v>
      </c>
      <c r="AB2448" s="111"/>
    </row>
    <row r="2449" spans="1:28" ht="25.2" customHeight="1" x14ac:dyDescent="0.3">
      <c r="A2449" s="5"/>
      <c r="B2449" s="4"/>
      <c r="E2449" s="99"/>
      <c r="J2449" s="12"/>
      <c r="Z2449" s="4" t="s">
        <v>7</v>
      </c>
      <c r="AB2449" s="111"/>
    </row>
    <row r="2450" spans="1:28" ht="25.2" customHeight="1" x14ac:dyDescent="0.3">
      <c r="A2450" s="5"/>
      <c r="B2450" s="4"/>
      <c r="E2450" s="99"/>
      <c r="J2450" s="12"/>
      <c r="Z2450" s="4" t="s">
        <v>7</v>
      </c>
      <c r="AB2450" s="111"/>
    </row>
    <row r="2451" spans="1:28" ht="25.2" customHeight="1" x14ac:dyDescent="0.3">
      <c r="A2451" s="5"/>
      <c r="B2451" s="4"/>
      <c r="E2451" s="99"/>
      <c r="J2451" s="12"/>
      <c r="Z2451" s="4" t="s">
        <v>7</v>
      </c>
      <c r="AB2451" s="111"/>
    </row>
    <row r="2452" spans="1:28" ht="25.2" customHeight="1" x14ac:dyDescent="0.3">
      <c r="A2452" s="5"/>
      <c r="B2452" s="4"/>
      <c r="E2452" s="99"/>
      <c r="J2452" s="12"/>
      <c r="Z2452" s="4" t="s">
        <v>7</v>
      </c>
      <c r="AB2452" s="111"/>
    </row>
    <row r="2453" spans="1:28" ht="25.2" customHeight="1" x14ac:dyDescent="0.3">
      <c r="A2453" s="5"/>
      <c r="B2453" s="4"/>
      <c r="E2453" s="99"/>
      <c r="J2453" s="12"/>
      <c r="Z2453" s="4" t="s">
        <v>7</v>
      </c>
      <c r="AB2453" s="111"/>
    </row>
    <row r="2454" spans="1:28" ht="25.2" customHeight="1" x14ac:dyDescent="0.3">
      <c r="A2454" s="5"/>
      <c r="B2454" s="4"/>
      <c r="E2454" s="99"/>
      <c r="J2454" s="12"/>
      <c r="Z2454" s="4" t="s">
        <v>7</v>
      </c>
      <c r="AB2454" s="111"/>
    </row>
    <row r="2455" spans="1:28" ht="25.2" customHeight="1" x14ac:dyDescent="0.3">
      <c r="A2455" s="5"/>
      <c r="B2455" s="4"/>
      <c r="E2455" s="99"/>
      <c r="J2455" s="12"/>
      <c r="Z2455" s="4" t="s">
        <v>7</v>
      </c>
      <c r="AB2455" s="111"/>
    </row>
    <row r="2456" spans="1:28" ht="25.2" customHeight="1" x14ac:dyDescent="0.3">
      <c r="A2456" s="5"/>
      <c r="B2456" s="4"/>
      <c r="E2456" s="99"/>
      <c r="J2456" s="12"/>
      <c r="Z2456" s="4" t="s">
        <v>7</v>
      </c>
      <c r="AB2456" s="111"/>
    </row>
    <row r="2457" spans="1:28" ht="25.2" customHeight="1" x14ac:dyDescent="0.3">
      <c r="A2457" s="5"/>
      <c r="B2457" s="4"/>
      <c r="E2457" s="99"/>
      <c r="J2457" s="12"/>
      <c r="Z2457" s="4" t="s">
        <v>7</v>
      </c>
      <c r="AB2457" s="111"/>
    </row>
    <row r="2458" spans="1:28" ht="25.2" customHeight="1" x14ac:dyDescent="0.3">
      <c r="A2458" s="5"/>
      <c r="B2458" s="4"/>
      <c r="E2458" s="99"/>
      <c r="J2458" s="12"/>
      <c r="Z2458" s="4" t="s">
        <v>7</v>
      </c>
      <c r="AB2458" s="111"/>
    </row>
    <row r="2459" spans="1:28" ht="25.2" customHeight="1" x14ac:dyDescent="0.3">
      <c r="A2459" s="5"/>
      <c r="B2459" s="4"/>
      <c r="E2459" s="99"/>
      <c r="J2459" s="12"/>
      <c r="Z2459" s="4" t="s">
        <v>7</v>
      </c>
      <c r="AB2459" s="111"/>
    </row>
    <row r="2460" spans="1:28" ht="25.2" customHeight="1" x14ac:dyDescent="0.3">
      <c r="A2460" s="5"/>
      <c r="B2460" s="4"/>
      <c r="E2460" s="99"/>
      <c r="J2460" s="12"/>
      <c r="Z2460" s="4" t="s">
        <v>7</v>
      </c>
      <c r="AB2460" s="111"/>
    </row>
    <row r="2461" spans="1:28" ht="25.2" customHeight="1" x14ac:dyDescent="0.3">
      <c r="A2461" s="5"/>
      <c r="B2461" s="4"/>
      <c r="E2461" s="99"/>
      <c r="J2461" s="12"/>
      <c r="Z2461" s="4" t="s">
        <v>7</v>
      </c>
      <c r="AB2461" s="111"/>
    </row>
    <row r="2462" spans="1:28" ht="25.2" customHeight="1" x14ac:dyDescent="0.3">
      <c r="A2462" s="5"/>
      <c r="B2462" s="4"/>
      <c r="E2462" s="99"/>
      <c r="J2462" s="12"/>
      <c r="Z2462" s="4" t="s">
        <v>7</v>
      </c>
      <c r="AB2462" s="111"/>
    </row>
    <row r="2463" spans="1:28" ht="25.2" customHeight="1" x14ac:dyDescent="0.3">
      <c r="A2463" s="5"/>
      <c r="B2463" s="4"/>
      <c r="E2463" s="99"/>
      <c r="J2463" s="12"/>
      <c r="Z2463" s="4" t="s">
        <v>7</v>
      </c>
      <c r="AB2463" s="111"/>
    </row>
    <row r="2464" spans="1:28" ht="25.2" customHeight="1" x14ac:dyDescent="0.3">
      <c r="A2464" s="5"/>
      <c r="B2464" s="4"/>
      <c r="E2464" s="99"/>
      <c r="J2464" s="12"/>
      <c r="Z2464" s="4" t="s">
        <v>7</v>
      </c>
      <c r="AB2464" s="111"/>
    </row>
    <row r="2465" spans="1:28" ht="25.2" customHeight="1" x14ac:dyDescent="0.3">
      <c r="A2465" s="5"/>
      <c r="B2465" s="4"/>
      <c r="E2465" s="99"/>
      <c r="J2465" s="12"/>
      <c r="Z2465" s="4" t="s">
        <v>7</v>
      </c>
      <c r="AB2465" s="111"/>
    </row>
    <row r="2466" spans="1:28" ht="25.2" customHeight="1" x14ac:dyDescent="0.3">
      <c r="A2466" s="5"/>
      <c r="B2466" s="4"/>
      <c r="E2466" s="99"/>
      <c r="J2466" s="12"/>
      <c r="Z2466" s="4" t="s">
        <v>7</v>
      </c>
      <c r="AB2466" s="111"/>
    </row>
    <row r="2467" spans="1:28" ht="25.2" customHeight="1" x14ac:dyDescent="0.3">
      <c r="A2467" s="5"/>
      <c r="B2467" s="4"/>
      <c r="E2467" s="99"/>
      <c r="J2467" s="12"/>
      <c r="Z2467" s="4" t="s">
        <v>7</v>
      </c>
      <c r="AB2467" s="111"/>
    </row>
    <row r="2468" spans="1:28" ht="25.2" customHeight="1" x14ac:dyDescent="0.3">
      <c r="A2468" s="5"/>
      <c r="B2468" s="4"/>
      <c r="E2468" s="99"/>
      <c r="J2468" s="12"/>
      <c r="Z2468" s="4" t="s">
        <v>7</v>
      </c>
      <c r="AB2468" s="111"/>
    </row>
    <row r="2469" spans="1:28" ht="25.2" customHeight="1" x14ac:dyDescent="0.3">
      <c r="A2469" s="5"/>
      <c r="B2469" s="4"/>
      <c r="E2469" s="99"/>
      <c r="J2469" s="12"/>
      <c r="Z2469" s="4" t="s">
        <v>7</v>
      </c>
      <c r="AB2469" s="111"/>
    </row>
    <row r="2470" spans="1:28" ht="25.2" customHeight="1" x14ac:dyDescent="0.3">
      <c r="A2470" s="5"/>
      <c r="B2470" s="4"/>
      <c r="E2470" s="99"/>
      <c r="J2470" s="12"/>
      <c r="Z2470" s="4" t="s">
        <v>7</v>
      </c>
      <c r="AB2470" s="111"/>
    </row>
    <row r="2471" spans="1:28" ht="25.2" customHeight="1" x14ac:dyDescent="0.3">
      <c r="A2471" s="5"/>
      <c r="B2471" s="4"/>
      <c r="E2471" s="99"/>
      <c r="J2471" s="12"/>
      <c r="Z2471" s="4" t="s">
        <v>7</v>
      </c>
      <c r="AB2471" s="111"/>
    </row>
    <row r="2472" spans="1:28" ht="25.2" customHeight="1" x14ac:dyDescent="0.3">
      <c r="A2472" s="5"/>
      <c r="B2472" s="4"/>
      <c r="E2472" s="99"/>
      <c r="J2472" s="12"/>
      <c r="Z2472" s="4" t="s">
        <v>7</v>
      </c>
      <c r="AB2472" s="111"/>
    </row>
    <row r="2473" spans="1:28" ht="25.2" customHeight="1" x14ac:dyDescent="0.3">
      <c r="A2473" s="5"/>
      <c r="B2473" s="4"/>
      <c r="E2473" s="99"/>
      <c r="J2473" s="12"/>
      <c r="Z2473" s="4" t="s">
        <v>7</v>
      </c>
      <c r="AB2473" s="111"/>
    </row>
    <row r="2474" spans="1:28" ht="25.2" customHeight="1" x14ac:dyDescent="0.3">
      <c r="A2474" s="5"/>
      <c r="B2474" s="4"/>
      <c r="E2474" s="99"/>
      <c r="J2474" s="12"/>
      <c r="Z2474" s="4" t="s">
        <v>7</v>
      </c>
      <c r="AB2474" s="111"/>
    </row>
    <row r="2475" spans="1:28" ht="25.2" customHeight="1" x14ac:dyDescent="0.3">
      <c r="A2475" s="5"/>
      <c r="B2475" s="4"/>
      <c r="E2475" s="99"/>
      <c r="J2475" s="12"/>
      <c r="Z2475" s="4" t="s">
        <v>7</v>
      </c>
      <c r="AB2475" s="111"/>
    </row>
    <row r="2476" spans="1:28" ht="25.2" customHeight="1" x14ac:dyDescent="0.3">
      <c r="A2476" s="5"/>
      <c r="B2476" s="4"/>
      <c r="E2476" s="99"/>
      <c r="J2476" s="12"/>
      <c r="Z2476" s="4" t="s">
        <v>7</v>
      </c>
      <c r="AB2476" s="111"/>
    </row>
    <row r="2477" spans="1:28" ht="25.2" customHeight="1" x14ac:dyDescent="0.3">
      <c r="A2477" s="5"/>
      <c r="B2477" s="4"/>
      <c r="E2477" s="99"/>
      <c r="J2477" s="12"/>
      <c r="Z2477" s="4" t="s">
        <v>7</v>
      </c>
      <c r="AB2477" s="111"/>
    </row>
    <row r="2478" spans="1:28" ht="25.2" customHeight="1" x14ac:dyDescent="0.3">
      <c r="A2478" s="5"/>
      <c r="B2478" s="4"/>
      <c r="E2478" s="99"/>
      <c r="J2478" s="12"/>
      <c r="Z2478" s="4" t="s">
        <v>7</v>
      </c>
      <c r="AB2478" s="111"/>
    </row>
    <row r="2479" spans="1:28" ht="25.2" customHeight="1" x14ac:dyDescent="0.3">
      <c r="A2479" s="5"/>
      <c r="B2479" s="4"/>
      <c r="E2479" s="99"/>
      <c r="J2479" s="12"/>
      <c r="Z2479" s="4" t="s">
        <v>7</v>
      </c>
      <c r="AB2479" s="111"/>
    </row>
    <row r="2480" spans="1:28" ht="25.2" customHeight="1" x14ac:dyDescent="0.3">
      <c r="A2480" s="5"/>
      <c r="B2480" s="4"/>
      <c r="E2480" s="99"/>
      <c r="J2480" s="12"/>
      <c r="Z2480" s="4" t="s">
        <v>7</v>
      </c>
      <c r="AB2480" s="111"/>
    </row>
    <row r="2481" spans="1:28" ht="25.2" customHeight="1" x14ac:dyDescent="0.3">
      <c r="A2481" s="5"/>
      <c r="B2481" s="4"/>
      <c r="E2481" s="99"/>
      <c r="J2481" s="12"/>
      <c r="Z2481" s="4" t="s">
        <v>7</v>
      </c>
      <c r="AB2481" s="111"/>
    </row>
    <row r="2482" spans="1:28" ht="25.2" customHeight="1" x14ac:dyDescent="0.3">
      <c r="A2482" s="5"/>
      <c r="B2482" s="4"/>
      <c r="E2482" s="99"/>
      <c r="J2482" s="12"/>
      <c r="Z2482" s="4" t="s">
        <v>7</v>
      </c>
      <c r="AB2482" s="111"/>
    </row>
    <row r="2483" spans="1:28" ht="25.2" customHeight="1" x14ac:dyDescent="0.3">
      <c r="A2483" s="5"/>
      <c r="B2483" s="4"/>
      <c r="E2483" s="99"/>
      <c r="J2483" s="12"/>
      <c r="Z2483" s="4" t="s">
        <v>7</v>
      </c>
      <c r="AB2483" s="111"/>
    </row>
    <row r="2484" spans="1:28" ht="25.2" customHeight="1" x14ac:dyDescent="0.3">
      <c r="A2484" s="5"/>
      <c r="B2484" s="4"/>
      <c r="E2484" s="99"/>
      <c r="J2484" s="12"/>
      <c r="Z2484" s="4" t="s">
        <v>7</v>
      </c>
      <c r="AB2484" s="111"/>
    </row>
    <row r="2485" spans="1:28" ht="25.2" customHeight="1" x14ac:dyDescent="0.3">
      <c r="A2485" s="5"/>
      <c r="B2485" s="4"/>
      <c r="E2485" s="99"/>
      <c r="J2485" s="12"/>
      <c r="Z2485" s="4" t="s">
        <v>7</v>
      </c>
      <c r="AB2485" s="111"/>
    </row>
    <row r="2486" spans="1:28" ht="25.2" customHeight="1" x14ac:dyDescent="0.3">
      <c r="A2486" s="5"/>
      <c r="B2486" s="4"/>
      <c r="E2486" s="99"/>
      <c r="J2486" s="12"/>
      <c r="Z2486" s="4" t="s">
        <v>7</v>
      </c>
      <c r="AB2486" s="111"/>
    </row>
    <row r="2487" spans="1:28" ht="25.2" customHeight="1" x14ac:dyDescent="0.3">
      <c r="A2487" s="5"/>
      <c r="B2487" s="4"/>
      <c r="E2487" s="99"/>
      <c r="J2487" s="12"/>
      <c r="Z2487" s="4" t="s">
        <v>7</v>
      </c>
      <c r="AB2487" s="111"/>
    </row>
    <row r="2488" spans="1:28" ht="25.2" customHeight="1" x14ac:dyDescent="0.3">
      <c r="A2488" s="5"/>
      <c r="B2488" s="4"/>
      <c r="E2488" s="99"/>
      <c r="J2488" s="12"/>
      <c r="Z2488" s="4" t="s">
        <v>7</v>
      </c>
      <c r="AB2488" s="111"/>
    </row>
    <row r="2489" spans="1:28" ht="25.2" customHeight="1" x14ac:dyDescent="0.3">
      <c r="A2489" s="5"/>
      <c r="B2489" s="4"/>
      <c r="E2489" s="99"/>
      <c r="J2489" s="12"/>
      <c r="Z2489" s="4" t="s">
        <v>7</v>
      </c>
      <c r="AB2489" s="111"/>
    </row>
    <row r="2490" spans="1:28" ht="25.2" customHeight="1" x14ac:dyDescent="0.3">
      <c r="A2490" s="5"/>
      <c r="B2490" s="4"/>
      <c r="E2490" s="99"/>
      <c r="J2490" s="12"/>
      <c r="Z2490" s="4" t="s">
        <v>7</v>
      </c>
      <c r="AB2490" s="111"/>
    </row>
    <row r="2491" spans="1:28" ht="25.2" customHeight="1" x14ac:dyDescent="0.3">
      <c r="A2491" s="5"/>
      <c r="B2491" s="4"/>
      <c r="E2491" s="99"/>
      <c r="J2491" s="12"/>
      <c r="Z2491" s="4" t="s">
        <v>7</v>
      </c>
      <c r="AB2491" s="111"/>
    </row>
    <row r="2492" spans="1:28" ht="25.2" customHeight="1" x14ac:dyDescent="0.3">
      <c r="A2492" s="5"/>
      <c r="B2492" s="4"/>
      <c r="E2492" s="99"/>
      <c r="J2492" s="12"/>
      <c r="Z2492" s="4" t="s">
        <v>7</v>
      </c>
      <c r="AB2492" s="111"/>
    </row>
    <row r="2493" spans="1:28" ht="25.2" customHeight="1" x14ac:dyDescent="0.3">
      <c r="A2493" s="5"/>
      <c r="B2493" s="4"/>
      <c r="E2493" s="99"/>
      <c r="J2493" s="12"/>
      <c r="Z2493" s="4" t="s">
        <v>7</v>
      </c>
      <c r="AB2493" s="111"/>
    </row>
    <row r="2494" spans="1:28" ht="25.2" customHeight="1" x14ac:dyDescent="0.3">
      <c r="A2494" s="5"/>
      <c r="B2494" s="4"/>
      <c r="E2494" s="99"/>
      <c r="J2494" s="12"/>
      <c r="Z2494" s="4" t="s">
        <v>7</v>
      </c>
      <c r="AB2494" s="111"/>
    </row>
    <row r="2495" spans="1:28" ht="25.2" customHeight="1" x14ac:dyDescent="0.3">
      <c r="A2495" s="5"/>
      <c r="B2495" s="4"/>
      <c r="E2495" s="99"/>
      <c r="J2495" s="12"/>
      <c r="Z2495" s="4" t="s">
        <v>7</v>
      </c>
      <c r="AB2495" s="111"/>
    </row>
    <row r="2496" spans="1:28" ht="25.2" customHeight="1" x14ac:dyDescent="0.3">
      <c r="A2496" s="5"/>
      <c r="B2496" s="4"/>
      <c r="E2496" s="99"/>
      <c r="J2496" s="12"/>
      <c r="Z2496" s="4" t="s">
        <v>7</v>
      </c>
      <c r="AB2496" s="111"/>
    </row>
    <row r="2497" spans="1:28" ht="25.2" customHeight="1" x14ac:dyDescent="0.3">
      <c r="A2497" s="5"/>
      <c r="B2497" s="4"/>
      <c r="E2497" s="99"/>
      <c r="J2497" s="12"/>
      <c r="Z2497" s="4" t="s">
        <v>7</v>
      </c>
      <c r="AB2497" s="111"/>
    </row>
    <row r="2498" spans="1:28" ht="25.2" customHeight="1" x14ac:dyDescent="0.3">
      <c r="A2498" s="5"/>
      <c r="B2498" s="4"/>
      <c r="E2498" s="99"/>
      <c r="J2498" s="12"/>
      <c r="Z2498" s="4" t="s">
        <v>7</v>
      </c>
      <c r="AB2498" s="111"/>
    </row>
    <row r="2499" spans="1:28" ht="25.2" customHeight="1" x14ac:dyDescent="0.3">
      <c r="A2499" s="5"/>
      <c r="B2499" s="4"/>
      <c r="E2499" s="99"/>
      <c r="J2499" s="12"/>
      <c r="Z2499" s="4" t="s">
        <v>7</v>
      </c>
      <c r="AB2499" s="111"/>
    </row>
    <row r="2500" spans="1:28" ht="25.2" customHeight="1" x14ac:dyDescent="0.3">
      <c r="A2500" s="5"/>
      <c r="B2500" s="4"/>
      <c r="E2500" s="99"/>
      <c r="J2500" s="12"/>
      <c r="Z2500" s="4" t="s">
        <v>7</v>
      </c>
      <c r="AB2500" s="111"/>
    </row>
    <row r="2501" spans="1:28" ht="25.2" customHeight="1" x14ac:dyDescent="0.3">
      <c r="A2501" s="5"/>
      <c r="B2501" s="4"/>
      <c r="E2501" s="99"/>
      <c r="J2501" s="12"/>
      <c r="Z2501" s="4" t="s">
        <v>7</v>
      </c>
      <c r="AB2501" s="111"/>
    </row>
    <row r="2502" spans="1:28" ht="25.2" customHeight="1" x14ac:dyDescent="0.3">
      <c r="A2502" s="5"/>
      <c r="B2502" s="4"/>
      <c r="E2502" s="99"/>
      <c r="J2502" s="12"/>
      <c r="Z2502" s="4" t="s">
        <v>7</v>
      </c>
      <c r="AB2502" s="111"/>
    </row>
    <row r="2503" spans="1:28" ht="25.2" customHeight="1" x14ac:dyDescent="0.3">
      <c r="A2503" s="5"/>
      <c r="B2503" s="4"/>
      <c r="E2503" s="99"/>
      <c r="J2503" s="12"/>
      <c r="Z2503" s="4" t="s">
        <v>7</v>
      </c>
      <c r="AB2503" s="111"/>
    </row>
    <row r="2504" spans="1:28" ht="25.2" customHeight="1" x14ac:dyDescent="0.3">
      <c r="A2504" s="5"/>
      <c r="B2504" s="4"/>
      <c r="E2504" s="99"/>
      <c r="J2504" s="12"/>
      <c r="Z2504" s="4" t="s">
        <v>7</v>
      </c>
      <c r="AB2504" s="111"/>
    </row>
    <row r="2505" spans="1:28" ht="25.2" customHeight="1" x14ac:dyDescent="0.3">
      <c r="A2505" s="5"/>
      <c r="B2505" s="4"/>
      <c r="E2505" s="99"/>
      <c r="J2505" s="12"/>
      <c r="Z2505" s="4" t="s">
        <v>7</v>
      </c>
      <c r="AB2505" s="111"/>
    </row>
    <row r="2506" spans="1:28" ht="25.2" customHeight="1" x14ac:dyDescent="0.3">
      <c r="A2506" s="5"/>
      <c r="B2506" s="4"/>
      <c r="E2506" s="99"/>
      <c r="J2506" s="12"/>
      <c r="Z2506" s="4" t="s">
        <v>7</v>
      </c>
      <c r="AB2506" s="111"/>
    </row>
    <row r="2507" spans="1:28" ht="25.2" customHeight="1" x14ac:dyDescent="0.3">
      <c r="A2507" s="5"/>
      <c r="B2507" s="4"/>
      <c r="E2507" s="99"/>
      <c r="J2507" s="12"/>
      <c r="Z2507" s="4" t="s">
        <v>7</v>
      </c>
      <c r="AB2507" s="111"/>
    </row>
    <row r="2508" spans="1:28" ht="25.2" customHeight="1" x14ac:dyDescent="0.3">
      <c r="A2508" s="5"/>
      <c r="B2508" s="4"/>
      <c r="E2508" s="99"/>
      <c r="J2508" s="12"/>
      <c r="Z2508" s="4" t="s">
        <v>7</v>
      </c>
      <c r="AB2508" s="111"/>
    </row>
    <row r="2509" spans="1:28" ht="25.2" customHeight="1" x14ac:dyDescent="0.3">
      <c r="A2509" s="5"/>
      <c r="B2509" s="4"/>
      <c r="E2509" s="99"/>
      <c r="J2509" s="12"/>
      <c r="Z2509" s="4" t="s">
        <v>7</v>
      </c>
      <c r="AB2509" s="111"/>
    </row>
    <row r="2510" spans="1:28" ht="25.2" customHeight="1" x14ac:dyDescent="0.3">
      <c r="A2510" s="5"/>
      <c r="B2510" s="4"/>
      <c r="E2510" s="99"/>
      <c r="J2510" s="12"/>
      <c r="Z2510" s="4" t="s">
        <v>7</v>
      </c>
      <c r="AB2510" s="111"/>
    </row>
    <row r="2511" spans="1:28" ht="25.2" customHeight="1" x14ac:dyDescent="0.3">
      <c r="A2511" s="5"/>
      <c r="B2511" s="4"/>
      <c r="E2511" s="99"/>
      <c r="J2511" s="12"/>
      <c r="Z2511" s="4" t="s">
        <v>7</v>
      </c>
      <c r="AB2511" s="111"/>
    </row>
    <row r="2512" spans="1:28" ht="25.2" customHeight="1" x14ac:dyDescent="0.3">
      <c r="A2512" s="5"/>
      <c r="B2512" s="4"/>
      <c r="E2512" s="99"/>
      <c r="J2512" s="12"/>
      <c r="Z2512" s="4" t="s">
        <v>7</v>
      </c>
      <c r="AB2512" s="111"/>
    </row>
    <row r="2513" spans="1:28" ht="25.2" customHeight="1" x14ac:dyDescent="0.3">
      <c r="A2513" s="5"/>
      <c r="B2513" s="4"/>
      <c r="E2513" s="99"/>
      <c r="J2513" s="12"/>
      <c r="Z2513" s="4" t="s">
        <v>7</v>
      </c>
      <c r="AB2513" s="111"/>
    </row>
    <row r="2514" spans="1:28" ht="25.2" customHeight="1" x14ac:dyDescent="0.3">
      <c r="A2514" s="5"/>
      <c r="B2514" s="4"/>
      <c r="E2514" s="99"/>
      <c r="J2514" s="12"/>
      <c r="Z2514" s="4" t="s">
        <v>7</v>
      </c>
      <c r="AB2514" s="111"/>
    </row>
    <row r="2515" spans="1:28" ht="25.2" customHeight="1" x14ac:dyDescent="0.3">
      <c r="A2515" s="5"/>
      <c r="B2515" s="4"/>
      <c r="E2515" s="99"/>
      <c r="J2515" s="12"/>
      <c r="Z2515" s="4" t="s">
        <v>7</v>
      </c>
      <c r="AB2515" s="111"/>
    </row>
    <row r="2516" spans="1:28" ht="25.2" customHeight="1" x14ac:dyDescent="0.3">
      <c r="A2516" s="5"/>
      <c r="B2516" s="4"/>
      <c r="E2516" s="99"/>
      <c r="J2516" s="12"/>
      <c r="Z2516" s="4" t="s">
        <v>7</v>
      </c>
      <c r="AB2516" s="111"/>
    </row>
    <row r="2517" spans="1:28" ht="25.2" customHeight="1" x14ac:dyDescent="0.3">
      <c r="A2517" s="5"/>
      <c r="B2517" s="4"/>
      <c r="E2517" s="99"/>
      <c r="J2517" s="12"/>
      <c r="Z2517" s="4" t="s">
        <v>7</v>
      </c>
      <c r="AB2517" s="111"/>
    </row>
    <row r="2518" spans="1:28" ht="25.2" customHeight="1" x14ac:dyDescent="0.3">
      <c r="A2518" s="5"/>
      <c r="B2518" s="4"/>
      <c r="E2518" s="99"/>
      <c r="J2518" s="12"/>
      <c r="Z2518" s="4" t="s">
        <v>7</v>
      </c>
      <c r="AB2518" s="111"/>
    </row>
    <row r="2519" spans="1:28" ht="25.2" customHeight="1" x14ac:dyDescent="0.3">
      <c r="A2519" s="5"/>
      <c r="B2519" s="4"/>
      <c r="E2519" s="99"/>
      <c r="J2519" s="12"/>
      <c r="Z2519" s="4" t="s">
        <v>7</v>
      </c>
      <c r="AB2519" s="111"/>
    </row>
    <row r="2520" spans="1:28" ht="25.2" customHeight="1" x14ac:dyDescent="0.3">
      <c r="A2520" s="5"/>
      <c r="B2520" s="4"/>
      <c r="E2520" s="99"/>
      <c r="J2520" s="12"/>
      <c r="Z2520" s="4" t="s">
        <v>7</v>
      </c>
      <c r="AB2520" s="111"/>
    </row>
    <row r="2521" spans="1:28" ht="25.2" customHeight="1" x14ac:dyDescent="0.3">
      <c r="A2521" s="5"/>
      <c r="B2521" s="4"/>
      <c r="E2521" s="99"/>
      <c r="J2521" s="12"/>
      <c r="Z2521" s="4" t="s">
        <v>7</v>
      </c>
      <c r="AB2521" s="111"/>
    </row>
    <row r="2522" spans="1:28" ht="25.2" customHeight="1" x14ac:dyDescent="0.3">
      <c r="A2522" s="5"/>
      <c r="B2522" s="4"/>
      <c r="E2522" s="99"/>
      <c r="J2522" s="12"/>
      <c r="Z2522" s="4" t="s">
        <v>7</v>
      </c>
      <c r="AB2522" s="111"/>
    </row>
    <row r="2523" spans="1:28" ht="25.2" customHeight="1" x14ac:dyDescent="0.3">
      <c r="A2523" s="5"/>
      <c r="B2523" s="4"/>
      <c r="E2523" s="99"/>
      <c r="J2523" s="12"/>
      <c r="Z2523" s="4" t="s">
        <v>7</v>
      </c>
      <c r="AB2523" s="111"/>
    </row>
    <row r="2524" spans="1:28" ht="25.2" customHeight="1" x14ac:dyDescent="0.3">
      <c r="A2524" s="5"/>
      <c r="B2524" s="4"/>
      <c r="E2524" s="99"/>
      <c r="J2524" s="12"/>
      <c r="Z2524" s="4" t="s">
        <v>7</v>
      </c>
      <c r="AB2524" s="111"/>
    </row>
    <row r="2525" spans="1:28" ht="25.2" customHeight="1" x14ac:dyDescent="0.3">
      <c r="A2525" s="5"/>
      <c r="B2525" s="4"/>
      <c r="E2525" s="99"/>
      <c r="J2525" s="12"/>
      <c r="Z2525" s="4" t="s">
        <v>7</v>
      </c>
      <c r="AB2525" s="111"/>
    </row>
    <row r="2526" spans="1:28" ht="25.2" customHeight="1" x14ac:dyDescent="0.3">
      <c r="A2526" s="5"/>
      <c r="B2526" s="4"/>
      <c r="E2526" s="99"/>
      <c r="J2526" s="12"/>
      <c r="Z2526" s="4" t="s">
        <v>7</v>
      </c>
      <c r="AB2526" s="111"/>
    </row>
    <row r="2527" spans="1:28" ht="25.2" customHeight="1" x14ac:dyDescent="0.3">
      <c r="A2527" s="5"/>
      <c r="B2527" s="4"/>
      <c r="E2527" s="99"/>
      <c r="J2527" s="12"/>
      <c r="Z2527" s="4" t="s">
        <v>7</v>
      </c>
      <c r="AB2527" s="111"/>
    </row>
    <row r="2528" spans="1:28" ht="25.2" customHeight="1" x14ac:dyDescent="0.3">
      <c r="A2528" s="5"/>
      <c r="B2528" s="4"/>
      <c r="E2528" s="99"/>
      <c r="J2528" s="12"/>
      <c r="Z2528" s="4" t="s">
        <v>7</v>
      </c>
      <c r="AB2528" s="111"/>
    </row>
    <row r="2529" spans="1:28" ht="25.2" customHeight="1" x14ac:dyDescent="0.3">
      <c r="A2529" s="5"/>
      <c r="B2529" s="4"/>
      <c r="E2529" s="99"/>
      <c r="J2529" s="12"/>
      <c r="Z2529" s="4" t="s">
        <v>7</v>
      </c>
      <c r="AB2529" s="111"/>
    </row>
    <row r="2530" spans="1:28" ht="25.2" customHeight="1" x14ac:dyDescent="0.3">
      <c r="A2530" s="5"/>
      <c r="B2530" s="4"/>
      <c r="E2530" s="99"/>
      <c r="J2530" s="12"/>
      <c r="Z2530" s="4" t="s">
        <v>7</v>
      </c>
      <c r="AB2530" s="111"/>
    </row>
    <row r="2531" spans="1:28" ht="25.2" customHeight="1" x14ac:dyDescent="0.3">
      <c r="A2531" s="5"/>
      <c r="B2531" s="4"/>
      <c r="E2531" s="99"/>
      <c r="J2531" s="12"/>
      <c r="Z2531" s="4" t="s">
        <v>7</v>
      </c>
      <c r="AB2531" s="111"/>
    </row>
    <row r="2532" spans="1:28" ht="25.2" customHeight="1" x14ac:dyDescent="0.3">
      <c r="A2532" s="5"/>
      <c r="B2532" s="4"/>
      <c r="E2532" s="99"/>
      <c r="J2532" s="12"/>
      <c r="Z2532" s="4" t="s">
        <v>7</v>
      </c>
      <c r="AB2532" s="111"/>
    </row>
    <row r="2533" spans="1:28" ht="25.2" customHeight="1" x14ac:dyDescent="0.3">
      <c r="A2533" s="5"/>
      <c r="B2533" s="4"/>
      <c r="E2533" s="99"/>
      <c r="J2533" s="12"/>
      <c r="Z2533" s="4" t="s">
        <v>7</v>
      </c>
      <c r="AB2533" s="111"/>
    </row>
    <row r="2534" spans="1:28" ht="25.2" customHeight="1" x14ac:dyDescent="0.3">
      <c r="A2534" s="5"/>
      <c r="B2534" s="4"/>
      <c r="E2534" s="99"/>
      <c r="J2534" s="12"/>
      <c r="Z2534" s="4" t="s">
        <v>7</v>
      </c>
      <c r="AB2534" s="111"/>
    </row>
    <row r="2535" spans="1:28" ht="25.2" customHeight="1" x14ac:dyDescent="0.3">
      <c r="A2535" s="5"/>
      <c r="B2535" s="4"/>
      <c r="E2535" s="99"/>
      <c r="J2535" s="12"/>
      <c r="Z2535" s="4" t="s">
        <v>7</v>
      </c>
      <c r="AB2535" s="111"/>
    </row>
    <row r="2536" spans="1:28" ht="25.2" customHeight="1" x14ac:dyDescent="0.3">
      <c r="A2536" s="5"/>
      <c r="B2536" s="4"/>
      <c r="E2536" s="99"/>
      <c r="J2536" s="12"/>
      <c r="Z2536" s="4" t="s">
        <v>7</v>
      </c>
      <c r="AB2536" s="111"/>
    </row>
    <row r="2537" spans="1:28" ht="25.2" customHeight="1" x14ac:dyDescent="0.3">
      <c r="A2537" s="5"/>
      <c r="B2537" s="4"/>
      <c r="E2537" s="99"/>
      <c r="J2537" s="12"/>
      <c r="Z2537" s="4" t="s">
        <v>7</v>
      </c>
      <c r="AB2537" s="111"/>
    </row>
    <row r="2538" spans="1:28" ht="25.2" customHeight="1" x14ac:dyDescent="0.3">
      <c r="A2538" s="5"/>
      <c r="B2538" s="4"/>
      <c r="E2538" s="99"/>
      <c r="J2538" s="12"/>
      <c r="Z2538" s="4" t="s">
        <v>7</v>
      </c>
      <c r="AB2538" s="111"/>
    </row>
    <row r="2539" spans="1:28" ht="25.2" customHeight="1" x14ac:dyDescent="0.3">
      <c r="A2539" s="5"/>
      <c r="B2539" s="4"/>
      <c r="E2539" s="99"/>
      <c r="J2539" s="12"/>
      <c r="Z2539" s="4"/>
      <c r="AB2539" s="111"/>
    </row>
  </sheetData>
  <autoFilter ref="A10:AM2538" xr:uid="{00000000-0001-0000-0000-000000000000}"/>
  <conditionalFormatting sqref="C1:C8 C10:C1259 C1445:C1048576">
    <cfRule type="duplicateValues" dxfId="34" priority="34"/>
  </conditionalFormatting>
  <conditionalFormatting sqref="C1:C1048576">
    <cfRule type="duplicateValues" dxfId="33" priority="1"/>
  </conditionalFormatting>
  <conditionalFormatting sqref="C11:C1463">
    <cfRule type="duplicateValues" dxfId="32" priority="119"/>
  </conditionalFormatting>
  <conditionalFormatting sqref="E1:E1048576">
    <cfRule type="duplicateValues" dxfId="31" priority="15"/>
  </conditionalFormatting>
  <conditionalFormatting sqref="E1300:E1313">
    <cfRule type="duplicateValues" dxfId="30" priority="14"/>
  </conditionalFormatting>
  <conditionalFormatting sqref="H1:H6">
    <cfRule type="cellIs" dxfId="29" priority="35" operator="equal">
      <formula>"CANCELADO"</formula>
    </cfRule>
    <cfRule type="cellIs" dxfId="28" priority="36" operator="equal">
      <formula>"AGUARDAR"</formula>
    </cfRule>
  </conditionalFormatting>
  <conditionalFormatting sqref="H3 M5 L6">
    <cfRule type="cellIs" dxfId="27" priority="81" operator="greaterThan">
      <formula>0</formula>
    </cfRule>
  </conditionalFormatting>
  <conditionalFormatting sqref="H4">
    <cfRule type="cellIs" dxfId="26" priority="80" operator="greaterThan">
      <formula>0</formula>
    </cfRule>
  </conditionalFormatting>
  <conditionalFormatting sqref="H6">
    <cfRule type="cellIs" dxfId="25" priority="77" operator="greaterThan">
      <formula>0</formula>
    </cfRule>
  </conditionalFormatting>
  <conditionalFormatting sqref="H8 H10:H1048576">
    <cfRule type="cellIs" dxfId="24" priority="25" operator="equal">
      <formula>"AGUARDAR"</formula>
    </cfRule>
  </conditionalFormatting>
  <conditionalFormatting sqref="H10:H1998">
    <cfRule type="cellIs" dxfId="23" priority="4" operator="equal">
      <formula>"CANCELADO"</formula>
    </cfRule>
    <cfRule type="cellIs" dxfId="22" priority="5" operator="equal">
      <formula>"NÃO"</formula>
    </cfRule>
  </conditionalFormatting>
  <conditionalFormatting sqref="L5">
    <cfRule type="cellIs" dxfId="21" priority="40" operator="greaterThan">
      <formula>0</formula>
    </cfRule>
  </conditionalFormatting>
  <conditionalFormatting sqref="L3:M3">
    <cfRule type="cellIs" dxfId="20" priority="59" operator="greaterThan">
      <formula>0</formula>
    </cfRule>
  </conditionalFormatting>
  <conditionalFormatting sqref="L4:M4 H5 I6">
    <cfRule type="cellIs" dxfId="19" priority="79" operator="greaterThan">
      <formula>0</formula>
    </cfRule>
  </conditionalFormatting>
  <conditionalFormatting sqref="O4 R4">
    <cfRule type="containsText" dxfId="18" priority="66" operator="containsText" text="Análise atrasada">
      <formula>NOT(ISERROR(SEARCH("Análise atrasada",O4)))</formula>
    </cfRule>
    <cfRule type="containsText" dxfId="17" priority="67" operator="containsText" text="Análise dentro do prazo">
      <formula>NOT(ISERROR(SEARCH("Análise dentro do prazo",O4)))</formula>
    </cfRule>
  </conditionalFormatting>
  <conditionalFormatting sqref="O5 R5">
    <cfRule type="cellIs" dxfId="16" priority="64" operator="greaterThanOrEqual">
      <formula>6</formula>
    </cfRule>
    <cfRule type="cellIs" dxfId="15" priority="65" operator="lessThanOrEqual">
      <formula>5</formula>
    </cfRule>
  </conditionalFormatting>
  <conditionalFormatting sqref="O11:O1313 O1432:O2057">
    <cfRule type="duplicateValues" dxfId="14" priority="45"/>
  </conditionalFormatting>
  <conditionalFormatting sqref="Q1445:Q1048576 Q1:Q1325">
    <cfRule type="duplicateValues" dxfId="13" priority="13"/>
  </conditionalFormatting>
  <conditionalFormatting sqref="Z1566:Z1048576 Z1 Z5:Z8 Z3 Z10:Z78">
    <cfRule type="duplicateValues" dxfId="12" priority="16"/>
  </conditionalFormatting>
  <dataValidations count="5">
    <dataValidation type="list" allowBlank="1" showInputMessage="1" showErrorMessage="1" sqref="L1159 L923:L953 L11:M34 M561:M565 M475:M485 M124:M473 M487:M498 M507:M537 M500:M505 M547:M550 M552:M559 M539:M545 M567:M568 M35:M122 L969:M969 L955:L968 L996:L997 L999:M999 L1265 L1271:L1272 L1274 L1276 L1285:L1289 L1291:L1293 L1295 L1304 M570:M573 M576:M577 L583:M583 L585:M585 L593:M593 M620:M621 L649:M649 L658:M658 M663:M664 L684:M684 M705:M706 L709:M709 L738:M738 L744:M744 L747:M747 M754:M756 L758:M758 L763:M763 L766:M766 M772:M774 M776:M779 L784:M784 L797:M797 M807:M811 M815:M817 L819:M819 L821:M821 L823:M823 L828:M828 M832:M839 L853:M853 M855:M857 M859:M863 M871:M874 M880:M881 L887:M887 L889:M889 L892:M892 M897:M907 L922:M922 M939:M945 L954:M954 M956:M968 M970:M998 M1001:M1002 M1005:M1021 L584 L586:L592 L594:L648 L650:L657 L659:L683 L685:L708 L710:L737 L739:L743 L745:L746 L748:L757 L759:L762 L764:L765 L767:L783 L785:L796 L798:L818 L820 L822 L824:L827 L829:L852 L35:L582 L888 L890:L891 L893:L921 L970:L988 L1016:L1021 L1006:L1014 L1034:M1042 L854:L886 L990 L994 L1003:M1003 L1022:M1032" xr:uid="{0F2C91CD-CA3A-4F24-87FB-4F74F32ACC0E}">
      <formula1>"SIM,NÃO,AGUARDAR"</formula1>
    </dataValidation>
    <dataValidation type="list" allowBlank="1" showInputMessage="1" showErrorMessage="1" sqref="AD8 AD907:AD945 AD1000:AD1001 AD1004:AD1005 AD1159 AD1093:AD1095 AD954 AD959 AD961 AD970:AD973 AD1011:AD1014 AD1017:AD1019 AD1049:AD1052 AD1060:AD1061 AD1063 AD1071:AD1073 AD816:AD905 AD1091 AD956 AD1022:AD1035 AD1077:AD1078 AD1080 AD1008:AD1009 AD965:AD968 AD979:AD989 AD994:AD998 AD11:AD328 AD793:AD814 AD1088:AD1089 AD1082:AD1086 AD757:AD791 AD610:AD754 AD330:AD600 AD602:AD608" xr:uid="{72BBA8E3-A028-4025-B08D-AC548A06DC00}">
      <formula1>"Executada"</formula1>
    </dataValidation>
    <dataValidation type="list" allowBlank="1" showInputMessage="1" showErrorMessage="1" sqref="H11:H1388" xr:uid="{6DCA96F0-03A7-44EF-A1DC-3EA27E9454BD}">
      <formula1>"SIM,NÃO,AGUARDAR,CANCELADO"</formula1>
    </dataValidation>
    <dataValidation type="list" allowBlank="1" showInputMessage="1" showErrorMessage="1" sqref="M759:M760 M650:M653 M685:M694 M716:M718 M720:M732 M710:M714 M869 M757 M665:M683 M786:M790 M792 M795 M780:M783 M798:M800 M840:M843 M854 M735:M737 M707:M708 M696:M704 M578:M582 M584 M586:M592 M594:M619 M622:M648 M657 M659:M662 M769:M771 M775 M802:M806 M812:M814 M818 M820 M822 M824:M827 M829:M831 M850:M852 M864:M866" xr:uid="{DD315248-D05F-4E6A-AF4F-D931F157A764}">
      <formula1>"SIM;NÃO;AGUARDAR;95%"</formula1>
    </dataValidation>
    <dataValidation type="list" allowBlank="1" showInputMessage="1" showErrorMessage="1" sqref="M867:M868 M574:M575 M654:M656 M695 M715 M719 M733:M734 M739:M743 M764:M765 M767:M768 M785 M791 M793:M794 M796 M801 M844:M849 M858 M123 M474 M486 M499 M506 M538 M546 M551 M560 M566 M569 M745:M746 M748:M753 M761:M762 M870 M875:M879 M882:M886 M888 M890:M891 M893:M896 M908:M921 M923:M938 M946:M953 M955 M1000 M1004 M1033 M1043:M1159" xr:uid="{3708B430-33E3-421B-A0A2-DA27DADED1A9}">
      <formula1>"SIM,NÃO,AGUARDAR,95%"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9DD8-2CAF-4141-9868-3DABD9869CE1}">
  <dimension ref="A1:BK74"/>
  <sheetViews>
    <sheetView workbookViewId="0">
      <selection activeCell="M4" sqref="M4"/>
    </sheetView>
  </sheetViews>
  <sheetFormatPr defaultRowHeight="14.4" x14ac:dyDescent="0.3"/>
  <cols>
    <col min="1" max="1" width="47.44140625" style="12" customWidth="1"/>
    <col min="2" max="2" width="24.6640625" customWidth="1"/>
    <col min="3" max="3" width="16" style="23" customWidth="1"/>
    <col min="4" max="7" width="11.88671875" style="23" customWidth="1"/>
    <col min="8" max="10" width="11.88671875" style="12" customWidth="1"/>
    <col min="11" max="11" width="23.6640625" style="12" bestFit="1" customWidth="1"/>
    <col min="12" max="12" width="11.88671875" style="12" customWidth="1"/>
    <col min="13" max="14" width="11.88671875" style="17" customWidth="1"/>
    <col min="15" max="15" width="11.88671875" style="12" customWidth="1"/>
    <col min="16" max="16" width="23.109375" style="12" bestFit="1" customWidth="1"/>
    <col min="17" max="17" width="16.6640625" style="12" customWidth="1"/>
    <col min="18" max="18" width="28.5546875" style="12" customWidth="1"/>
    <col min="19" max="19" width="26.109375" style="12" customWidth="1"/>
    <col min="20" max="20" width="16.6640625" style="23" customWidth="1"/>
    <col min="21" max="21" width="27.33203125" style="23" customWidth="1"/>
    <col min="22" max="22" width="11.88671875" style="12" customWidth="1"/>
  </cols>
  <sheetData>
    <row r="1" spans="1:23" s="8" customFormat="1" x14ac:dyDescent="0.3">
      <c r="A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1"/>
      <c r="N1" s="21"/>
      <c r="O1" s="23"/>
      <c r="P1" s="23"/>
      <c r="Q1" s="23"/>
      <c r="R1" s="23"/>
      <c r="S1" s="23"/>
      <c r="T1" s="23"/>
      <c r="U1" s="23"/>
      <c r="V1" s="23"/>
    </row>
    <row r="2" spans="1:23" s="8" customFormat="1" x14ac:dyDescent="0.3">
      <c r="A2" s="24" t="s">
        <v>5802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1"/>
      <c r="N2" s="21"/>
      <c r="O2" s="23"/>
      <c r="P2" s="23"/>
      <c r="Q2" s="23"/>
      <c r="R2" s="23"/>
      <c r="S2" s="23"/>
      <c r="T2" s="23"/>
      <c r="U2" s="23"/>
      <c r="V2" s="23" t="s">
        <v>4</v>
      </c>
    </row>
    <row r="3" spans="1:23" s="8" customFormat="1" x14ac:dyDescent="0.3">
      <c r="A3" s="24" t="s">
        <v>5803</v>
      </c>
      <c r="C3" s="23"/>
      <c r="D3" s="23"/>
      <c r="E3" s="23"/>
      <c r="F3" s="23"/>
      <c r="G3" s="23"/>
      <c r="H3" s="23"/>
      <c r="I3" s="23"/>
      <c r="J3" s="23"/>
      <c r="K3" s="24" t="s">
        <v>5804</v>
      </c>
      <c r="L3" s="24" t="s">
        <v>5805</v>
      </c>
      <c r="M3" s="153" t="s">
        <v>5806</v>
      </c>
      <c r="N3" s="153" t="s">
        <v>5807</v>
      </c>
      <c r="O3" s="23"/>
      <c r="P3" s="24" t="s">
        <v>5805</v>
      </c>
      <c r="Q3" s="24">
        <v>45</v>
      </c>
      <c r="R3" s="24">
        <v>80</v>
      </c>
      <c r="S3" s="24">
        <v>160</v>
      </c>
      <c r="T3" s="24" t="s">
        <v>5808</v>
      </c>
      <c r="U3" s="23"/>
      <c r="V3" s="23"/>
    </row>
    <row r="4" spans="1:23" s="8" customFormat="1" x14ac:dyDescent="0.3">
      <c r="A4" s="25" t="s">
        <v>59</v>
      </c>
      <c r="B4" s="8" t="s">
        <v>27</v>
      </c>
      <c r="C4" s="23"/>
      <c r="D4" s="23"/>
      <c r="E4" s="23"/>
      <c r="F4" s="23"/>
      <c r="G4" s="23"/>
      <c r="H4" s="23"/>
      <c r="I4" s="23"/>
      <c r="J4" s="23"/>
      <c r="K4" s="24" t="s">
        <v>5809</v>
      </c>
      <c r="L4" s="24">
        <v>45</v>
      </c>
      <c r="M4" s="154">
        <f>COUNTIFS(Controle!$J:$J,$L4,Controle!$K:$K,"&gt;0")-M7-M10</f>
        <v>417</v>
      </c>
      <c r="N4" s="154">
        <f>COUNTIFS(Controle!$J:$J,$L4,Controle!$L:$L,"SIM",Controle!$AA:$AA,"&gt;0")-N7-N10</f>
        <v>0</v>
      </c>
      <c r="O4" s="23"/>
      <c r="P4" s="131" t="s">
        <v>5810</v>
      </c>
      <c r="Q4" s="132">
        <f>M4+M7+M10</f>
        <v>500</v>
      </c>
      <c r="R4" s="132">
        <f>M5+M8+M11</f>
        <v>785</v>
      </c>
      <c r="S4" s="132">
        <f>M6+M9+M12</f>
        <v>11</v>
      </c>
      <c r="T4" s="133">
        <f>SUM(Q4:S4)</f>
        <v>1296</v>
      </c>
      <c r="U4" s="23"/>
      <c r="V4" s="23"/>
    </row>
    <row r="5" spans="1:23" s="8" customFormat="1" x14ac:dyDescent="0.3">
      <c r="A5" s="25" t="s">
        <v>1047</v>
      </c>
      <c r="B5" s="8" t="s">
        <v>5811</v>
      </c>
      <c r="C5" s="23"/>
      <c r="D5" s="23"/>
      <c r="E5" s="23"/>
      <c r="F5" s="23"/>
      <c r="G5" s="23"/>
      <c r="H5" s="23"/>
      <c r="I5" s="23"/>
      <c r="J5" s="23"/>
      <c r="K5" s="24" t="s">
        <v>5809</v>
      </c>
      <c r="L5" s="24">
        <v>80</v>
      </c>
      <c r="M5" s="154">
        <f>COUNTIFS(Controle!$J:$J,$L5,Controle!$K:$K,"&gt;0")-M8-M11</f>
        <v>79</v>
      </c>
      <c r="N5" s="154">
        <f>COUNTIFS(Controle!$J:$J,$L5,Controle!$L:$L,"SIM",Controle!$AA:$AA,"&gt;0")-N8-N11</f>
        <v>0</v>
      </c>
      <c r="O5" s="23"/>
      <c r="P5" s="134" t="s">
        <v>5812</v>
      </c>
      <c r="Q5" s="23">
        <v>477</v>
      </c>
      <c r="R5" s="23">
        <v>810</v>
      </c>
      <c r="S5" s="23">
        <v>13</v>
      </c>
      <c r="T5" s="135">
        <f>Q5+R5+S5</f>
        <v>1300</v>
      </c>
      <c r="U5" s="23"/>
      <c r="V5" s="23"/>
    </row>
    <row r="6" spans="1:23" s="8" customFormat="1" x14ac:dyDescent="0.3">
      <c r="A6" s="25" t="s">
        <v>365</v>
      </c>
      <c r="B6" s="8" t="s">
        <v>5813</v>
      </c>
      <c r="C6" s="23"/>
      <c r="D6" s="23"/>
      <c r="E6" s="23"/>
      <c r="F6" s="23"/>
      <c r="G6" s="23"/>
      <c r="H6" s="23"/>
      <c r="I6" s="23"/>
      <c r="J6" s="23"/>
      <c r="K6" s="24" t="s">
        <v>5809</v>
      </c>
      <c r="L6" s="24">
        <v>160</v>
      </c>
      <c r="M6" s="154">
        <f>COUNTIFS(Controle!$J:$J,$L6,Controle!$K:$K,"&gt;0")-M9-M12</f>
        <v>11</v>
      </c>
      <c r="N6" s="154">
        <f>COUNTIFS(Controle!$J:$J,$L6,Controle!$L:$L,"SIM",Controle!$AA:$AA,"&gt;0")-N9-N12</f>
        <v>0</v>
      </c>
      <c r="O6" s="23"/>
      <c r="P6" s="136" t="s">
        <v>5814</v>
      </c>
      <c r="Q6" s="137">
        <f>-Q5+Q4</f>
        <v>23</v>
      </c>
      <c r="R6" s="137">
        <f t="shared" ref="R6:T6" si="0">-R5+R4</f>
        <v>-25</v>
      </c>
      <c r="S6" s="137">
        <f t="shared" si="0"/>
        <v>-2</v>
      </c>
      <c r="T6" s="138">
        <f t="shared" si="0"/>
        <v>-4</v>
      </c>
      <c r="U6" s="23"/>
      <c r="V6" s="23"/>
    </row>
    <row r="7" spans="1:23" s="8" customFormat="1" x14ac:dyDescent="0.3">
      <c r="A7" s="24" t="s">
        <v>5815</v>
      </c>
      <c r="C7" s="23"/>
      <c r="D7" s="23"/>
      <c r="E7" s="23"/>
      <c r="F7" s="23"/>
      <c r="G7" s="23"/>
      <c r="H7" s="23"/>
      <c r="I7" s="23"/>
      <c r="J7" s="23"/>
      <c r="K7" s="24" t="s">
        <v>5816</v>
      </c>
      <c r="L7" s="24">
        <v>45</v>
      </c>
      <c r="M7" s="155">
        <f>COUNTIFS(Controle!$J:$J,$L7,Controle!$L:$L,"SIM")-M10</f>
        <v>83</v>
      </c>
      <c r="N7" s="155">
        <f>COUNTIFS(Controle!$J:$J,$L7,Controle!$L:$L,"SIM",Controle!$AA:$AA,"&gt;0")-N10</f>
        <v>0</v>
      </c>
      <c r="O7" s="23"/>
      <c r="P7" s="23"/>
      <c r="Q7" s="23"/>
      <c r="R7" s="23"/>
      <c r="S7" s="23"/>
      <c r="T7" s="23"/>
      <c r="U7" s="23"/>
      <c r="V7" s="23"/>
    </row>
    <row r="8" spans="1:23" s="8" customFormat="1" x14ac:dyDescent="0.3">
      <c r="A8" s="19" t="s">
        <v>5817</v>
      </c>
      <c r="B8" s="8" t="s">
        <v>5818</v>
      </c>
      <c r="C8" s="23"/>
      <c r="D8" s="23"/>
      <c r="E8" s="23"/>
      <c r="F8" s="23"/>
      <c r="G8" s="23"/>
      <c r="H8" s="23"/>
      <c r="I8" s="23"/>
      <c r="J8" s="23"/>
      <c r="K8" s="24" t="s">
        <v>5816</v>
      </c>
      <c r="L8" s="24">
        <v>80</v>
      </c>
      <c r="M8" s="155">
        <f>COUNTIFS(Controle!$J:$J,$L8,Controle!$L:$L,"SIM")-M11</f>
        <v>136</v>
      </c>
      <c r="N8" s="155">
        <f>COUNTIFS(Controle!$J:$J,$L8,Controle!$L:$L,"SIM",Controle!$AA:$AA,"&gt;0")-N11</f>
        <v>0</v>
      </c>
      <c r="O8" s="23"/>
      <c r="P8" s="23" t="s">
        <v>5819</v>
      </c>
      <c r="Q8" s="23" t="s">
        <v>5820</v>
      </c>
      <c r="R8" s="23"/>
      <c r="S8" s="23"/>
      <c r="U8" s="23"/>
      <c r="V8" s="23"/>
    </row>
    <row r="9" spans="1:23" s="8" customFormat="1" x14ac:dyDescent="0.3">
      <c r="A9" s="19" t="s">
        <v>5821</v>
      </c>
      <c r="B9" s="8" t="s">
        <v>5822</v>
      </c>
      <c r="C9" s="23"/>
      <c r="D9" s="23"/>
      <c r="E9" s="23"/>
      <c r="F9" s="23"/>
      <c r="G9" s="23"/>
      <c r="H9" s="23"/>
      <c r="I9" s="23"/>
      <c r="J9" s="23"/>
      <c r="K9" s="24" t="s">
        <v>5816</v>
      </c>
      <c r="L9" s="24">
        <v>160</v>
      </c>
      <c r="M9" s="155">
        <f>COUNTIFS(Controle!$J:$J,$L9,Controle!$L:$L,"SIM")-M12</f>
        <v>0</v>
      </c>
      <c r="N9" s="155">
        <f>COUNTIFS(Controle!$J:$J,$L9,Controle!$L:$L,"SIM",Controle!$AA:$AA,"&gt;0")-N12</f>
        <v>0</v>
      </c>
      <c r="O9" s="23"/>
      <c r="P9" s="8">
        <v>570</v>
      </c>
      <c r="Q9" s="23">
        <v>250</v>
      </c>
      <c r="R9" s="23"/>
      <c r="S9" s="139"/>
      <c r="U9" s="23"/>
      <c r="V9" s="23"/>
    </row>
    <row r="10" spans="1:23" s="8" customFormat="1" ht="30.75" customHeight="1" x14ac:dyDescent="0.3">
      <c r="A10" s="19" t="s">
        <v>5823</v>
      </c>
      <c r="B10" s="8" t="s">
        <v>5824</v>
      </c>
      <c r="C10" s="23"/>
      <c r="D10" s="23"/>
      <c r="E10" s="23"/>
      <c r="F10" s="23"/>
      <c r="G10" s="23"/>
      <c r="H10" s="23"/>
      <c r="I10" s="23"/>
      <c r="J10" s="23"/>
      <c r="K10" s="24" t="s">
        <v>5825</v>
      </c>
      <c r="L10" s="24">
        <v>45</v>
      </c>
      <c r="M10" s="156">
        <f>COUNTIFS(Controle!$J:$J,$L10,Controle!$L:$L,"SIM",Controle!$Z:$Z,"&gt;0")</f>
        <v>0</v>
      </c>
      <c r="N10" s="156">
        <f>COUNTIFS(Controle!$J:$J,$L10,Controle!$L:$L,"SIM",Controle!$AA:$AA,"&gt;0")</f>
        <v>72</v>
      </c>
      <c r="O10" s="23"/>
      <c r="P10" s="23"/>
      <c r="Q10" s="140" t="s">
        <v>5826</v>
      </c>
      <c r="R10" s="140" t="s">
        <v>5827</v>
      </c>
      <c r="S10" s="141" t="s">
        <v>5828</v>
      </c>
      <c r="T10" s="141" t="s">
        <v>5829</v>
      </c>
      <c r="U10" s="141" t="s">
        <v>5830</v>
      </c>
    </row>
    <row r="11" spans="1:23" s="8" customFormat="1" x14ac:dyDescent="0.3">
      <c r="A11" s="23"/>
      <c r="C11" s="23"/>
      <c r="D11" s="23"/>
      <c r="E11" s="23"/>
      <c r="F11" s="23"/>
      <c r="G11" s="23"/>
      <c r="H11" s="23"/>
      <c r="I11" s="23"/>
      <c r="J11" s="23"/>
      <c r="K11" s="24" t="s">
        <v>5825</v>
      </c>
      <c r="L11" s="24">
        <v>80</v>
      </c>
      <c r="M11" s="156">
        <f>COUNTIFS(Controle!$J:$J,$L11,Controle!$L:$L,"SIM",Controle!$Z:$Z,"&gt;0")</f>
        <v>570</v>
      </c>
      <c r="N11" s="156">
        <f>COUNTIFS(Controle!$J:$J,$L11,Controle!$L:$L,"SIM",Controle!$AA:$AA,"&gt;0")</f>
        <v>684</v>
      </c>
      <c r="O11" s="23"/>
      <c r="P11" s="23" t="s">
        <v>5831</v>
      </c>
      <c r="Q11" s="23">
        <f>P9+Q9</f>
        <v>820</v>
      </c>
      <c r="R11" s="142">
        <v>827</v>
      </c>
      <c r="S11" s="23">
        <f>Q11-R11</f>
        <v>-7</v>
      </c>
      <c r="T11" s="23">
        <f>T4</f>
        <v>1296</v>
      </c>
      <c r="U11" s="23">
        <f>R11-T11</f>
        <v>-469</v>
      </c>
    </row>
    <row r="12" spans="1:23" s="8" customFormat="1" x14ac:dyDescent="0.3">
      <c r="A12" s="24" t="s">
        <v>5832</v>
      </c>
      <c r="C12" s="23"/>
      <c r="D12" s="23"/>
      <c r="E12" s="23"/>
      <c r="F12" s="23"/>
      <c r="G12" s="23"/>
      <c r="H12" s="23"/>
      <c r="I12" s="23"/>
      <c r="J12" s="23"/>
      <c r="K12" s="24" t="s">
        <v>5825</v>
      </c>
      <c r="L12" s="24">
        <v>160</v>
      </c>
      <c r="M12" s="156">
        <f>COUNTIFS(Controle!$J:$J,$L12,Controle!$L:$L,"SIM",Controle!$Z:$Z,"&gt;0")</f>
        <v>0</v>
      </c>
      <c r="N12" s="156">
        <f>COUNTIFS(Controle!$J:$J,$L12,Controle!$L:$L,"SIM",Controle!$AA:$AA,"&gt;0")</f>
        <v>0</v>
      </c>
      <c r="O12" s="23"/>
      <c r="P12" s="23"/>
      <c r="Q12" s="23"/>
      <c r="T12" s="23"/>
      <c r="U12" s="23"/>
      <c r="V12" s="23"/>
      <c r="W12" s="23"/>
    </row>
    <row r="13" spans="1:23" s="8" customFormat="1" x14ac:dyDescent="0.3">
      <c r="A13" s="23">
        <v>5</v>
      </c>
      <c r="C13" s="23"/>
      <c r="D13" s="23"/>
      <c r="E13" s="23"/>
      <c r="F13" s="23"/>
      <c r="G13" s="23"/>
      <c r="H13" s="23"/>
      <c r="I13" s="23"/>
      <c r="J13" s="23"/>
      <c r="K13" s="23"/>
      <c r="L13" s="23" t="s">
        <v>5808</v>
      </c>
      <c r="M13" s="21">
        <f>SUM(M4:M12)</f>
        <v>1296</v>
      </c>
      <c r="N13" s="21"/>
      <c r="O13" s="23"/>
      <c r="P13" s="23"/>
      <c r="Q13" s="35" t="s">
        <v>5833</v>
      </c>
      <c r="T13" s="23"/>
      <c r="U13" s="23"/>
      <c r="V13" s="23"/>
      <c r="W13" s="23"/>
    </row>
    <row r="14" spans="1:23" s="8" customFormat="1" x14ac:dyDescent="0.3">
      <c r="A14" s="30" t="s">
        <v>5834</v>
      </c>
      <c r="B14" s="30" t="s">
        <v>5835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1"/>
      <c r="N14" s="21"/>
      <c r="O14" s="23"/>
      <c r="P14" s="23"/>
      <c r="Q14" s="23"/>
      <c r="R14" s="23"/>
      <c r="S14" s="23"/>
      <c r="T14" s="23"/>
      <c r="U14" s="23"/>
      <c r="V14" s="23"/>
    </row>
    <row r="15" spans="1:23" s="8" customFormat="1" x14ac:dyDescent="0.3">
      <c r="A15" s="31" t="s">
        <v>58</v>
      </c>
      <c r="B15" s="32">
        <f>COUNTIF(Controle!G:G,A15)</f>
        <v>1227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1"/>
      <c r="N15" s="21"/>
      <c r="O15" s="23"/>
      <c r="P15" s="23"/>
      <c r="Q15" s="23"/>
      <c r="R15" s="23"/>
      <c r="S15" s="23"/>
      <c r="T15" s="23"/>
      <c r="U15" s="23"/>
      <c r="V15" s="23"/>
    </row>
    <row r="16" spans="1:23" s="8" customFormat="1" x14ac:dyDescent="0.3">
      <c r="A16" s="31" t="s">
        <v>410</v>
      </c>
      <c r="B16" s="32">
        <f>COUNTIF(Controle!G:G,A16)</f>
        <v>171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1"/>
      <c r="N16" s="21"/>
      <c r="O16" s="23"/>
      <c r="P16" s="23"/>
      <c r="Q16" s="23"/>
      <c r="R16" s="23"/>
      <c r="S16" s="23"/>
      <c r="T16" s="23"/>
      <c r="U16" s="23"/>
      <c r="V16" s="23"/>
    </row>
    <row r="17" spans="1:22" s="8" customFormat="1" x14ac:dyDescent="0.3">
      <c r="A17" s="31" t="s">
        <v>2265</v>
      </c>
      <c r="B17" s="32">
        <f>COUNTIF(Controle!G:G,A17)</f>
        <v>6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1"/>
      <c r="N17" s="21"/>
      <c r="O17" s="23"/>
      <c r="P17" s="23"/>
      <c r="Q17" s="23"/>
      <c r="R17" s="23"/>
      <c r="S17" s="23"/>
      <c r="T17" s="23"/>
      <c r="U17" s="23"/>
      <c r="V17" s="23"/>
    </row>
    <row r="18" spans="1:22" s="8" customFormat="1" x14ac:dyDescent="0.3">
      <c r="A18" s="31" t="s">
        <v>1919</v>
      </c>
      <c r="B18" s="32">
        <f>COUNTIF(Controle!G:G,A18)</f>
        <v>38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1"/>
      <c r="N18" s="21"/>
      <c r="O18" s="23"/>
      <c r="P18" s="23"/>
      <c r="Q18" s="23"/>
      <c r="R18" s="23"/>
      <c r="S18" s="23"/>
      <c r="T18" s="23"/>
      <c r="U18" s="23"/>
      <c r="V18" s="23"/>
    </row>
    <row r="19" spans="1:22" s="8" customFormat="1" x14ac:dyDescent="0.3">
      <c r="A19" s="31" t="s">
        <v>2437</v>
      </c>
      <c r="B19" s="32">
        <f>COUNTIF(Controle!G:G,A19)</f>
        <v>6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1"/>
      <c r="N19" s="21"/>
      <c r="O19" s="23"/>
      <c r="P19" s="23"/>
      <c r="Q19" s="23"/>
      <c r="R19" s="23"/>
      <c r="S19" s="23"/>
      <c r="T19" s="23"/>
      <c r="U19" s="23"/>
      <c r="V19" s="23"/>
    </row>
    <row r="20" spans="1:22" s="8" customFormat="1" x14ac:dyDescent="0.3">
      <c r="A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1"/>
      <c r="N20" s="21"/>
      <c r="O20" s="23"/>
      <c r="P20" s="23"/>
      <c r="Q20" s="23"/>
      <c r="R20" s="23"/>
      <c r="S20" s="23"/>
      <c r="T20" s="23"/>
      <c r="U20" s="23"/>
      <c r="V20" s="23"/>
    </row>
    <row r="21" spans="1:22" s="8" customFormat="1" x14ac:dyDescent="0.3">
      <c r="A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1"/>
      <c r="N21" s="21"/>
      <c r="O21" s="23"/>
      <c r="P21" s="23"/>
      <c r="Q21" s="23"/>
      <c r="R21" s="23"/>
      <c r="S21" s="23"/>
      <c r="T21" s="23"/>
      <c r="U21" s="23"/>
      <c r="V21" s="23"/>
    </row>
    <row r="22" spans="1:22" s="8" customFormat="1" x14ac:dyDescent="0.3">
      <c r="A22" s="30" t="s">
        <v>35</v>
      </c>
      <c r="B22" s="30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1"/>
      <c r="N22" s="21"/>
      <c r="O22" s="23"/>
      <c r="P22" s="23"/>
      <c r="Q22" s="23"/>
      <c r="R22" s="23"/>
      <c r="S22" s="23"/>
      <c r="T22" s="23"/>
      <c r="U22" s="23"/>
      <c r="V22" s="23"/>
    </row>
    <row r="23" spans="1:22" s="8" customFormat="1" x14ac:dyDescent="0.3">
      <c r="A23" s="31" t="s">
        <v>5836</v>
      </c>
      <c r="B23" s="32">
        <f>COUNTIF(Controle!P:P,A23)</f>
        <v>1284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1"/>
      <c r="N23" s="21"/>
      <c r="O23" s="23"/>
      <c r="P23" s="23"/>
      <c r="Q23" s="23"/>
      <c r="R23" s="23"/>
      <c r="S23" s="23"/>
      <c r="T23" s="23"/>
      <c r="U23" s="23"/>
      <c r="V23" s="23"/>
    </row>
    <row r="24" spans="1:22" s="8" customFormat="1" x14ac:dyDescent="0.3">
      <c r="A24" s="31" t="s">
        <v>5837</v>
      </c>
      <c r="B24" s="32">
        <f>COUNTIF(Controle!P:P,A24)</f>
        <v>43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1"/>
      <c r="N24" s="21"/>
      <c r="O24" s="23"/>
      <c r="P24" s="23"/>
      <c r="Q24" s="23"/>
      <c r="R24" s="23"/>
      <c r="S24" s="23"/>
      <c r="T24" s="23"/>
      <c r="U24" s="23"/>
      <c r="V24" s="23"/>
    </row>
    <row r="25" spans="1:22" s="8" customFormat="1" x14ac:dyDescent="0.3">
      <c r="A25" s="31" t="s">
        <v>5838</v>
      </c>
      <c r="B25" s="32">
        <f>COUNTIF(Controle!P:P,A25)</f>
        <v>12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1"/>
      <c r="N25" s="21"/>
      <c r="O25" s="23"/>
      <c r="P25" s="23"/>
      <c r="Q25" s="23"/>
      <c r="R25" s="23"/>
      <c r="S25" s="23"/>
      <c r="T25" s="23"/>
      <c r="U25" s="23"/>
      <c r="V25" s="23"/>
    </row>
    <row r="26" spans="1:22" s="8" customFormat="1" x14ac:dyDescent="0.3">
      <c r="A26" s="31" t="s">
        <v>1878</v>
      </c>
      <c r="B26" s="32">
        <f>COUNTIF(Controle!P:P,A26)</f>
        <v>107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1"/>
      <c r="N26" s="21"/>
      <c r="O26" s="23"/>
      <c r="P26" s="23"/>
      <c r="Q26" s="23"/>
      <c r="R26" s="23"/>
      <c r="S26" s="23"/>
      <c r="T26" s="23"/>
      <c r="U26" s="23"/>
      <c r="V26" s="23"/>
    </row>
    <row r="27" spans="1:22" s="8" customFormat="1" x14ac:dyDescent="0.3">
      <c r="A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1"/>
      <c r="N27" s="21"/>
      <c r="O27" s="23"/>
      <c r="P27" s="23"/>
      <c r="Q27" s="23"/>
      <c r="R27" s="23"/>
      <c r="S27" s="23"/>
      <c r="T27" s="23"/>
      <c r="U27" s="23"/>
      <c r="V27" s="23"/>
    </row>
    <row r="28" spans="1:22" s="8" customFormat="1" x14ac:dyDescent="0.3">
      <c r="A28" s="30" t="s">
        <v>5839</v>
      </c>
      <c r="B28" s="64" t="s">
        <v>1</v>
      </c>
      <c r="C28" s="23"/>
      <c r="D28" s="23"/>
      <c r="E28" s="23" t="s">
        <v>5840</v>
      </c>
      <c r="F28" s="23"/>
      <c r="G28" s="23"/>
      <c r="H28" s="23"/>
      <c r="I28" s="23"/>
      <c r="J28" s="23"/>
      <c r="K28" s="23"/>
      <c r="L28" s="23"/>
      <c r="M28" s="21"/>
      <c r="N28" s="21"/>
      <c r="O28" s="23"/>
      <c r="P28" s="23"/>
      <c r="Q28" s="23"/>
      <c r="R28" s="23"/>
      <c r="S28" s="23"/>
      <c r="T28" s="23"/>
      <c r="U28" s="23"/>
      <c r="V28" s="23"/>
    </row>
    <row r="29" spans="1:22" s="8" customFormat="1" x14ac:dyDescent="0.3">
      <c r="A29" s="31" t="s">
        <v>5841</v>
      </c>
      <c r="B29" s="65">
        <f>COUNTIF(Controle!J:J,45)</f>
        <v>511</v>
      </c>
      <c r="C29" s="35" t="s">
        <v>5842</v>
      </c>
      <c r="D29" s="23"/>
      <c r="E29" s="23">
        <f>B29-477</f>
        <v>34</v>
      </c>
      <c r="F29" s="23"/>
      <c r="G29" s="23"/>
      <c r="H29" s="23"/>
      <c r="I29" s="23"/>
      <c r="J29" s="23"/>
      <c r="K29" s="23"/>
      <c r="L29" s="23"/>
      <c r="M29" s="21"/>
      <c r="N29" s="21"/>
      <c r="O29" s="23"/>
      <c r="P29" s="23"/>
      <c r="Q29" s="23"/>
      <c r="R29" s="23"/>
      <c r="S29" s="23"/>
      <c r="T29" s="23"/>
      <c r="U29" s="23"/>
      <c r="V29" s="23"/>
    </row>
    <row r="30" spans="1:22" s="8" customFormat="1" x14ac:dyDescent="0.3">
      <c r="A30" s="31" t="s">
        <v>5843</v>
      </c>
      <c r="B30" s="65">
        <f>COUNTIF(Controle!J:J,80)</f>
        <v>848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1"/>
      <c r="N30" s="21"/>
      <c r="O30" s="23"/>
      <c r="P30" s="23"/>
      <c r="Q30" s="23"/>
      <c r="R30" s="23"/>
      <c r="S30" s="23"/>
      <c r="T30" s="23"/>
      <c r="U30" s="23"/>
      <c r="V30" s="23"/>
    </row>
    <row r="31" spans="1:22" s="8" customFormat="1" x14ac:dyDescent="0.3">
      <c r="A31" s="31" t="s">
        <v>5844</v>
      </c>
      <c r="B31" s="65">
        <f>COUNTIF(Controle!J:J,160)</f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1"/>
      <c r="N31" s="21"/>
      <c r="O31" s="23"/>
      <c r="P31" s="23"/>
      <c r="Q31" s="23"/>
      <c r="R31" s="23"/>
      <c r="S31" s="23"/>
      <c r="T31" s="23"/>
      <c r="U31" s="23"/>
      <c r="V31" s="23"/>
    </row>
    <row r="32" spans="1:22" s="8" customFormat="1" x14ac:dyDescent="0.3">
      <c r="A32" s="31" t="s">
        <v>5845</v>
      </c>
      <c r="B32" s="65">
        <f>COUNTIF(Controle!J:J,"AGUARDAR")</f>
        <v>52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1"/>
      <c r="N32" s="21"/>
      <c r="O32" s="23"/>
      <c r="P32" s="23"/>
      <c r="Q32" s="23"/>
      <c r="R32" s="23"/>
      <c r="S32" s="23"/>
      <c r="T32" s="23"/>
      <c r="U32" s="23"/>
      <c r="V32" s="23"/>
    </row>
    <row r="33" spans="1:24" s="8" customFormat="1" x14ac:dyDescent="0.3">
      <c r="A33" s="31" t="s">
        <v>5846</v>
      </c>
      <c r="B33" s="65">
        <f>COUNTIF(Controle!J:J,"NÃO")</f>
        <v>30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1"/>
      <c r="N33" s="21"/>
      <c r="O33" s="23"/>
      <c r="P33" s="23"/>
      <c r="Q33" s="23"/>
      <c r="R33" s="23"/>
      <c r="S33" s="23"/>
      <c r="T33" s="23"/>
      <c r="U33" s="23"/>
      <c r="V33" s="23"/>
    </row>
    <row r="34" spans="1:24" s="8" customFormat="1" x14ac:dyDescent="0.3">
      <c r="A34" s="4"/>
      <c r="B34" s="11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1"/>
      <c r="N34" s="21"/>
      <c r="O34" s="23"/>
      <c r="P34" s="23"/>
      <c r="Q34" s="23"/>
      <c r="R34" s="23"/>
      <c r="S34" s="23"/>
      <c r="T34" s="23"/>
      <c r="U34" s="23"/>
      <c r="V34" s="23"/>
    </row>
    <row r="35" spans="1:24" s="8" customFormat="1" x14ac:dyDescent="0.3">
      <c r="A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1"/>
      <c r="N35" s="21"/>
      <c r="O35" s="23"/>
      <c r="P35" s="23"/>
      <c r="Q35" s="23"/>
      <c r="R35" s="23"/>
      <c r="S35" s="23"/>
      <c r="T35" s="23"/>
      <c r="U35" s="23"/>
      <c r="V35" s="23"/>
    </row>
    <row r="36" spans="1:24" s="8" customFormat="1" ht="28.8" x14ac:dyDescent="0.3">
      <c r="A36" s="30" t="s">
        <v>40</v>
      </c>
      <c r="B36" s="30" t="s">
        <v>5847</v>
      </c>
      <c r="C36" s="64" t="s">
        <v>5848</v>
      </c>
      <c r="D36" s="64" t="s">
        <v>49</v>
      </c>
      <c r="F36" s="23"/>
      <c r="G36" s="23"/>
      <c r="H36" s="23">
        <f>573+13</f>
        <v>586</v>
      </c>
      <c r="I36" s="23"/>
      <c r="J36" s="23"/>
      <c r="K36" s="23"/>
      <c r="L36" s="23"/>
      <c r="M36" s="21"/>
      <c r="N36" s="21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spans="1:24" s="8" customFormat="1" x14ac:dyDescent="0.3">
      <c r="A37" s="31" t="s">
        <v>114</v>
      </c>
      <c r="B37" s="65">
        <f>COUNTIFS(Controle!$U:$U,Resumos!$A37)</f>
        <v>838</v>
      </c>
      <c r="C37" s="32">
        <f>COUNTIFS(Controle!$U:$U,Resumos!$A37,Controle!$H:$H,"SIM")</f>
        <v>822</v>
      </c>
      <c r="D37" s="32">
        <f>COUNTIFS(Controle!$U:$U,Resumos!$A37,Controle!$AD:$AD,"Executada")</f>
        <v>540</v>
      </c>
      <c r="E37" s="35" t="s">
        <v>5849</v>
      </c>
      <c r="G37" s="23"/>
      <c r="H37" s="23"/>
      <c r="J37" s="23"/>
      <c r="K37" s="23"/>
      <c r="L37" s="23"/>
      <c r="M37" s="21"/>
      <c r="N37" s="21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s="8" customFormat="1" x14ac:dyDescent="0.3">
      <c r="A38" s="31" t="s">
        <v>1937</v>
      </c>
      <c r="B38" s="65">
        <f>COUNTIFS(Controle!$U:$U,Resumos!$A38)</f>
        <v>43</v>
      </c>
      <c r="C38" s="32">
        <f>COUNTIFS(Controle!$U:$U,Resumos!$A38,Controle!$H:$H,"SIM")</f>
        <v>27</v>
      </c>
      <c r="D38" s="32">
        <f>COUNTIFS(Controle!$U:$U,Resumos!$A38,Controle!$AD:$AD,"Executada")</f>
        <v>1</v>
      </c>
      <c r="E38" s="35" t="s">
        <v>5850</v>
      </c>
      <c r="G38" s="23"/>
      <c r="H38" s="23"/>
      <c r="J38" s="23"/>
      <c r="K38" s="23"/>
      <c r="L38" s="23"/>
      <c r="M38" s="21"/>
      <c r="N38" s="21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spans="1:24" s="8" customFormat="1" x14ac:dyDescent="0.3">
      <c r="A39" s="31" t="s">
        <v>413</v>
      </c>
      <c r="B39" s="65">
        <f>COUNTIFS(Controle!$U:$U,Resumos!$A39)</f>
        <v>153</v>
      </c>
      <c r="C39" s="32">
        <f>COUNTIFS(Controle!$U:$U,Resumos!$A39,Controle!$H:$H,"SIM")</f>
        <v>115</v>
      </c>
      <c r="D39" s="32">
        <f>COUNTIFS(Controle!$U:$U,Resumos!$A39,Controle!$AD:$AD,"Executada")</f>
        <v>54</v>
      </c>
      <c r="E39" s="35" t="s">
        <v>5851</v>
      </c>
      <c r="G39" s="23"/>
      <c r="H39" s="23"/>
      <c r="J39" s="23"/>
      <c r="K39" s="23"/>
      <c r="L39" s="23"/>
      <c r="M39" s="21"/>
      <c r="N39" s="21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s="8" customFormat="1" x14ac:dyDescent="0.3">
      <c r="A40" s="31" t="s">
        <v>63</v>
      </c>
      <c r="B40" s="65">
        <f>COUNTIFS(Controle!$U:$U,Resumos!$A40)</f>
        <v>200</v>
      </c>
      <c r="C40" s="32">
        <f>COUNTIFS(Controle!$U:$U,Resumos!$A40,Controle!$H:$H,"SIM")</f>
        <v>193</v>
      </c>
      <c r="D40" s="32">
        <f>COUNTIFS(Controle!$U:$U,Resumos!$A40,Controle!$AD:$AD,"Executada")</f>
        <v>194</v>
      </c>
      <c r="E40" s="35" t="s">
        <v>5852</v>
      </c>
      <c r="G40" s="23"/>
      <c r="H40" s="23"/>
      <c r="J40" s="23"/>
      <c r="K40" s="23"/>
      <c r="L40" s="23"/>
      <c r="M40" s="21"/>
      <c r="N40" s="21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spans="1:24" s="8" customFormat="1" x14ac:dyDescent="0.3">
      <c r="A41" s="31" t="s">
        <v>2573</v>
      </c>
      <c r="B41" s="65">
        <f>COUNTIFS(Controle!$U:$U,Resumos!$A41)</f>
        <v>133</v>
      </c>
      <c r="C41" s="32">
        <f>COUNTIFS(Controle!$U:$U,Resumos!$A41,Controle!$H:$H,"SIM")</f>
        <v>132</v>
      </c>
      <c r="D41" s="32">
        <f>COUNTIFS(Controle!$U:$U,Resumos!$A41,Controle!$AD:$AD,"Executada")</f>
        <v>98</v>
      </c>
      <c r="E41" s="35" t="s">
        <v>5853</v>
      </c>
      <c r="G41" s="23"/>
      <c r="H41" s="23"/>
      <c r="J41" s="23"/>
      <c r="K41" s="23"/>
      <c r="L41" s="23"/>
      <c r="M41" s="21"/>
      <c r="N41" s="21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pans="1:24" s="8" customFormat="1" x14ac:dyDescent="0.3">
      <c r="A42" s="31" t="s">
        <v>368</v>
      </c>
      <c r="B42" s="65">
        <f>COUNTIFS(Controle!$U:$U,Resumos!$A42)</f>
        <v>34</v>
      </c>
      <c r="C42" s="32">
        <f>COUNTIFS(Controle!$U:$U,Resumos!$A42,Controle!$H:$H,"SIM")</f>
        <v>27</v>
      </c>
      <c r="D42" s="32">
        <f>COUNTIFS(Controle!$U:$U,Resumos!$A42,Controle!$AD:$AD,"Executada")</f>
        <v>14</v>
      </c>
      <c r="E42" s="35" t="s">
        <v>5849</v>
      </c>
      <c r="G42" s="23"/>
      <c r="H42" s="23"/>
      <c r="I42" s="23"/>
      <c r="J42" s="23"/>
      <c r="K42" s="23"/>
      <c r="L42" s="23"/>
      <c r="M42" s="21"/>
      <c r="N42" s="21"/>
      <c r="O42" s="23"/>
      <c r="P42" s="23"/>
      <c r="Q42" s="23"/>
      <c r="R42" s="23"/>
      <c r="S42" s="23"/>
      <c r="T42" s="23"/>
      <c r="U42" s="23"/>
      <c r="V42" s="23"/>
      <c r="W42" s="23"/>
      <c r="X42" s="23"/>
    </row>
    <row r="43" spans="1:24" s="8" customFormat="1" x14ac:dyDescent="0.3">
      <c r="A43" s="30" t="s">
        <v>5854</v>
      </c>
      <c r="B43" s="64">
        <f>SUM(B37:B42)</f>
        <v>1401</v>
      </c>
      <c r="C43" s="64">
        <f>SUM(C37:C42)</f>
        <v>1316</v>
      </c>
      <c r="D43" s="64">
        <f>SUM(D37:D42)</f>
        <v>901</v>
      </c>
      <c r="F43" s="23"/>
      <c r="G43" s="23"/>
      <c r="H43" s="23"/>
      <c r="I43" s="23"/>
      <c r="J43" s="23"/>
      <c r="K43" s="23"/>
      <c r="L43" s="23"/>
      <c r="M43" s="21"/>
      <c r="N43" s="21"/>
      <c r="O43" s="23"/>
      <c r="P43" s="23"/>
      <c r="Q43" s="23"/>
      <c r="R43" s="23"/>
      <c r="S43" s="23"/>
      <c r="T43" s="23"/>
      <c r="U43" s="23"/>
      <c r="V43" s="23"/>
      <c r="W43" s="23"/>
      <c r="X43" s="23"/>
    </row>
    <row r="44" spans="1:24" s="8" customFormat="1" x14ac:dyDescent="0.3">
      <c r="A44" s="23"/>
      <c r="B44" s="8" t="s">
        <v>5855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1"/>
      <c r="N44" s="21"/>
      <c r="O44" s="23"/>
      <c r="P44" s="23"/>
      <c r="Q44" s="23"/>
      <c r="R44" s="23"/>
      <c r="S44" s="23"/>
      <c r="T44" s="23"/>
      <c r="U44" s="23"/>
      <c r="V44" s="23"/>
    </row>
    <row r="45" spans="1:24" s="8" customFormat="1" ht="30.75" customHeight="1" x14ac:dyDescent="0.3">
      <c r="A45" s="66" t="s">
        <v>40</v>
      </c>
      <c r="B45" s="67" t="s">
        <v>5856</v>
      </c>
      <c r="C45" s="67" t="s">
        <v>5857</v>
      </c>
      <c r="D45" s="68">
        <v>45178</v>
      </c>
      <c r="E45" s="68">
        <v>45185</v>
      </c>
      <c r="F45" s="68">
        <v>45192</v>
      </c>
      <c r="G45" s="68">
        <v>45199</v>
      </c>
      <c r="H45" s="67" t="s">
        <v>5858</v>
      </c>
      <c r="I45" s="68">
        <v>45206</v>
      </c>
      <c r="J45" s="68">
        <v>45213</v>
      </c>
      <c r="K45" s="68">
        <v>45220</v>
      </c>
      <c r="L45" s="68">
        <v>45227</v>
      </c>
      <c r="M45" s="67" t="s">
        <v>5859</v>
      </c>
      <c r="N45" s="68"/>
      <c r="O45" s="68"/>
      <c r="P45" s="68"/>
      <c r="Q45" s="68"/>
      <c r="R45" s="67" t="s">
        <v>5860</v>
      </c>
      <c r="S45" s="67" t="s">
        <v>5861</v>
      </c>
      <c r="T45" s="67" t="s">
        <v>5862</v>
      </c>
      <c r="U45" s="67" t="s">
        <v>5863</v>
      </c>
      <c r="V45" s="67" t="s">
        <v>5864</v>
      </c>
    </row>
    <row r="46" spans="1:24" s="8" customFormat="1" x14ac:dyDescent="0.3">
      <c r="A46" s="31" t="s">
        <v>114</v>
      </c>
      <c r="B46" s="32">
        <f>COUNTIFS(Controle!$U:$U,Resumos!$A46,Controle!$K:$K,"&gt;1")</f>
        <v>813</v>
      </c>
      <c r="C46" s="70">
        <f>COUNTIFS(Controle!$U:$U,Resumos!$A46,Controle!$K:$K,"&gt;=01/08/2023",Controle!$K:$K,"&lt;=31/08/2023")</f>
        <v>0</v>
      </c>
      <c r="D46" s="69">
        <f>COUNTIFS(Controle!$U:$U,Resumos!$A46,Controle!$K:$K,"&gt;=01/09/2023",Controle!$K:$K,"&lt;=09/09/2023")</f>
        <v>5</v>
      </c>
      <c r="E46" s="69">
        <f>COUNTIFS(Controle!$U:$U,Resumos!$A46,Controle!$K:$K,"&gt;09/09/2023",Controle!$K:$K,"&lt;=16/09/2023")</f>
        <v>8</v>
      </c>
      <c r="F46" s="69">
        <f>COUNTIFS(Controle!$U:$U,Resumos!$A46,Controle!$K:$K,"&gt;16/09/2023",Controle!$K:$K,"&lt;=23/09/2023")</f>
        <v>46</v>
      </c>
      <c r="G46" s="69">
        <f>COUNTIFS(Controle!$U:$U,Resumos!$A46,Controle!$K:$K,"&gt;23/09/2023",Controle!$K:$K,"&lt;=30/09/2023")</f>
        <v>36</v>
      </c>
      <c r="H46" s="71">
        <f t="shared" ref="H46:H51" si="1">SUM(D46:G46)</f>
        <v>95</v>
      </c>
      <c r="I46" s="69">
        <f>COUNTIFS(Controle!$U:$U,Resumos!$A46,Controle!$K:$K,"&gt;=01/10/2023",Controle!$K:$K,"&lt;=07/10/2023")</f>
        <v>28</v>
      </c>
      <c r="J46" s="69">
        <f>COUNTIFS(Controle!$U:$U,Resumos!$A46,Controle!$K:$K,"&gt;07/10/2023",Controle!$K:$K,"&lt;=14/10/2023")</f>
        <v>30</v>
      </c>
      <c r="K46" s="69">
        <f>COUNTIFS(Controle!$U:$U,Resumos!$A46,Controle!$K:$K,"&gt;14/10/2023",Controle!$K:$K,"&lt;=21/10/2023")</f>
        <v>77</v>
      </c>
      <c r="L46" s="69">
        <f>COUNTIFS(Controle!$U:$U,Resumos!$A46,Controle!$K:$K,"&gt;21/10/2023",Controle!$K:$K,"&lt;=28/10/2023")</f>
        <v>59</v>
      </c>
      <c r="M46" s="157">
        <f t="shared" ref="M46:M51" si="2">SUM(I46:L46)</f>
        <v>194</v>
      </c>
      <c r="N46" s="158">
        <f>COUNTIFS(Controle!$U:$U,Resumos!$A46,Controle!$K:$K,"&gt;=01/09/2023",Controle!$K:$K,"&lt;=09/09/2023")</f>
        <v>5</v>
      </c>
      <c r="O46" s="69">
        <f>COUNTIFS(Controle!$U:$U,Resumos!$A46,Controle!$K:$K,"&gt;09/09/2023",Controle!$K:$K,"&lt;=16/09/2023")</f>
        <v>8</v>
      </c>
      <c r="P46" s="69">
        <f>COUNTIFS(Controle!$U:$U,Resumos!$A46,Controle!$K:$K,"&gt;16/09/2023",Controle!$K:$K,"&lt;=23/09/2023")</f>
        <v>46</v>
      </c>
      <c r="Q46" s="69">
        <f>COUNTIFS(Controle!$U:$U,Resumos!$A46,Controle!$K:$K,"&gt;23/09/2023",Controle!$K:$K,"&lt;=30/09/2023")</f>
        <v>36</v>
      </c>
      <c r="R46" s="32">
        <f>COUNTIFS(Controle!$U:$U,Resumos!$A46,Controle!$K:$K,"&gt;=01/11/2023",Controle!$K:$K,"&lt;=30/11/2023")</f>
        <v>149</v>
      </c>
      <c r="S46" s="32">
        <f>COUNTIFS(Controle!$U:$U,Resumos!$A46,Controle!$K:$K,"&gt;=01/12/2023",Controle!$K:$K,"&lt;=31/12/2023")</f>
        <v>126</v>
      </c>
      <c r="T46" s="32">
        <f>COUNTIFS(Controle!$U:$U,Resumos!$A46,Controle!$K:$K,"&gt;=01/01/2024",Controle!$K:$K,"&lt;=31/01/2024")</f>
        <v>176</v>
      </c>
      <c r="U46" s="32">
        <f>COUNTIFS(Controle!$U:$U,Resumos!$A46,Controle!$K:$K,"&gt;=01/02/2024",Controle!$K:$K,"&lt;=29/02/2024")</f>
        <v>53</v>
      </c>
      <c r="V46" s="32">
        <f>COUNTIFS(Controle!$U:$U,Resumos!$A46,Controle!$K:$K,"&gt;=01/03/2024",Controle!$K:$K,"&lt;=30/03/2024")</f>
        <v>0</v>
      </c>
    </row>
    <row r="47" spans="1:24" s="8" customFormat="1" x14ac:dyDescent="0.3">
      <c r="A47" s="31" t="s">
        <v>1937</v>
      </c>
      <c r="B47" s="32">
        <f>COUNTIFS(Controle!$U:$U,Resumos!$A47,Controle!$K:$K,"&gt;1")</f>
        <v>5</v>
      </c>
      <c r="C47" s="70">
        <f>COUNTIFS(Controle!$U:$U,Resumos!$A47,Controle!$K:$K,"&gt;=01/08/2023",Controle!$K:$K,"&lt;=31/08/2023")</f>
        <v>0</v>
      </c>
      <c r="D47" s="69">
        <f>COUNTIFS(Controle!$U:$U,Resumos!$A47,Controle!$K:$K,"&gt;=01/09/2023",Controle!$K:$K,"&lt;=09/09/2023")</f>
        <v>0</v>
      </c>
      <c r="E47" s="69">
        <f>COUNTIFS(Controle!$U:$U,Resumos!$A47,Controle!$K:$K,"&gt;09/09/2023",Controle!$K:$K,"&lt;=16/09/2023")</f>
        <v>0</v>
      </c>
      <c r="F47" s="69">
        <f>COUNTIFS(Controle!$U:$U,Resumos!$A47,Controle!$K:$K,"&gt;16/09/2023",Controle!$K:$K,"&lt;=23/09/2023")</f>
        <v>0</v>
      </c>
      <c r="G47" s="69">
        <f>COUNTIFS(Controle!$U:$U,Resumos!$A47,Controle!$K:$K,"&gt;23/09/2023",Controle!$K:$K,"&lt;=30/09/2023")</f>
        <v>0</v>
      </c>
      <c r="H47" s="71">
        <f t="shared" si="1"/>
        <v>0</v>
      </c>
      <c r="I47" s="69">
        <f>COUNTIFS(Controle!$U:$U,Resumos!$A47,Controle!$K:$K,"&gt;=01/10/2023",Controle!$K:$K,"&lt;=07/10/2023")</f>
        <v>0</v>
      </c>
      <c r="J47" s="69">
        <f>COUNTIFS(Controle!$U:$U,Resumos!$A47,Controle!$K:$K,"&gt;07/10/2023",Controle!$K:$K,"&lt;=14/10/2023")</f>
        <v>0</v>
      </c>
      <c r="K47" s="69">
        <f>COUNTIFS(Controle!$U:$U,Resumos!$A47,Controle!$K:$K,"&gt;14/10/2023",Controle!$K:$K,"&lt;=21/10/2023")</f>
        <v>0</v>
      </c>
      <c r="L47" s="69">
        <f>COUNTIFS(Controle!$U:$U,Resumos!$A47,Controle!$K:$K,"&gt;21/10/2023",Controle!$K:$K,"&lt;=28/10/2023")</f>
        <v>0</v>
      </c>
      <c r="M47" s="157">
        <f t="shared" si="2"/>
        <v>0</v>
      </c>
      <c r="N47" s="158">
        <f>COUNTIFS(Controle!$U:$U,Resumos!$A47,Controle!$K:$K,"&gt;=01/09/2023",Controle!$K:$K,"&lt;=09/09/2023")</f>
        <v>0</v>
      </c>
      <c r="O47" s="69">
        <f>COUNTIFS(Controle!$U:$U,Resumos!$A47,Controle!$K:$K,"&gt;09/09/2023",Controle!$K:$K,"&lt;=16/09/2023")</f>
        <v>0</v>
      </c>
      <c r="P47" s="69">
        <f>COUNTIFS(Controle!$U:$U,Resumos!$A47,Controle!$K:$K,"&gt;16/09/2023",Controle!$K:$K,"&lt;=23/09/2023")</f>
        <v>0</v>
      </c>
      <c r="Q47" s="69">
        <f>COUNTIFS(Controle!$U:$U,Resumos!$A47,Controle!$K:$K,"&gt;23/09/2023",Controle!$K:$K,"&lt;=30/09/2023")</f>
        <v>0</v>
      </c>
      <c r="R47" s="32">
        <f>COUNTIFS(Controle!$U:$U,Resumos!$A47,Controle!$K:$K,"&gt;=01/11/2023",Controle!$K:$K,"&lt;=30/11/2023")</f>
        <v>0</v>
      </c>
      <c r="S47" s="32">
        <f>COUNTIFS(Controle!$U:$U,Resumos!$A47,Controle!$K:$K,"&gt;=01/12/2023",Controle!$K:$K,"&lt;=31/12/2023")</f>
        <v>0</v>
      </c>
      <c r="T47" s="32">
        <f>COUNTIFS(Controle!$U:$U,Resumos!$A47,Controle!$K:$K,"&gt;=01/01/2024",Controle!$K:$K,"&lt;=31/01/2024")</f>
        <v>0</v>
      </c>
      <c r="U47" s="32">
        <f>COUNTIFS(Controle!$U:$U,Resumos!$A47,Controle!$K:$K,"&gt;=01/02/2024",Controle!$K:$K,"&lt;=29/02/2024")</f>
        <v>5</v>
      </c>
      <c r="V47" s="32">
        <f>COUNTIFS(Controle!$U:$U,Resumos!$A47,Controle!$K:$K,"&gt;=01/03/2024",Controle!$K:$K,"&lt;=30/03/2024")</f>
        <v>0</v>
      </c>
    </row>
    <row r="48" spans="1:24" s="8" customFormat="1" x14ac:dyDescent="0.3">
      <c r="A48" s="31" t="s">
        <v>413</v>
      </c>
      <c r="B48" s="32">
        <f>COUNTIFS(Controle!$U:$U,Resumos!$A48,Controle!$K:$K,"&gt;1")</f>
        <v>84</v>
      </c>
      <c r="C48" s="70">
        <f>COUNTIFS(Controle!$U:$U,Resumos!$A48,Controle!$K:$K,"&gt;=01/08/2023",Controle!$K:$K,"&lt;=31/08/2023")</f>
        <v>0</v>
      </c>
      <c r="D48" s="69">
        <f>COUNTIFS(Controle!$U:$U,Resumos!$A48,Controle!$K:$K,"&gt;=01/09/2023",Controle!$K:$K,"&lt;=09/09/2023")</f>
        <v>0</v>
      </c>
      <c r="E48" s="69">
        <f>COUNTIFS(Controle!$U:$U,Resumos!$A48,Controle!$K:$K,"&gt;09/09/2023",Controle!$K:$K,"&lt;=16/09/2023")</f>
        <v>10</v>
      </c>
      <c r="F48" s="69">
        <f>COUNTIFS(Controle!$U:$U,Resumos!$A48,Controle!$K:$K,"&gt;16/09/2023",Controle!$K:$K,"&lt;=23/09/2023")</f>
        <v>14</v>
      </c>
      <c r="G48" s="69">
        <f>COUNTIFS(Controle!$U:$U,Resumos!$A48,Controle!$K:$K,"&gt;23/09/2023",Controle!$K:$K,"&lt;=30/09/2023")</f>
        <v>15</v>
      </c>
      <c r="H48" s="71">
        <f t="shared" si="1"/>
        <v>39</v>
      </c>
      <c r="I48" s="69">
        <f>COUNTIFS(Controle!$U:$U,Resumos!$A48,Controle!$K:$K,"&gt;=01/10/2023",Controle!$K:$K,"&lt;=07/10/2023")</f>
        <v>5</v>
      </c>
      <c r="J48" s="69">
        <f>COUNTIFS(Controle!$U:$U,Resumos!$A48,Controle!$K:$K,"&gt;07/10/2023",Controle!$K:$K,"&lt;=14/10/2023")</f>
        <v>0</v>
      </c>
      <c r="K48" s="69">
        <f>COUNTIFS(Controle!$U:$U,Resumos!$A48,Controle!$K:$K,"&gt;14/10/2023",Controle!$K:$K,"&lt;=21/10/2023")</f>
        <v>0</v>
      </c>
      <c r="L48" s="69">
        <f>COUNTIFS(Controle!$U:$U,Resumos!$A48,Controle!$K:$K,"&gt;21/10/2023",Controle!$K:$K,"&lt;=28/10/2023")</f>
        <v>0</v>
      </c>
      <c r="M48" s="157">
        <f t="shared" si="2"/>
        <v>5</v>
      </c>
      <c r="N48" s="158">
        <f>COUNTIFS(Controle!$U:$U,Resumos!$A48,Controle!$K:$K,"&gt;=01/09/2023",Controle!$K:$K,"&lt;=09/09/2023")</f>
        <v>0</v>
      </c>
      <c r="O48" s="69">
        <f>COUNTIFS(Controle!$U:$U,Resumos!$A48,Controle!$K:$K,"&gt;09/09/2023",Controle!$K:$K,"&lt;=16/09/2023")</f>
        <v>10</v>
      </c>
      <c r="P48" s="69">
        <f>COUNTIFS(Controle!$U:$U,Resumos!$A48,Controle!$K:$K,"&gt;16/09/2023",Controle!$K:$K,"&lt;=23/09/2023")</f>
        <v>14</v>
      </c>
      <c r="Q48" s="69">
        <f>COUNTIFS(Controle!$U:$U,Resumos!$A48,Controle!$K:$K,"&gt;23/09/2023",Controle!$K:$K,"&lt;=30/09/2023")</f>
        <v>15</v>
      </c>
      <c r="R48" s="32">
        <f>COUNTIFS(Controle!$U:$U,Resumos!$A48,Controle!$K:$K,"&gt;=01/11/2023",Controle!$K:$K,"&lt;=30/11/2023")</f>
        <v>0</v>
      </c>
      <c r="S48" s="32">
        <f>COUNTIFS(Controle!$U:$U,Resumos!$A48,Controle!$K:$K,"&gt;=01/12/2023",Controle!$K:$K,"&lt;=31/12/2023")</f>
        <v>0</v>
      </c>
      <c r="T48" s="32">
        <f>COUNTIFS(Controle!$U:$U,Resumos!$A48,Controle!$K:$K,"&gt;=01/01/2024",Controle!$K:$K,"&lt;=31/01/2024")</f>
        <v>11</v>
      </c>
      <c r="U48" s="32">
        <f>COUNTIFS(Controle!$U:$U,Resumos!$A48,Controle!$K:$K,"&gt;=01/02/2024",Controle!$K:$K,"&lt;=29/02/2024")</f>
        <v>28</v>
      </c>
      <c r="V48" s="32">
        <f>COUNTIFS(Controle!$U:$U,Resumos!$A48,Controle!$K:$K,"&gt;=01/03/2024",Controle!$K:$K,"&lt;=30/03/2024")</f>
        <v>0</v>
      </c>
    </row>
    <row r="49" spans="1:63" s="8" customFormat="1" x14ac:dyDescent="0.3">
      <c r="A49" s="31" t="s">
        <v>63</v>
      </c>
      <c r="B49" s="32">
        <f>COUNTIFS(Controle!$U:$U,Resumos!$A49,Controle!$K:$K,"&gt;1")</f>
        <v>188</v>
      </c>
      <c r="C49" s="70">
        <f>COUNTIFS(Controle!$U:$U,Resumos!$A49,Controle!$K:$K,"&gt;=01/08/2023",Controle!$K:$K,"&lt;=31/08/2023")</f>
        <v>18</v>
      </c>
      <c r="D49" s="69">
        <f>COUNTIFS(Controle!$U:$U,Resumos!$A49,Controle!$K:$K,"&gt;=01/09/2023",Controle!$K:$K,"&lt;=09/09/2023")</f>
        <v>55</v>
      </c>
      <c r="E49" s="69">
        <f>COUNTIFS(Controle!$U:$U,Resumos!$A49,Controle!$K:$K,"&gt;09/09/2023",Controle!$K:$K,"&lt;=16/09/2023")</f>
        <v>34</v>
      </c>
      <c r="F49" s="69">
        <f>COUNTIFS(Controle!$U:$U,Resumos!$A49,Controle!$K:$K,"&gt;16/09/2023",Controle!$K:$K,"&lt;=23/09/2023")</f>
        <v>52</v>
      </c>
      <c r="G49" s="69">
        <f>COUNTIFS(Controle!$U:$U,Resumos!$A49,Controle!$K:$K,"&gt;23/09/2023",Controle!$K:$K,"&lt;=30/09/2023")</f>
        <v>15</v>
      </c>
      <c r="H49" s="71">
        <f t="shared" si="1"/>
        <v>156</v>
      </c>
      <c r="I49" s="69">
        <f>COUNTIFS(Controle!$U:$U,Resumos!$A49,Controle!$K:$K,"&gt;=01/10/2023",Controle!$K:$K,"&lt;=07/10/2023")</f>
        <v>7</v>
      </c>
      <c r="J49" s="69">
        <f>COUNTIFS(Controle!$U:$U,Resumos!$A49,Controle!$K:$K,"&gt;07/10/2023",Controle!$K:$K,"&lt;=14/10/2023")</f>
        <v>1</v>
      </c>
      <c r="K49" s="69">
        <f>COUNTIFS(Controle!$U:$U,Resumos!$A49,Controle!$K:$K,"&gt;14/10/2023",Controle!$K:$K,"&lt;=21/10/2023")</f>
        <v>0</v>
      </c>
      <c r="L49" s="69">
        <f>COUNTIFS(Controle!$U:$U,Resumos!$A49,Controle!$K:$K,"&gt;21/10/2023",Controle!$K:$K,"&lt;=28/10/2023")</f>
        <v>0</v>
      </c>
      <c r="M49" s="157">
        <f t="shared" si="2"/>
        <v>8</v>
      </c>
      <c r="N49" s="158">
        <f>COUNTIFS(Controle!$U:$U,Resumos!$A49,Controle!$K:$K,"&gt;=01/09/2023",Controle!$K:$K,"&lt;=09/09/2023")</f>
        <v>55</v>
      </c>
      <c r="O49" s="69">
        <f>COUNTIFS(Controle!$U:$U,Resumos!$A49,Controle!$K:$K,"&gt;09/09/2023",Controle!$K:$K,"&lt;=16/09/2023")</f>
        <v>34</v>
      </c>
      <c r="P49" s="69">
        <f>COUNTIFS(Controle!$U:$U,Resumos!$A49,Controle!$K:$K,"&gt;16/09/2023",Controle!$K:$K,"&lt;=23/09/2023")</f>
        <v>52</v>
      </c>
      <c r="Q49" s="69">
        <f>COUNTIFS(Controle!$U:$U,Resumos!$A49,Controle!$K:$K,"&gt;23/09/2023",Controle!$K:$K,"&lt;=30/09/2023")</f>
        <v>15</v>
      </c>
      <c r="R49" s="32">
        <f>COUNTIFS(Controle!$U:$U,Resumos!$A49,Controle!$K:$K,"&gt;=01/11/2023",Controle!$K:$K,"&lt;=30/11/2023")</f>
        <v>0</v>
      </c>
      <c r="S49" s="32">
        <f>COUNTIFS(Controle!$U:$U,Resumos!$A49,Controle!$K:$K,"&gt;=01/12/2023",Controle!$K:$K,"&lt;=31/12/2023")</f>
        <v>0</v>
      </c>
      <c r="T49" s="32">
        <f>COUNTIFS(Controle!$U:$U,Resumos!$A49,Controle!$K:$K,"&gt;=01/01/2024",Controle!$K:$K,"&lt;=31/01/2024")</f>
        <v>1</v>
      </c>
      <c r="U49" s="32">
        <f>COUNTIFS(Controle!$U:$U,Resumos!$A49,Controle!$K:$K,"&gt;=01/02/2024",Controle!$K:$K,"&lt;=29/02/2024")</f>
        <v>2</v>
      </c>
      <c r="V49" s="32">
        <f>COUNTIFS(Controle!$U:$U,Resumos!$A49,Controle!$K:$K,"&gt;=01/03/2024",Controle!$K:$K,"&lt;=30/03/2024")</f>
        <v>3</v>
      </c>
    </row>
    <row r="50" spans="1:63" s="8" customFormat="1" x14ac:dyDescent="0.3">
      <c r="A50" s="31" t="s">
        <v>2573</v>
      </c>
      <c r="B50" s="32">
        <f>COUNTIFS(Controle!$U:$U,Resumos!$A50,Controle!$K:$K,"&gt;1")</f>
        <v>130</v>
      </c>
      <c r="C50" s="70">
        <f>COUNTIFS(Controle!$U:$U,Resumos!$A50,Controle!$K:$K,"&gt;=01/08/2023",Controle!$K:$K,"&lt;=31/08/2023")</f>
        <v>0</v>
      </c>
      <c r="D50" s="69">
        <f>COUNTIFS(Controle!$U:$U,Resumos!$A50,Controle!$K:$K,"&gt;=01/09/2023",Controle!$K:$K,"&lt;=09/09/2023")</f>
        <v>0</v>
      </c>
      <c r="E50" s="69">
        <f>COUNTIFS(Controle!$U:$U,Resumos!$A50,Controle!$K:$K,"&gt;09/09/2023",Controle!$K:$K,"&lt;=16/09/2023")</f>
        <v>0</v>
      </c>
      <c r="F50" s="69">
        <f>COUNTIFS(Controle!$U:$U,Resumos!$A50,Controle!$K:$K,"&gt;16/09/2023",Controle!$K:$K,"&lt;=23/09/2023")</f>
        <v>0</v>
      </c>
      <c r="G50" s="69">
        <f>COUNTIFS(Controle!$U:$U,Resumos!$A50,Controle!$K:$K,"&gt;23/09/2023",Controle!$K:$K,"&lt;=30/09/2023")</f>
        <v>0</v>
      </c>
      <c r="H50" s="71">
        <f t="shared" si="1"/>
        <v>0</v>
      </c>
      <c r="I50" s="69">
        <f>COUNTIFS(Controle!$U:$U,Resumos!$A50,Controle!$K:$K,"&gt;=01/10/2023",Controle!$K:$K,"&lt;=07/10/2023")</f>
        <v>0</v>
      </c>
      <c r="J50" s="69">
        <f>COUNTIFS(Controle!$U:$U,Resumos!$A50,Controle!$K:$K,"&gt;07/10/2023",Controle!$K:$K,"&lt;=14/10/2023")</f>
        <v>0</v>
      </c>
      <c r="K50" s="69">
        <f>COUNTIFS(Controle!$U:$U,Resumos!$A50,Controle!$K:$K,"&gt;14/10/2023",Controle!$K:$K,"&lt;=21/10/2023")</f>
        <v>0</v>
      </c>
      <c r="L50" s="69">
        <f>COUNTIFS(Controle!$U:$U,Resumos!$A50,Controle!$K:$K,"&gt;21/10/2023",Controle!$K:$K,"&lt;=28/10/2023")</f>
        <v>0</v>
      </c>
      <c r="M50" s="157">
        <f t="shared" si="2"/>
        <v>0</v>
      </c>
      <c r="N50" s="158">
        <f>COUNTIFS(Controle!$U:$U,Resumos!$A50,Controle!$K:$K,"&gt;=01/09/2023",Controle!$K:$K,"&lt;=09/09/2023")</f>
        <v>0</v>
      </c>
      <c r="O50" s="69">
        <f>COUNTIFS(Controle!$U:$U,Resumos!$A50,Controle!$K:$K,"&gt;09/09/2023",Controle!$K:$K,"&lt;=16/09/2023")</f>
        <v>0</v>
      </c>
      <c r="P50" s="69">
        <f>COUNTIFS(Controle!$U:$U,Resumos!$A50,Controle!$K:$K,"&gt;16/09/2023",Controle!$K:$K,"&lt;=23/09/2023")</f>
        <v>0</v>
      </c>
      <c r="Q50" s="69">
        <f>COUNTIFS(Controle!$U:$U,Resumos!$A50,Controle!$K:$K,"&gt;23/09/2023",Controle!$K:$K,"&lt;=30/09/2023")</f>
        <v>0</v>
      </c>
      <c r="R50" s="32">
        <f>COUNTIFS(Controle!$U:$U,Resumos!$A50,Controle!$K:$K,"&gt;=01/11/2023",Controle!$K:$K,"&lt;=30/11/2023")</f>
        <v>46</v>
      </c>
      <c r="S50" s="32">
        <f>COUNTIFS(Controle!$U:$U,Resumos!$A50,Controle!$K:$K,"&gt;=01/12/2023",Controle!$K:$K,"&lt;=31/12/2023")</f>
        <v>9</v>
      </c>
      <c r="T50" s="32">
        <f>COUNTIFS(Controle!$U:$U,Resumos!$A50,Controle!$K:$K,"&gt;=01/01/2024",Controle!$K:$K,"&lt;=31/01/2024")</f>
        <v>71</v>
      </c>
      <c r="U50" s="32">
        <f>COUNTIFS(Controle!$U:$U,Resumos!$A50,Controle!$K:$K,"&gt;=01/02/2024",Controle!$K:$K,"&lt;=29/02/2024")</f>
        <v>0</v>
      </c>
      <c r="V50" s="32">
        <f>COUNTIFS(Controle!$U:$U,Resumos!$A50,Controle!$K:$K,"&gt;=01/03/2024",Controle!$K:$K,"&lt;=30/03/2024")</f>
        <v>3</v>
      </c>
    </row>
    <row r="51" spans="1:63" s="8" customFormat="1" x14ac:dyDescent="0.3">
      <c r="A51" s="31" t="s">
        <v>368</v>
      </c>
      <c r="B51" s="32">
        <f>COUNTIFS(Controle!$U:$U,Resumos!$A51,Controle!$K:$K,"&gt;1")</f>
        <v>28</v>
      </c>
      <c r="C51" s="70">
        <f>COUNTIFS(Controle!$U:$U,Resumos!$A51,Controle!$K:$K,"&gt;=01/08/2023",Controle!$K:$K,"&lt;=31/08/2023")</f>
        <v>0</v>
      </c>
      <c r="D51" s="69">
        <f>COUNTIFS(Controle!$U:$U,Resumos!$A51,Controle!$K:$K,"&gt;=01/09/2023",Controle!$K:$K,"&lt;=09/09/2023")</f>
        <v>0</v>
      </c>
      <c r="E51" s="69">
        <f>COUNTIFS(Controle!$U:$U,Resumos!$A51,Controle!$K:$K,"&gt;09/09/2023",Controle!$K:$K,"&lt;=16/09/2023")</f>
        <v>0</v>
      </c>
      <c r="F51" s="69">
        <f>COUNTIFS(Controle!$U:$U,Resumos!$A51,Controle!$K:$K,"&gt;16/09/2023",Controle!$K:$K,"&lt;=23/09/2023")</f>
        <v>2</v>
      </c>
      <c r="G51" s="69">
        <f>COUNTIFS(Controle!$U:$U,Resumos!$A51,Controle!$K:$K,"&gt;23/09/2023",Controle!$K:$K,"&lt;=30/09/2023")</f>
        <v>0</v>
      </c>
      <c r="H51" s="71">
        <f t="shared" si="1"/>
        <v>2</v>
      </c>
      <c r="I51" s="69">
        <f>COUNTIFS(Controle!$U:$U,Resumos!$A51,Controle!$K:$K,"&gt;=01/10/2023",Controle!$K:$K,"&lt;=07/10/2023")</f>
        <v>2</v>
      </c>
      <c r="J51" s="69">
        <f>COUNTIFS(Controle!$U:$U,Resumos!$A51,Controle!$K:$K,"&gt;07/10/2023",Controle!$K:$K,"&lt;=14/10/2023")</f>
        <v>6</v>
      </c>
      <c r="K51" s="69">
        <f>COUNTIFS(Controle!$U:$U,Resumos!$A51,Controle!$K:$K,"&gt;14/10/2023",Controle!$K:$K,"&lt;=21/10/2023")</f>
        <v>3</v>
      </c>
      <c r="L51" s="69">
        <f>COUNTIFS(Controle!$U:$U,Resumos!$A51,Controle!$K:$K,"&gt;21/10/2023",Controle!$K:$K,"&lt;=28/10/2023")</f>
        <v>0</v>
      </c>
      <c r="M51" s="157">
        <f t="shared" si="2"/>
        <v>11</v>
      </c>
      <c r="N51" s="158">
        <f>COUNTIFS(Controle!$U:$U,Resumos!$A51,Controle!$K:$K,"&gt;=01/09/2023",Controle!$K:$K,"&lt;=09/09/2023")</f>
        <v>0</v>
      </c>
      <c r="O51" s="69">
        <f>COUNTIFS(Controle!$U:$U,Resumos!$A51,Controle!$K:$K,"&gt;09/09/2023",Controle!$K:$K,"&lt;=16/09/2023")</f>
        <v>0</v>
      </c>
      <c r="P51" s="69">
        <f>COUNTIFS(Controle!$U:$U,Resumos!$A51,Controle!$K:$K,"&gt;16/09/2023",Controle!$K:$K,"&lt;=23/09/2023")</f>
        <v>2</v>
      </c>
      <c r="Q51" s="69">
        <f>COUNTIFS(Controle!$U:$U,Resumos!$A51,Controle!$K:$K,"&gt;23/09/2023",Controle!$K:$K,"&lt;=30/09/2023")</f>
        <v>0</v>
      </c>
      <c r="R51" s="32">
        <f>COUNTIFS(Controle!$U:$U,Resumos!$A51,Controle!$K:$K,"&gt;=01/11/2023",Controle!$K:$K,"&lt;=30/11/2023")</f>
        <v>0</v>
      </c>
      <c r="S51" s="32">
        <f>COUNTIFS(Controle!$U:$U,Resumos!$A51,Controle!$K:$K,"&gt;=01/12/2023",Controle!$K:$K,"&lt;=31/12/2023")</f>
        <v>0</v>
      </c>
      <c r="T51" s="32">
        <f>COUNTIFS(Controle!$U:$U,Resumos!$A51,Controle!$K:$K,"&gt;=01/01/2024",Controle!$K:$K,"&lt;=31/01/2024")</f>
        <v>12</v>
      </c>
      <c r="U51" s="32">
        <f>COUNTIFS(Controle!$U:$U,Resumos!$A51,Controle!$K:$K,"&gt;=01/02/2024",Controle!$K:$K,"&lt;=29/02/2024")</f>
        <v>3</v>
      </c>
      <c r="V51" s="32">
        <f>COUNTIFS(Controle!$U:$U,Resumos!$A51,Controle!$K:$K,"&gt;=01/03/2024",Controle!$K:$K,"&lt;=30/03/2024")</f>
        <v>0</v>
      </c>
    </row>
    <row r="52" spans="1:63" x14ac:dyDescent="0.3">
      <c r="A52" s="66" t="s">
        <v>5865</v>
      </c>
      <c r="B52" s="67">
        <f>SUM(B46:B51)</f>
        <v>1248</v>
      </c>
      <c r="C52" s="67">
        <f>SUM(C46:C51)</f>
        <v>18</v>
      </c>
      <c r="D52" s="174">
        <f>SUM(D46:D51)</f>
        <v>60</v>
      </c>
      <c r="E52" s="174">
        <f t="shared" ref="E52:L52" si="3">SUM(E46:E51)</f>
        <v>52</v>
      </c>
      <c r="F52" s="174">
        <f t="shared" si="3"/>
        <v>114</v>
      </c>
      <c r="G52" s="174">
        <f t="shared" si="3"/>
        <v>66</v>
      </c>
      <c r="H52" s="67">
        <f>SUM(H46:H51)</f>
        <v>292</v>
      </c>
      <c r="I52" s="174">
        <f t="shared" si="3"/>
        <v>42</v>
      </c>
      <c r="J52" s="174">
        <f t="shared" si="3"/>
        <v>37</v>
      </c>
      <c r="K52" s="174">
        <f t="shared" si="3"/>
        <v>80</v>
      </c>
      <c r="L52" s="174">
        <f t="shared" si="3"/>
        <v>59</v>
      </c>
      <c r="M52" s="67">
        <f>SUM(M46:M51)</f>
        <v>218</v>
      </c>
      <c r="N52" s="72"/>
      <c r="O52" s="72"/>
      <c r="P52" s="72"/>
      <c r="Q52" s="72"/>
      <c r="R52" s="67">
        <f ca="1">SUM(R49:R52)</f>
        <v>0</v>
      </c>
      <c r="S52" s="67">
        <f ca="1">SUM(S49:S52)</f>
        <v>0</v>
      </c>
      <c r="T52" s="67">
        <f ca="1">SUM(T49:T52)</f>
        <v>0</v>
      </c>
      <c r="U52" s="67">
        <f ca="1">SUM(U49:U52)</f>
        <v>0</v>
      </c>
      <c r="V52" s="67">
        <f ca="1">SUM(V49:V52)</f>
        <v>0</v>
      </c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</row>
    <row r="53" spans="1:63" s="8" customFormat="1" x14ac:dyDescent="0.3">
      <c r="A53" s="23"/>
      <c r="B53" s="23" t="s">
        <v>5866</v>
      </c>
      <c r="C53" s="23">
        <v>18</v>
      </c>
      <c r="D53" s="23">
        <f>D54-C54</f>
        <v>52</v>
      </c>
      <c r="E53" s="23">
        <f>E54-D54</f>
        <v>70</v>
      </c>
      <c r="F53" s="23">
        <f>F54-E54</f>
        <v>107</v>
      </c>
      <c r="G53" s="23">
        <f>G54-F54</f>
        <v>60</v>
      </c>
      <c r="H53" s="23"/>
      <c r="I53" s="23">
        <f>I54-G54</f>
        <v>30</v>
      </c>
      <c r="J53" s="23">
        <f>J54-I54</f>
        <v>32</v>
      </c>
      <c r="K53" s="23">
        <f>K54-J54</f>
        <v>90</v>
      </c>
      <c r="L53" s="23">
        <f>L54-K54</f>
        <v>70</v>
      </c>
      <c r="M53" s="21"/>
      <c r="N53" s="21">
        <f>N54-L54</f>
        <v>38</v>
      </c>
      <c r="O53" s="23">
        <f>O54-N54</f>
        <v>60</v>
      </c>
      <c r="P53" s="23">
        <f>P54-O54</f>
        <v>60</v>
      </c>
      <c r="Q53" s="23">
        <f>Q54-P54</f>
        <v>40</v>
      </c>
      <c r="R53" s="23"/>
      <c r="S53" s="23"/>
      <c r="T53" s="23"/>
      <c r="U53" s="23"/>
      <c r="V53" s="23"/>
    </row>
    <row r="54" spans="1:63" s="8" customFormat="1" x14ac:dyDescent="0.3">
      <c r="A54" s="23"/>
      <c r="B54" s="73" t="s">
        <v>5867</v>
      </c>
      <c r="C54" s="73">
        <v>18</v>
      </c>
      <c r="D54" s="73">
        <v>70</v>
      </c>
      <c r="E54" s="73">
        <v>140</v>
      </c>
      <c r="F54" s="73">
        <v>247</v>
      </c>
      <c r="G54" s="73">
        <v>307</v>
      </c>
      <c r="H54" s="73"/>
      <c r="I54" s="73">
        <v>337</v>
      </c>
      <c r="J54" s="73">
        <v>369</v>
      </c>
      <c r="K54" s="73">
        <v>459</v>
      </c>
      <c r="L54" s="73">
        <f>K54+70</f>
        <v>529</v>
      </c>
      <c r="M54" s="159"/>
      <c r="N54" s="159">
        <v>567</v>
      </c>
      <c r="O54" s="73">
        <v>627</v>
      </c>
      <c r="P54" s="73">
        <v>687</v>
      </c>
      <c r="Q54" s="73">
        <v>727</v>
      </c>
      <c r="R54" s="23"/>
      <c r="S54" s="23"/>
      <c r="T54" s="23"/>
      <c r="U54" s="23"/>
      <c r="V54" s="23"/>
    </row>
    <row r="55" spans="1:63" s="8" customFormat="1" x14ac:dyDescent="0.3">
      <c r="G55" s="23"/>
      <c r="I55" s="23"/>
      <c r="J55" s="23"/>
      <c r="K55" s="23"/>
      <c r="L55" s="23"/>
      <c r="M55" s="21"/>
      <c r="N55" s="21"/>
      <c r="O55" s="23"/>
      <c r="P55" s="23"/>
      <c r="Q55" s="23"/>
      <c r="R55" s="23"/>
      <c r="S55" s="23"/>
      <c r="T55" s="23"/>
      <c r="U55" s="23"/>
      <c r="V55" s="23"/>
    </row>
    <row r="56" spans="1:63" s="8" customFormat="1" x14ac:dyDescent="0.3">
      <c r="G56" s="23"/>
      <c r="I56" s="23"/>
      <c r="J56" s="23"/>
      <c r="K56" s="23"/>
      <c r="L56" s="23"/>
      <c r="M56" s="21"/>
      <c r="N56" s="21"/>
      <c r="O56" s="23"/>
      <c r="P56" s="23"/>
      <c r="Q56" s="23"/>
      <c r="R56" s="23"/>
      <c r="S56" s="23"/>
      <c r="T56" s="23"/>
      <c r="U56" s="23"/>
      <c r="V56" s="23"/>
    </row>
    <row r="57" spans="1:63" s="8" customFormat="1" x14ac:dyDescent="0.3">
      <c r="A57" s="84" t="s">
        <v>5868</v>
      </c>
      <c r="B57" s="85">
        <f>COUNTIF(Controle!L:L,"SIM")-(B61+B62+B63+B64+B65+B66)</f>
        <v>276</v>
      </c>
      <c r="G57" s="23"/>
      <c r="I57" s="23"/>
      <c r="J57" s="23"/>
      <c r="K57" s="23"/>
      <c r="L57" s="23"/>
      <c r="M57" s="21"/>
      <c r="N57" s="21"/>
      <c r="O57" s="23"/>
      <c r="P57" s="23"/>
      <c r="Q57" s="23"/>
      <c r="R57" s="23"/>
      <c r="S57" s="23"/>
      <c r="T57" s="23"/>
      <c r="U57" s="23"/>
      <c r="V57" s="23"/>
    </row>
    <row r="58" spans="1:63" s="8" customFormat="1" x14ac:dyDescent="0.3">
      <c r="A58" s="84" t="s">
        <v>5869</v>
      </c>
      <c r="B58" s="85">
        <f>COUNTIF(Controle!L:L,"SIM")-(B62+B63+B64+B65+B66+B61)</f>
        <v>276</v>
      </c>
      <c r="G58" s="23"/>
      <c r="I58" s="23"/>
      <c r="J58" s="23"/>
      <c r="K58" s="23"/>
      <c r="L58" s="23"/>
      <c r="M58" s="21"/>
      <c r="N58" s="21"/>
      <c r="O58" s="23"/>
      <c r="P58" s="23"/>
      <c r="Q58" s="23"/>
      <c r="R58" s="23"/>
      <c r="S58" s="23"/>
      <c r="T58" s="23"/>
      <c r="U58" s="23"/>
      <c r="V58" s="23"/>
    </row>
    <row r="59" spans="1:63" s="8" customFormat="1" x14ac:dyDescent="0.3">
      <c r="A59" s="85"/>
      <c r="B59" s="85"/>
      <c r="G59" s="23"/>
      <c r="I59" s="23"/>
      <c r="J59" s="23"/>
      <c r="K59" s="23"/>
      <c r="L59" s="23"/>
      <c r="M59" s="21"/>
      <c r="N59" s="21"/>
      <c r="O59" s="23"/>
      <c r="P59" s="23"/>
      <c r="Q59" s="23"/>
      <c r="R59" s="23"/>
      <c r="S59" s="23"/>
      <c r="T59" s="23"/>
      <c r="U59" s="23"/>
      <c r="V59" s="23"/>
    </row>
    <row r="60" spans="1:63" s="8" customFormat="1" x14ac:dyDescent="0.3">
      <c r="A60" s="84" t="s">
        <v>5870</v>
      </c>
      <c r="B60" s="84" t="s">
        <v>1</v>
      </c>
      <c r="G60" s="23"/>
      <c r="I60" s="23"/>
      <c r="J60" s="23"/>
      <c r="K60" s="23"/>
      <c r="L60" s="23"/>
      <c r="M60" s="21"/>
      <c r="N60" s="21"/>
      <c r="O60" s="23"/>
      <c r="P60" s="23"/>
      <c r="Q60" s="23"/>
      <c r="R60" s="23"/>
      <c r="S60" s="23"/>
      <c r="T60" s="23"/>
      <c r="U60" s="23"/>
      <c r="V60" s="23"/>
    </row>
    <row r="61" spans="1:63" s="8" customFormat="1" x14ac:dyDescent="0.3">
      <c r="A61" s="85" t="s">
        <v>5871</v>
      </c>
      <c r="B61" s="85">
        <f>COUNTIF(Controle!AI:AI,"L1")</f>
        <v>262</v>
      </c>
      <c r="E61" s="23"/>
      <c r="F61" s="23"/>
      <c r="G61" s="23"/>
      <c r="H61" s="23"/>
      <c r="I61" s="23"/>
      <c r="J61" s="23"/>
      <c r="K61" s="23"/>
      <c r="L61" s="23"/>
      <c r="M61" s="21"/>
      <c r="N61" s="21"/>
      <c r="O61" s="23"/>
      <c r="P61" s="23"/>
      <c r="Q61" s="23"/>
      <c r="R61" s="23"/>
      <c r="S61" s="23"/>
      <c r="T61" s="23"/>
      <c r="U61" s="23"/>
      <c r="V61" s="23"/>
    </row>
    <row r="62" spans="1:63" s="8" customFormat="1" x14ac:dyDescent="0.3">
      <c r="A62" s="85" t="s">
        <v>5872</v>
      </c>
      <c r="B62" s="85">
        <f>COUNTIF(Controle!AI:AI,"L2")</f>
        <v>251</v>
      </c>
      <c r="E62" s="23"/>
      <c r="F62" s="23"/>
      <c r="G62" s="23"/>
      <c r="H62" s="23"/>
      <c r="I62" s="23"/>
      <c r="J62" s="23"/>
      <c r="K62" s="23"/>
      <c r="L62" s="23"/>
      <c r="M62" s="21"/>
      <c r="N62" s="21"/>
      <c r="O62" s="23"/>
      <c r="P62" s="23"/>
      <c r="Q62" s="23"/>
      <c r="R62" s="23"/>
      <c r="S62" s="23"/>
      <c r="T62" s="23"/>
      <c r="U62" s="23"/>
      <c r="V62" s="23"/>
    </row>
    <row r="63" spans="1:63" s="8" customFormat="1" x14ac:dyDescent="0.3">
      <c r="A63" s="85" t="s">
        <v>5873</v>
      </c>
      <c r="B63" s="85">
        <f>COUNTIF(Controle!AI:AI,"L3")</f>
        <v>0</v>
      </c>
      <c r="E63" s="23"/>
      <c r="F63" s="23"/>
      <c r="G63" s="23"/>
      <c r="H63" s="23"/>
      <c r="I63" s="23"/>
      <c r="J63" s="23"/>
      <c r="K63" s="23"/>
      <c r="L63" s="23"/>
      <c r="M63" s="21"/>
      <c r="N63" s="21"/>
      <c r="O63" s="23"/>
      <c r="P63" s="23"/>
      <c r="Q63" s="23"/>
      <c r="R63" s="23"/>
      <c r="S63" s="23"/>
      <c r="T63" s="23"/>
      <c r="U63" s="23"/>
      <c r="V63" s="23"/>
    </row>
    <row r="64" spans="1:63" s="8" customFormat="1" x14ac:dyDescent="0.3">
      <c r="A64" s="85" t="s">
        <v>5874</v>
      </c>
      <c r="B64" s="85">
        <f>COUNTIF(Controle!AI:AI,"L4")</f>
        <v>0</v>
      </c>
      <c r="E64" s="23"/>
      <c r="F64" s="23"/>
      <c r="G64" s="23"/>
      <c r="H64" s="23"/>
      <c r="I64" s="23"/>
      <c r="J64" s="23"/>
      <c r="K64" s="23"/>
      <c r="L64" s="23"/>
      <c r="M64" s="21"/>
      <c r="N64" s="21"/>
      <c r="O64" s="23"/>
      <c r="P64" s="23"/>
      <c r="Q64" s="23"/>
      <c r="R64" s="23"/>
      <c r="S64" s="23"/>
      <c r="T64" s="23"/>
      <c r="U64" s="23"/>
      <c r="V64" s="23"/>
    </row>
    <row r="65" spans="1:22" s="8" customFormat="1" x14ac:dyDescent="0.3">
      <c r="A65" s="85" t="s">
        <v>5875</v>
      </c>
      <c r="B65" s="85">
        <f>COUNTIF(Controle!AI:AI,"L5")</f>
        <v>0</v>
      </c>
      <c r="E65" s="23"/>
      <c r="F65" s="23"/>
      <c r="G65" s="23"/>
      <c r="H65" s="23"/>
      <c r="I65" s="23"/>
      <c r="J65" s="23"/>
      <c r="K65" s="23"/>
      <c r="L65" s="23"/>
      <c r="M65" s="21"/>
      <c r="N65" s="21"/>
      <c r="O65" s="23"/>
      <c r="P65" s="23"/>
      <c r="Q65" s="23"/>
      <c r="R65" s="23"/>
      <c r="S65" s="23"/>
      <c r="T65" s="23"/>
      <c r="U65" s="23"/>
      <c r="V65" s="23"/>
    </row>
    <row r="66" spans="1:22" s="8" customFormat="1" x14ac:dyDescent="0.3">
      <c r="A66" s="85" t="s">
        <v>5876</v>
      </c>
      <c r="B66" s="85">
        <f>COUNTIF(Controle!AI:AI,"L6")</f>
        <v>0</v>
      </c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1"/>
      <c r="N66" s="21"/>
      <c r="O66" s="23"/>
      <c r="P66" s="23"/>
      <c r="Q66" s="23"/>
      <c r="R66" s="23"/>
      <c r="S66" s="23"/>
      <c r="T66" s="23"/>
      <c r="U66" s="23"/>
      <c r="V66" s="23"/>
    </row>
    <row r="67" spans="1:22" s="8" customFormat="1" x14ac:dyDescent="0.3"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1"/>
      <c r="N67" s="21"/>
      <c r="O67" s="23"/>
      <c r="P67" s="23"/>
      <c r="Q67" s="23"/>
      <c r="R67" s="23"/>
      <c r="S67" s="23"/>
      <c r="T67" s="23"/>
      <c r="U67" s="23"/>
      <c r="V67" s="23"/>
    </row>
    <row r="68" spans="1:22" s="8" customFormat="1" x14ac:dyDescent="0.3">
      <c r="A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1"/>
      <c r="N68" s="21"/>
      <c r="O68" s="23"/>
      <c r="P68" s="23"/>
      <c r="Q68" s="23"/>
      <c r="R68" s="23"/>
      <c r="S68" s="23"/>
      <c r="T68" s="23"/>
      <c r="U68" s="23"/>
      <c r="V68" s="23"/>
    </row>
    <row r="69" spans="1:22" s="8" customFormat="1" x14ac:dyDescent="0.3">
      <c r="A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1"/>
      <c r="N69" s="21"/>
      <c r="O69" s="23"/>
      <c r="P69" s="23"/>
      <c r="Q69" s="23"/>
      <c r="R69" s="23"/>
      <c r="S69" s="23"/>
      <c r="T69" s="23"/>
      <c r="U69" s="23"/>
      <c r="V69" s="23"/>
    </row>
    <row r="70" spans="1:22" s="8" customFormat="1" x14ac:dyDescent="0.3">
      <c r="A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1"/>
      <c r="N70" s="21"/>
      <c r="O70" s="23"/>
      <c r="P70" s="23"/>
      <c r="Q70" s="23"/>
      <c r="R70" s="23"/>
      <c r="S70" s="23"/>
      <c r="T70" s="23"/>
      <c r="U70" s="23"/>
      <c r="V70" s="23"/>
    </row>
    <row r="71" spans="1:22" s="8" customFormat="1" x14ac:dyDescent="0.3">
      <c r="A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1"/>
      <c r="N71" s="21"/>
      <c r="O71" s="23"/>
      <c r="P71" s="23"/>
      <c r="Q71" s="23"/>
      <c r="R71" s="23"/>
      <c r="S71" s="23"/>
      <c r="T71" s="23"/>
      <c r="U71" s="23"/>
      <c r="V71" s="23"/>
    </row>
    <row r="72" spans="1:22" s="8" customFormat="1" x14ac:dyDescent="0.3">
      <c r="A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1"/>
      <c r="N72" s="21"/>
      <c r="O72" s="23"/>
      <c r="P72" s="23"/>
      <c r="Q72" s="23"/>
      <c r="R72" s="23"/>
      <c r="S72" s="23"/>
      <c r="T72" s="23"/>
      <c r="U72" s="23"/>
      <c r="V72" s="23"/>
    </row>
    <row r="73" spans="1:22" s="8" customFormat="1" x14ac:dyDescent="0.3">
      <c r="A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1"/>
      <c r="N73" s="21"/>
      <c r="O73" s="23"/>
      <c r="P73" s="23"/>
      <c r="Q73" s="23"/>
      <c r="R73" s="23"/>
      <c r="S73" s="23"/>
      <c r="T73" s="23"/>
      <c r="U73" s="23"/>
      <c r="V73" s="23"/>
    </row>
    <row r="74" spans="1:22" s="8" customFormat="1" x14ac:dyDescent="0.3">
      <c r="A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1"/>
      <c r="N74" s="21"/>
      <c r="O74" s="23"/>
      <c r="P74" s="23"/>
      <c r="Q74" s="23"/>
      <c r="R74" s="23"/>
      <c r="S74" s="23"/>
      <c r="T74" s="23"/>
      <c r="U74" s="23"/>
      <c r="V74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B13FD-6B47-4222-A00A-ADD4C37DB8DA}">
  <dimension ref="A1:AN2113"/>
  <sheetViews>
    <sheetView workbookViewId="0">
      <selection activeCell="B787" sqref="B787"/>
    </sheetView>
  </sheetViews>
  <sheetFormatPr defaultRowHeight="14.4" x14ac:dyDescent="0.3"/>
  <cols>
    <col min="1" max="1" width="14" bestFit="1" customWidth="1"/>
    <col min="2" max="2" width="16.6640625" bestFit="1" customWidth="1"/>
    <col min="3" max="3" width="46.6640625" bestFit="1" customWidth="1"/>
    <col min="4" max="4" width="19.88671875" customWidth="1"/>
    <col min="5" max="5" width="30.44140625" customWidth="1"/>
    <col min="7" max="7" width="11.44140625" bestFit="1" customWidth="1"/>
    <col min="8" max="8" width="24.33203125" customWidth="1"/>
    <col min="9" max="9" width="22" customWidth="1"/>
    <col min="10" max="10" width="17.44140625" customWidth="1"/>
    <col min="11" max="11" width="22.88671875" customWidth="1"/>
    <col min="13" max="13" width="27.109375" customWidth="1"/>
    <col min="14" max="15" width="14" customWidth="1"/>
    <col min="24" max="24" width="11.44140625" bestFit="1" customWidth="1"/>
    <col min="31" max="31" width="18.33203125" customWidth="1"/>
    <col min="40" max="40" width="11.44140625" bestFit="1" customWidth="1"/>
  </cols>
  <sheetData>
    <row r="1" spans="1:40" ht="43.8" x14ac:dyDescent="0.35">
      <c r="A1" s="75" t="s">
        <v>5877</v>
      </c>
      <c r="B1" s="75" t="s">
        <v>5878</v>
      </c>
      <c r="C1" s="75" t="s">
        <v>5879</v>
      </c>
      <c r="D1" s="79" t="s">
        <v>5880</v>
      </c>
      <c r="E1" s="79" t="s">
        <v>5881</v>
      </c>
      <c r="F1" s="79" t="s">
        <v>5882</v>
      </c>
      <c r="I1" s="5"/>
      <c r="J1" s="116" t="s">
        <v>22</v>
      </c>
      <c r="K1" s="117" t="s">
        <v>30</v>
      </c>
      <c r="L1" s="4"/>
      <c r="M1" s="97" t="s">
        <v>5883</v>
      </c>
      <c r="N1" s="26" t="s">
        <v>30</v>
      </c>
      <c r="P1" s="116" t="s">
        <v>22</v>
      </c>
      <c r="Q1" s="117" t="s">
        <v>5884</v>
      </c>
      <c r="U1" s="116" t="s">
        <v>5885</v>
      </c>
      <c r="V1" s="116" t="s">
        <v>5886</v>
      </c>
      <c r="X1" s="116" t="s">
        <v>5887</v>
      </c>
      <c r="Y1" s="116" t="s">
        <v>5888</v>
      </c>
      <c r="Z1" s="116" t="s">
        <v>5889</v>
      </c>
      <c r="AA1" s="116" t="s">
        <v>5890</v>
      </c>
      <c r="AB1" s="116" t="s">
        <v>5891</v>
      </c>
      <c r="AE1" s="117" t="s">
        <v>5892</v>
      </c>
      <c r="AF1" s="117" t="s">
        <v>5893</v>
      </c>
      <c r="AG1" s="117" t="s">
        <v>5894</v>
      </c>
      <c r="AH1" s="117" t="s">
        <v>5895</v>
      </c>
      <c r="AI1" s="117" t="s">
        <v>5896</v>
      </c>
      <c r="AJ1" s="117" t="s">
        <v>5897</v>
      </c>
      <c r="AK1" s="117" t="s">
        <v>5892</v>
      </c>
      <c r="AM1" t="s">
        <v>5898</v>
      </c>
    </row>
    <row r="2" spans="1:40" ht="27" x14ac:dyDescent="0.3">
      <c r="A2" s="175">
        <v>84385324204</v>
      </c>
      <c r="B2" s="76">
        <v>212300908</v>
      </c>
      <c r="C2" s="176" t="s">
        <v>4029</v>
      </c>
      <c r="D2" s="77">
        <v>45211</v>
      </c>
      <c r="E2" s="78" t="s">
        <v>5899</v>
      </c>
      <c r="I2" s="5"/>
      <c r="J2" s="4">
        <v>41494</v>
      </c>
      <c r="K2" s="107">
        <v>45219</v>
      </c>
      <c r="L2" s="16"/>
      <c r="M2" s="16">
        <v>16693</v>
      </c>
      <c r="N2" s="107">
        <v>45185</v>
      </c>
      <c r="P2" s="4">
        <v>16693</v>
      </c>
      <c r="Q2" s="4">
        <v>80</v>
      </c>
      <c r="U2" s="5">
        <v>848</v>
      </c>
      <c r="V2" s="5">
        <v>2245037</v>
      </c>
      <c r="X2" s="124">
        <v>212301051</v>
      </c>
      <c r="Y2" s="123">
        <v>239821</v>
      </c>
      <c r="Z2" s="125" t="s">
        <v>1856</v>
      </c>
      <c r="AA2" s="4">
        <v>238657</v>
      </c>
      <c r="AB2" s="5">
        <v>35</v>
      </c>
      <c r="AE2" s="4">
        <v>212300907</v>
      </c>
      <c r="AF2" s="4">
        <v>713516</v>
      </c>
      <c r="AG2" s="4" t="s">
        <v>71</v>
      </c>
      <c r="AH2" s="4" t="s">
        <v>64</v>
      </c>
      <c r="AI2" s="4" t="s">
        <v>63</v>
      </c>
      <c r="AJ2" s="4" t="s">
        <v>65</v>
      </c>
      <c r="AK2" s="4">
        <v>212300907</v>
      </c>
      <c r="AM2" s="145">
        <v>16863</v>
      </c>
      <c r="AN2" s="81">
        <v>45272</v>
      </c>
    </row>
    <row r="3" spans="1:40" ht="27" x14ac:dyDescent="0.3">
      <c r="A3" s="175">
        <v>7286904205</v>
      </c>
      <c r="B3" s="177">
        <v>212300909</v>
      </c>
      <c r="C3" s="176" t="s">
        <v>79</v>
      </c>
      <c r="D3" s="77">
        <v>45211</v>
      </c>
      <c r="E3" s="78" t="s">
        <v>5899</v>
      </c>
      <c r="I3" s="5"/>
      <c r="J3" s="4">
        <v>42410</v>
      </c>
      <c r="K3" s="107">
        <v>45247</v>
      </c>
      <c r="L3" s="16"/>
      <c r="M3" s="16">
        <v>16694</v>
      </c>
      <c r="N3" s="107">
        <v>45169</v>
      </c>
      <c r="P3" s="4">
        <v>16694</v>
      </c>
      <c r="Q3" s="4">
        <v>80</v>
      </c>
      <c r="U3" s="5">
        <v>857</v>
      </c>
      <c r="V3" s="5">
        <v>2245038</v>
      </c>
      <c r="X3" s="124">
        <v>212301055</v>
      </c>
      <c r="Y3" s="123">
        <v>239821</v>
      </c>
      <c r="Z3" s="125" t="s">
        <v>1856</v>
      </c>
      <c r="AA3" s="4">
        <v>238657</v>
      </c>
      <c r="AB3" s="5">
        <v>35</v>
      </c>
      <c r="AE3" s="4">
        <v>212300909</v>
      </c>
      <c r="AF3" s="4">
        <v>713600</v>
      </c>
      <c r="AG3" s="4" t="s">
        <v>79</v>
      </c>
      <c r="AH3" s="4" t="s">
        <v>64</v>
      </c>
      <c r="AI3" s="4" t="s">
        <v>63</v>
      </c>
      <c r="AJ3" s="4" t="s">
        <v>65</v>
      </c>
      <c r="AK3" s="4">
        <v>212300909</v>
      </c>
      <c r="AM3" s="146">
        <v>16882</v>
      </c>
      <c r="AN3" s="81">
        <v>45272</v>
      </c>
    </row>
    <row r="4" spans="1:40" ht="27" x14ac:dyDescent="0.3">
      <c r="A4" s="175">
        <v>53625382253</v>
      </c>
      <c r="B4" s="177">
        <v>212300910</v>
      </c>
      <c r="C4" s="176" t="s">
        <v>91</v>
      </c>
      <c r="D4" s="77">
        <v>45211</v>
      </c>
      <c r="E4" s="78" t="s">
        <v>5899</v>
      </c>
      <c r="I4" s="5"/>
      <c r="J4" s="4">
        <v>41402</v>
      </c>
      <c r="K4" s="107">
        <v>45226</v>
      </c>
      <c r="L4" s="16"/>
      <c r="M4" s="16">
        <v>16695</v>
      </c>
      <c r="N4" s="107">
        <v>45180</v>
      </c>
      <c r="P4" s="4">
        <v>16695</v>
      </c>
      <c r="Q4" s="4">
        <v>80</v>
      </c>
      <c r="U4" s="5">
        <v>839</v>
      </c>
      <c r="V4" s="5">
        <v>2245035</v>
      </c>
      <c r="X4" s="124">
        <v>212301056</v>
      </c>
      <c r="Y4" s="123">
        <v>239821</v>
      </c>
      <c r="Z4" s="125" t="s">
        <v>1856</v>
      </c>
      <c r="AA4" s="4">
        <v>238657</v>
      </c>
      <c r="AB4" s="5">
        <v>35</v>
      </c>
      <c r="AE4" s="4">
        <v>212300910</v>
      </c>
      <c r="AF4" s="4">
        <v>713602</v>
      </c>
      <c r="AG4" s="4" t="s">
        <v>91</v>
      </c>
      <c r="AH4" s="4" t="s">
        <v>64</v>
      </c>
      <c r="AI4" s="4" t="s">
        <v>63</v>
      </c>
      <c r="AJ4" s="4" t="s">
        <v>65</v>
      </c>
      <c r="AK4" s="4">
        <v>212300910</v>
      </c>
      <c r="AM4" s="145">
        <v>17034</v>
      </c>
      <c r="AN4" s="81">
        <v>45272</v>
      </c>
    </row>
    <row r="5" spans="1:40" ht="27" x14ac:dyDescent="0.3">
      <c r="A5" s="175">
        <v>70359866263</v>
      </c>
      <c r="B5" s="177">
        <v>212300911</v>
      </c>
      <c r="C5" s="176" t="s">
        <v>1025</v>
      </c>
      <c r="D5" s="77">
        <v>45211</v>
      </c>
      <c r="E5" s="78" t="s">
        <v>5899</v>
      </c>
      <c r="I5" s="5"/>
      <c r="J5" s="4">
        <v>41680</v>
      </c>
      <c r="K5" s="107">
        <v>45240</v>
      </c>
      <c r="L5" s="16"/>
      <c r="M5" s="16">
        <v>16696</v>
      </c>
      <c r="N5" s="107">
        <v>45171</v>
      </c>
      <c r="P5" s="4">
        <v>16696</v>
      </c>
      <c r="Q5" s="4">
        <v>80</v>
      </c>
      <c r="U5" s="5">
        <v>858</v>
      </c>
      <c r="V5" s="5">
        <v>2245039</v>
      </c>
      <c r="X5" s="124">
        <v>212301061</v>
      </c>
      <c r="Y5" s="123">
        <v>239821</v>
      </c>
      <c r="Z5" s="125" t="s">
        <v>1856</v>
      </c>
      <c r="AA5" s="4">
        <v>238657</v>
      </c>
      <c r="AB5" s="5">
        <v>35</v>
      </c>
      <c r="AE5" s="4">
        <v>212300911</v>
      </c>
      <c r="AF5" s="4">
        <v>713604</v>
      </c>
      <c r="AG5" s="4" t="s">
        <v>1025</v>
      </c>
      <c r="AH5" s="4" t="s">
        <v>64</v>
      </c>
      <c r="AI5" s="4" t="s">
        <v>63</v>
      </c>
      <c r="AJ5" s="4" t="s">
        <v>65</v>
      </c>
      <c r="AK5" s="4">
        <v>212300911</v>
      </c>
      <c r="AM5" s="146">
        <v>17044</v>
      </c>
      <c r="AN5" s="81">
        <v>45272</v>
      </c>
    </row>
    <row r="6" spans="1:40" ht="27" x14ac:dyDescent="0.3">
      <c r="A6" s="175">
        <v>46524940253</v>
      </c>
      <c r="B6" s="177">
        <v>212300912</v>
      </c>
      <c r="C6" s="176" t="s">
        <v>4072</v>
      </c>
      <c r="D6" s="77">
        <v>45211</v>
      </c>
      <c r="E6" s="78" t="s">
        <v>5899</v>
      </c>
      <c r="I6" s="5"/>
      <c r="J6" s="4">
        <v>16556</v>
      </c>
      <c r="K6" s="107">
        <v>45123</v>
      </c>
      <c r="L6" s="16"/>
      <c r="M6" s="16">
        <v>16789</v>
      </c>
      <c r="N6" s="107">
        <v>45188</v>
      </c>
      <c r="P6" s="4">
        <v>16789</v>
      </c>
      <c r="Q6" s="4">
        <v>80</v>
      </c>
      <c r="U6" s="5">
        <v>729</v>
      </c>
      <c r="V6" s="5">
        <v>2244992</v>
      </c>
      <c r="X6" s="124">
        <v>212301063</v>
      </c>
      <c r="Y6" s="123">
        <v>239821</v>
      </c>
      <c r="Z6" s="125" t="s">
        <v>1856</v>
      </c>
      <c r="AA6" s="4">
        <v>238657</v>
      </c>
      <c r="AB6" s="5">
        <v>35</v>
      </c>
      <c r="AE6" s="4">
        <v>212300913</v>
      </c>
      <c r="AF6" s="4">
        <v>713606</v>
      </c>
      <c r="AG6" s="4" t="s">
        <v>1473</v>
      </c>
      <c r="AH6" s="4" t="s">
        <v>64</v>
      </c>
      <c r="AI6" s="4" t="s">
        <v>63</v>
      </c>
      <c r="AJ6" s="4" t="s">
        <v>65</v>
      </c>
      <c r="AK6" s="4">
        <v>212300913</v>
      </c>
      <c r="AM6" s="145">
        <v>17314</v>
      </c>
      <c r="AN6" s="81">
        <v>45272</v>
      </c>
    </row>
    <row r="7" spans="1:40" ht="27" x14ac:dyDescent="0.3">
      <c r="A7" s="175">
        <v>7724043213</v>
      </c>
      <c r="B7" s="177">
        <v>212300913</v>
      </c>
      <c r="C7" s="176" t="s">
        <v>1473</v>
      </c>
      <c r="D7" s="77">
        <v>45211</v>
      </c>
      <c r="E7" s="78" t="s">
        <v>5899</v>
      </c>
      <c r="I7" s="5"/>
      <c r="J7" s="4">
        <v>20113</v>
      </c>
      <c r="K7" s="107">
        <v>45175</v>
      </c>
      <c r="L7" s="16"/>
      <c r="M7" s="16">
        <v>16697</v>
      </c>
      <c r="N7" s="107">
        <v>45184</v>
      </c>
      <c r="P7" s="4">
        <v>16697</v>
      </c>
      <c r="Q7" s="4">
        <v>80</v>
      </c>
      <c r="U7" s="5">
        <v>723</v>
      </c>
      <c r="V7" s="5">
        <v>2244987</v>
      </c>
      <c r="X7" s="124">
        <v>212301065</v>
      </c>
      <c r="Y7" s="123">
        <v>239821</v>
      </c>
      <c r="Z7" s="125" t="s">
        <v>1856</v>
      </c>
      <c r="AA7" s="4">
        <v>238657</v>
      </c>
      <c r="AB7" s="5">
        <v>35</v>
      </c>
      <c r="AE7" s="4">
        <v>212300914</v>
      </c>
      <c r="AF7" s="4">
        <v>713612</v>
      </c>
      <c r="AG7" s="4" t="s">
        <v>2056</v>
      </c>
      <c r="AH7" s="4" t="s">
        <v>64</v>
      </c>
      <c r="AI7" s="4" t="s">
        <v>63</v>
      </c>
      <c r="AJ7" s="4" t="s">
        <v>65</v>
      </c>
      <c r="AK7" s="4">
        <v>212300914</v>
      </c>
      <c r="AM7" s="146">
        <v>17316</v>
      </c>
      <c r="AN7" s="81">
        <v>45272</v>
      </c>
    </row>
    <row r="8" spans="1:40" ht="27" x14ac:dyDescent="0.3">
      <c r="A8" s="175">
        <v>61098329287</v>
      </c>
      <c r="B8" s="177">
        <v>212300914</v>
      </c>
      <c r="C8" s="176" t="s">
        <v>2056</v>
      </c>
      <c r="D8" s="77">
        <v>45211</v>
      </c>
      <c r="E8" s="78" t="s">
        <v>5899</v>
      </c>
      <c r="I8" s="5"/>
      <c r="J8" s="4">
        <v>20075</v>
      </c>
      <c r="K8" s="107">
        <v>45236</v>
      </c>
      <c r="L8" s="16"/>
      <c r="M8" s="16">
        <v>16698</v>
      </c>
      <c r="N8" s="107">
        <v>45172</v>
      </c>
      <c r="P8" s="4">
        <v>16698</v>
      </c>
      <c r="Q8" s="4">
        <v>80</v>
      </c>
      <c r="U8" s="5">
        <v>113</v>
      </c>
      <c r="V8" s="5">
        <v>2244960</v>
      </c>
      <c r="X8" s="124">
        <v>212301067</v>
      </c>
      <c r="Y8" s="123">
        <v>239821</v>
      </c>
      <c r="Z8" s="125" t="s">
        <v>1856</v>
      </c>
      <c r="AA8" s="4">
        <v>238657</v>
      </c>
      <c r="AB8" s="5">
        <v>35</v>
      </c>
      <c r="AE8" s="4">
        <v>212300915</v>
      </c>
      <c r="AF8" s="4">
        <v>713619</v>
      </c>
      <c r="AG8" s="4" t="s">
        <v>2555</v>
      </c>
      <c r="AH8" s="4" t="s">
        <v>64</v>
      </c>
      <c r="AI8" s="4" t="s">
        <v>63</v>
      </c>
      <c r="AJ8" s="4" t="s">
        <v>65</v>
      </c>
      <c r="AK8" s="4">
        <v>212300915</v>
      </c>
      <c r="AM8" s="145">
        <v>16693</v>
      </c>
      <c r="AN8" s="81">
        <v>45272</v>
      </c>
    </row>
    <row r="9" spans="1:40" ht="27" x14ac:dyDescent="0.3">
      <c r="A9" s="175">
        <v>4175383247</v>
      </c>
      <c r="B9" s="177">
        <v>212300915</v>
      </c>
      <c r="C9" s="176" t="s">
        <v>2555</v>
      </c>
      <c r="D9" s="77">
        <v>45211</v>
      </c>
      <c r="E9" s="78" t="s">
        <v>5899</v>
      </c>
      <c r="I9" s="5"/>
      <c r="J9" s="4">
        <v>41514</v>
      </c>
      <c r="K9" s="107">
        <v>45229</v>
      </c>
      <c r="L9" s="16"/>
      <c r="M9" s="16">
        <v>16699</v>
      </c>
      <c r="N9" s="107">
        <v>45186</v>
      </c>
      <c r="P9" s="4">
        <v>16699</v>
      </c>
      <c r="Q9" s="4">
        <v>80</v>
      </c>
      <c r="U9" s="5">
        <v>464</v>
      </c>
      <c r="V9" s="5">
        <v>2244962</v>
      </c>
      <c r="X9" s="124">
        <v>212301069</v>
      </c>
      <c r="Y9" s="123">
        <v>239821</v>
      </c>
      <c r="Z9" s="125" t="s">
        <v>1856</v>
      </c>
      <c r="AA9" s="4">
        <v>238657</v>
      </c>
      <c r="AB9" s="5">
        <v>35</v>
      </c>
      <c r="AE9" s="4">
        <v>212300916</v>
      </c>
      <c r="AF9" s="4">
        <v>713635</v>
      </c>
      <c r="AG9" s="4" t="s">
        <v>2646</v>
      </c>
      <c r="AH9" s="4" t="s">
        <v>64</v>
      </c>
      <c r="AI9" s="4" t="s">
        <v>63</v>
      </c>
      <c r="AJ9" s="4" t="s">
        <v>65</v>
      </c>
      <c r="AK9" s="4">
        <v>212300916</v>
      </c>
      <c r="AM9" s="146">
        <v>16694</v>
      </c>
      <c r="AN9" s="81">
        <v>45272</v>
      </c>
    </row>
    <row r="10" spans="1:40" ht="27" x14ac:dyDescent="0.3">
      <c r="A10" s="175">
        <v>9143840230</v>
      </c>
      <c r="B10" s="177">
        <v>212300916</v>
      </c>
      <c r="C10" s="176" t="s">
        <v>2646</v>
      </c>
      <c r="D10" s="77">
        <v>45211</v>
      </c>
      <c r="E10" s="78" t="s">
        <v>5899</v>
      </c>
      <c r="I10" s="5"/>
      <c r="J10" s="4">
        <v>17019</v>
      </c>
      <c r="K10" s="107">
        <v>45200</v>
      </c>
      <c r="L10" s="16"/>
      <c r="M10" s="16">
        <v>16701</v>
      </c>
      <c r="N10" s="107">
        <v>45182</v>
      </c>
      <c r="P10" s="4">
        <v>16701</v>
      </c>
      <c r="Q10" s="4">
        <v>80</v>
      </c>
      <c r="U10" s="5">
        <v>476</v>
      </c>
      <c r="V10" s="5">
        <v>2244963</v>
      </c>
      <c r="X10" s="124">
        <v>212301071</v>
      </c>
      <c r="Y10" s="123">
        <v>239821</v>
      </c>
      <c r="Z10" s="125" t="s">
        <v>1856</v>
      </c>
      <c r="AA10" s="4">
        <v>238657</v>
      </c>
      <c r="AB10" s="5">
        <v>35</v>
      </c>
      <c r="AE10" s="4">
        <v>212300918</v>
      </c>
      <c r="AF10" s="4">
        <v>713643</v>
      </c>
      <c r="AG10" s="4" t="s">
        <v>2738</v>
      </c>
      <c r="AH10" s="4" t="s">
        <v>64</v>
      </c>
      <c r="AI10" s="4" t="s">
        <v>63</v>
      </c>
      <c r="AJ10" s="4" t="s">
        <v>65</v>
      </c>
      <c r="AK10" s="4">
        <v>212300918</v>
      </c>
      <c r="AM10" s="145">
        <v>16695</v>
      </c>
      <c r="AN10" s="81">
        <v>45272</v>
      </c>
    </row>
    <row r="11" spans="1:40" ht="27" x14ac:dyDescent="0.3">
      <c r="A11" s="175">
        <v>1466329238</v>
      </c>
      <c r="B11" s="177">
        <v>212300917</v>
      </c>
      <c r="C11" s="176" t="s">
        <v>4115</v>
      </c>
      <c r="D11" s="77">
        <v>45211</v>
      </c>
      <c r="E11" s="78" t="s">
        <v>5899</v>
      </c>
      <c r="I11" s="5"/>
      <c r="J11" s="4">
        <v>41642</v>
      </c>
      <c r="K11" s="107">
        <v>45201</v>
      </c>
      <c r="L11" s="16"/>
      <c r="M11" s="16">
        <v>16702</v>
      </c>
      <c r="N11" s="107">
        <v>45185</v>
      </c>
      <c r="P11" s="4">
        <v>16702</v>
      </c>
      <c r="Q11" s="4">
        <v>80</v>
      </c>
      <c r="U11" s="5">
        <v>489</v>
      </c>
      <c r="V11" s="5">
        <v>2244964</v>
      </c>
      <c r="X11" s="124">
        <v>212301073</v>
      </c>
      <c r="Y11" s="123">
        <v>239821</v>
      </c>
      <c r="Z11" s="125" t="s">
        <v>1856</v>
      </c>
      <c r="AA11" s="4">
        <v>238657</v>
      </c>
      <c r="AB11" s="5">
        <v>35</v>
      </c>
      <c r="AE11" s="4">
        <v>212300920</v>
      </c>
      <c r="AF11" s="4">
        <v>713651</v>
      </c>
      <c r="AG11" s="4" t="s">
        <v>2818</v>
      </c>
      <c r="AH11" s="4" t="s">
        <v>64</v>
      </c>
      <c r="AI11" s="4" t="s">
        <v>63</v>
      </c>
      <c r="AJ11" s="4" t="s">
        <v>65</v>
      </c>
      <c r="AK11" s="4">
        <v>212300920</v>
      </c>
      <c r="AM11" s="146">
        <v>16696</v>
      </c>
      <c r="AN11" s="81">
        <v>45272</v>
      </c>
    </row>
    <row r="12" spans="1:40" ht="27" x14ac:dyDescent="0.3">
      <c r="A12" s="175">
        <v>556400283</v>
      </c>
      <c r="B12" s="177">
        <v>212300918</v>
      </c>
      <c r="C12" s="176" t="s">
        <v>2738</v>
      </c>
      <c r="D12" s="77">
        <v>45211</v>
      </c>
      <c r="E12" s="78" t="s">
        <v>5899</v>
      </c>
      <c r="I12" s="5"/>
      <c r="J12" s="4">
        <v>19785</v>
      </c>
      <c r="K12" s="107">
        <v>45232</v>
      </c>
      <c r="L12" s="16"/>
      <c r="M12" s="16">
        <v>16703</v>
      </c>
      <c r="N12" s="107">
        <v>45182</v>
      </c>
      <c r="P12" s="4">
        <v>16703</v>
      </c>
      <c r="Q12" s="4">
        <v>80</v>
      </c>
      <c r="U12" s="5">
        <v>496</v>
      </c>
      <c r="V12" s="5">
        <v>2244965</v>
      </c>
      <c r="X12" s="124">
        <v>212301075</v>
      </c>
      <c r="Y12" s="123">
        <v>239821</v>
      </c>
      <c r="Z12" s="125" t="s">
        <v>1856</v>
      </c>
      <c r="AA12" s="4">
        <v>238657</v>
      </c>
      <c r="AB12" s="5">
        <v>35</v>
      </c>
      <c r="AE12" s="4">
        <v>212300929</v>
      </c>
      <c r="AF12" s="4">
        <v>713658</v>
      </c>
      <c r="AG12" s="4" t="s">
        <v>2865</v>
      </c>
      <c r="AH12" s="4" t="s">
        <v>64</v>
      </c>
      <c r="AI12" s="4" t="s">
        <v>63</v>
      </c>
      <c r="AJ12" s="4" t="s">
        <v>65</v>
      </c>
      <c r="AK12" s="4">
        <v>212300929</v>
      </c>
      <c r="AM12" s="145">
        <v>16789</v>
      </c>
      <c r="AN12" s="81">
        <v>45272</v>
      </c>
    </row>
    <row r="13" spans="1:40" ht="27" x14ac:dyDescent="0.3">
      <c r="A13" s="175">
        <v>80647111268</v>
      </c>
      <c r="B13" s="177">
        <v>212300919</v>
      </c>
      <c r="C13" s="176" t="s">
        <v>4291</v>
      </c>
      <c r="D13" s="77">
        <v>45211</v>
      </c>
      <c r="E13" s="78" t="s">
        <v>5899</v>
      </c>
      <c r="I13" s="5"/>
      <c r="J13" s="4">
        <v>19935</v>
      </c>
      <c r="K13" s="107">
        <v>45190</v>
      </c>
      <c r="L13" s="16"/>
      <c r="M13" s="16">
        <v>16706</v>
      </c>
      <c r="N13" s="107">
        <v>45174</v>
      </c>
      <c r="P13" s="4">
        <v>16706</v>
      </c>
      <c r="Q13" s="4">
        <v>80</v>
      </c>
      <c r="U13" s="5">
        <v>528</v>
      </c>
      <c r="V13" s="5">
        <v>2244966</v>
      </c>
      <c r="X13" s="124">
        <v>212301077</v>
      </c>
      <c r="Y13" s="123">
        <v>239821</v>
      </c>
      <c r="Z13" s="125" t="s">
        <v>1856</v>
      </c>
      <c r="AA13" s="4">
        <v>238657</v>
      </c>
      <c r="AB13" s="5">
        <v>35</v>
      </c>
      <c r="AE13" s="4">
        <v>212300931</v>
      </c>
      <c r="AF13" s="4">
        <v>713660</v>
      </c>
      <c r="AG13" s="4" t="s">
        <v>2907</v>
      </c>
      <c r="AH13" s="4" t="s">
        <v>64</v>
      </c>
      <c r="AI13" s="4" t="s">
        <v>63</v>
      </c>
      <c r="AJ13" s="4" t="s">
        <v>65</v>
      </c>
      <c r="AK13" s="4">
        <v>212300931</v>
      </c>
      <c r="AM13" s="146">
        <v>16697</v>
      </c>
      <c r="AN13" s="81">
        <v>45272</v>
      </c>
    </row>
    <row r="14" spans="1:40" ht="27" x14ac:dyDescent="0.3">
      <c r="A14" s="175">
        <v>75632225291</v>
      </c>
      <c r="B14" s="177">
        <v>212300920</v>
      </c>
      <c r="C14" s="176" t="s">
        <v>2818</v>
      </c>
      <c r="D14" s="77">
        <v>45211</v>
      </c>
      <c r="E14" s="78" t="s">
        <v>5899</v>
      </c>
      <c r="I14" s="5"/>
      <c r="J14" s="4">
        <v>17286</v>
      </c>
      <c r="K14" s="107">
        <v>45181</v>
      </c>
      <c r="L14" s="16"/>
      <c r="M14" s="16">
        <v>16709</v>
      </c>
      <c r="N14" s="107">
        <v>45174</v>
      </c>
      <c r="P14" s="4">
        <v>16709</v>
      </c>
      <c r="Q14" s="4">
        <v>80</v>
      </c>
      <c r="U14" s="5">
        <v>536</v>
      </c>
      <c r="V14" s="5">
        <v>2244967</v>
      </c>
      <c r="X14" s="124">
        <v>212301080</v>
      </c>
      <c r="Y14" s="123">
        <v>239821</v>
      </c>
      <c r="Z14" s="125" t="s">
        <v>1856</v>
      </c>
      <c r="AA14" s="4">
        <v>238657</v>
      </c>
      <c r="AB14" s="5">
        <v>35</v>
      </c>
      <c r="AE14" s="4">
        <v>212300933</v>
      </c>
      <c r="AF14" s="4">
        <v>713709</v>
      </c>
      <c r="AG14" s="4" t="s">
        <v>3001</v>
      </c>
      <c r="AH14" s="4" t="s">
        <v>64</v>
      </c>
      <c r="AI14" s="4" t="s">
        <v>63</v>
      </c>
      <c r="AJ14" s="4" t="s">
        <v>65</v>
      </c>
      <c r="AK14" s="4">
        <v>212300933</v>
      </c>
      <c r="AM14" s="145">
        <v>16698</v>
      </c>
      <c r="AN14" s="81">
        <v>45272</v>
      </c>
    </row>
    <row r="15" spans="1:40" ht="27" x14ac:dyDescent="0.3">
      <c r="A15" s="175">
        <v>95835385234</v>
      </c>
      <c r="B15" s="177">
        <v>212300921</v>
      </c>
      <c r="C15" s="176" t="s">
        <v>4336</v>
      </c>
      <c r="D15" s="77">
        <v>45211</v>
      </c>
      <c r="E15" s="78" t="s">
        <v>5899</v>
      </c>
      <c r="I15" s="5"/>
      <c r="J15" s="4">
        <v>41638</v>
      </c>
      <c r="K15" s="107">
        <v>45278</v>
      </c>
      <c r="L15" s="16"/>
      <c r="M15" s="16">
        <v>16710</v>
      </c>
      <c r="N15" s="107">
        <v>45189</v>
      </c>
      <c r="P15" s="4">
        <v>16710</v>
      </c>
      <c r="Q15" s="4">
        <v>80</v>
      </c>
      <c r="U15" s="5">
        <v>541</v>
      </c>
      <c r="V15" s="5">
        <v>2244969</v>
      </c>
      <c r="X15" s="124">
        <v>212301082</v>
      </c>
      <c r="Y15" s="123">
        <v>239821</v>
      </c>
      <c r="Z15" s="125" t="s">
        <v>1856</v>
      </c>
      <c r="AA15" s="4">
        <v>238657</v>
      </c>
      <c r="AB15" s="5">
        <v>35</v>
      </c>
      <c r="AE15" s="4">
        <v>212300935</v>
      </c>
      <c r="AF15" s="4">
        <v>713710</v>
      </c>
      <c r="AG15" s="4" t="s">
        <v>3091</v>
      </c>
      <c r="AH15" s="4" t="s">
        <v>64</v>
      </c>
      <c r="AI15" s="4" t="s">
        <v>63</v>
      </c>
      <c r="AJ15" s="4" t="s">
        <v>65</v>
      </c>
      <c r="AK15" s="4">
        <v>212300935</v>
      </c>
      <c r="AM15" s="146">
        <v>16699</v>
      </c>
      <c r="AN15" s="81">
        <v>45272</v>
      </c>
    </row>
    <row r="16" spans="1:40" ht="27" x14ac:dyDescent="0.3">
      <c r="A16" s="175">
        <v>88928640253</v>
      </c>
      <c r="B16" s="177">
        <v>212300922</v>
      </c>
      <c r="C16" s="176" t="s">
        <v>4556</v>
      </c>
      <c r="D16" s="77">
        <v>45211</v>
      </c>
      <c r="E16" s="78" t="s">
        <v>5899</v>
      </c>
      <c r="I16" s="5"/>
      <c r="J16" s="4">
        <v>16823</v>
      </c>
      <c r="K16" s="107">
        <v>45196</v>
      </c>
      <c r="L16" s="16"/>
      <c r="M16" s="16">
        <v>16712</v>
      </c>
      <c r="N16" s="107">
        <v>45184</v>
      </c>
      <c r="P16" s="4">
        <v>16712</v>
      </c>
      <c r="Q16" s="4">
        <v>80</v>
      </c>
      <c r="U16" s="5">
        <v>550</v>
      </c>
      <c r="V16" s="5">
        <v>2244972</v>
      </c>
      <c r="X16" s="124">
        <v>212301085</v>
      </c>
      <c r="Y16" s="123">
        <v>239821</v>
      </c>
      <c r="Z16" s="125" t="s">
        <v>1856</v>
      </c>
      <c r="AA16" s="4">
        <v>238657</v>
      </c>
      <c r="AB16" s="5">
        <v>35</v>
      </c>
      <c r="AE16" s="4">
        <v>212300938</v>
      </c>
      <c r="AF16" s="4">
        <v>713711</v>
      </c>
      <c r="AG16" s="4" t="s">
        <v>3138</v>
      </c>
      <c r="AH16" s="4" t="s">
        <v>64</v>
      </c>
      <c r="AI16" s="4" t="s">
        <v>63</v>
      </c>
      <c r="AJ16" s="4" t="s">
        <v>65</v>
      </c>
      <c r="AK16" s="4">
        <v>212300938</v>
      </c>
      <c r="AM16" s="145">
        <v>16701</v>
      </c>
      <c r="AN16" s="81">
        <v>45272</v>
      </c>
    </row>
    <row r="17" spans="1:40" ht="27" x14ac:dyDescent="0.3">
      <c r="A17" s="175">
        <v>799158259</v>
      </c>
      <c r="B17" s="177">
        <v>212300923</v>
      </c>
      <c r="C17" s="176" t="s">
        <v>5426</v>
      </c>
      <c r="D17" s="77">
        <v>45211</v>
      </c>
      <c r="E17" s="78" t="s">
        <v>5899</v>
      </c>
      <c r="I17" s="5"/>
      <c r="J17" s="4">
        <v>19657</v>
      </c>
      <c r="K17" s="107">
        <v>45192</v>
      </c>
      <c r="L17" s="16"/>
      <c r="M17" s="16">
        <v>16713</v>
      </c>
      <c r="N17" s="107">
        <v>45176</v>
      </c>
      <c r="P17" s="4">
        <v>16713</v>
      </c>
      <c r="Q17" s="4">
        <v>80</v>
      </c>
      <c r="U17" s="5">
        <v>556</v>
      </c>
      <c r="V17" s="5">
        <v>2244974</v>
      </c>
      <c r="X17" s="124">
        <v>212301086</v>
      </c>
      <c r="Y17" s="123">
        <v>239821</v>
      </c>
      <c r="Z17" s="125" t="s">
        <v>1856</v>
      </c>
      <c r="AA17" s="4">
        <v>238657</v>
      </c>
      <c r="AB17" s="5">
        <v>35</v>
      </c>
      <c r="AE17" s="4">
        <v>212300941</v>
      </c>
      <c r="AF17" s="4">
        <v>713712</v>
      </c>
      <c r="AG17" s="4" t="s">
        <v>3231</v>
      </c>
      <c r="AH17" s="4" t="s">
        <v>64</v>
      </c>
      <c r="AI17" s="4" t="s">
        <v>63</v>
      </c>
      <c r="AJ17" s="4" t="s">
        <v>65</v>
      </c>
      <c r="AK17" s="4">
        <v>212300941</v>
      </c>
      <c r="AM17" s="146">
        <v>16702</v>
      </c>
      <c r="AN17" s="81">
        <v>45272</v>
      </c>
    </row>
    <row r="18" spans="1:40" ht="27" x14ac:dyDescent="0.3">
      <c r="A18" s="175">
        <v>6347239280</v>
      </c>
      <c r="B18" s="177">
        <v>212300924</v>
      </c>
      <c r="C18" s="176" t="s">
        <v>107</v>
      </c>
      <c r="D18" s="77">
        <v>45211</v>
      </c>
      <c r="E18" s="78" t="s">
        <v>5899</v>
      </c>
      <c r="I18" s="5"/>
      <c r="J18" s="4">
        <v>41472</v>
      </c>
      <c r="K18" s="107">
        <v>45241</v>
      </c>
      <c r="L18" s="178"/>
      <c r="M18" s="16">
        <v>16641</v>
      </c>
      <c r="N18" s="107">
        <v>45186</v>
      </c>
      <c r="P18" s="4">
        <v>16641</v>
      </c>
      <c r="Q18" s="4">
        <v>80</v>
      </c>
      <c r="U18" s="5">
        <v>559</v>
      </c>
      <c r="V18" s="5">
        <v>2244975</v>
      </c>
      <c r="X18" s="124">
        <v>212301087</v>
      </c>
      <c r="Y18" s="123">
        <v>239821</v>
      </c>
      <c r="Z18" s="125" t="s">
        <v>1856</v>
      </c>
      <c r="AA18" s="4">
        <v>238657</v>
      </c>
      <c r="AB18" s="5">
        <v>35</v>
      </c>
      <c r="AE18" s="4">
        <v>212300943</v>
      </c>
      <c r="AF18" s="4">
        <v>713713</v>
      </c>
      <c r="AG18" s="4" t="s">
        <v>3276</v>
      </c>
      <c r="AH18" s="4" t="s">
        <v>64</v>
      </c>
      <c r="AI18" s="4" t="s">
        <v>63</v>
      </c>
      <c r="AJ18" s="4" t="s">
        <v>65</v>
      </c>
      <c r="AK18" s="4">
        <v>212300943</v>
      </c>
      <c r="AM18" s="145">
        <v>17298</v>
      </c>
      <c r="AN18" s="81">
        <v>45272</v>
      </c>
    </row>
    <row r="19" spans="1:40" ht="27" x14ac:dyDescent="0.3">
      <c r="A19" s="175">
        <v>1285364201</v>
      </c>
      <c r="B19" s="177">
        <v>212300925</v>
      </c>
      <c r="C19" s="176" t="s">
        <v>159</v>
      </c>
      <c r="D19" s="77">
        <v>45211</v>
      </c>
      <c r="E19" s="78" t="s">
        <v>5899</v>
      </c>
      <c r="I19" s="5"/>
      <c r="J19" s="4">
        <v>19939</v>
      </c>
      <c r="K19" s="107">
        <v>45218</v>
      </c>
      <c r="L19" s="16"/>
      <c r="M19" s="16">
        <v>16714</v>
      </c>
      <c r="N19" s="107">
        <v>45174</v>
      </c>
      <c r="P19" s="4">
        <v>16714</v>
      </c>
      <c r="Q19" s="4">
        <v>80</v>
      </c>
      <c r="U19" s="5">
        <v>564</v>
      </c>
      <c r="V19" s="5">
        <v>2244977</v>
      </c>
      <c r="X19" s="124">
        <v>212301088</v>
      </c>
      <c r="Y19" s="123">
        <v>239821</v>
      </c>
      <c r="Z19" s="125" t="s">
        <v>1856</v>
      </c>
      <c r="AA19" s="4">
        <v>238657</v>
      </c>
      <c r="AB19" s="5">
        <v>35</v>
      </c>
      <c r="AE19" s="4">
        <v>212300945</v>
      </c>
      <c r="AF19" s="4">
        <v>713715</v>
      </c>
      <c r="AG19" s="4" t="s">
        <v>3324</v>
      </c>
      <c r="AH19" s="4" t="s">
        <v>64</v>
      </c>
      <c r="AI19" s="4" t="s">
        <v>63</v>
      </c>
      <c r="AJ19" s="4" t="s">
        <v>65</v>
      </c>
      <c r="AK19" s="4">
        <v>212300945</v>
      </c>
      <c r="AM19" s="146">
        <v>17292</v>
      </c>
      <c r="AN19" s="81">
        <v>45272</v>
      </c>
    </row>
    <row r="20" spans="1:40" ht="27" x14ac:dyDescent="0.3">
      <c r="A20" s="175">
        <v>58359516200</v>
      </c>
      <c r="B20" s="177">
        <v>212300926</v>
      </c>
      <c r="C20" s="176" t="s">
        <v>488</v>
      </c>
      <c r="D20" s="77">
        <v>45211</v>
      </c>
      <c r="E20" s="78" t="s">
        <v>5899</v>
      </c>
      <c r="I20" s="5"/>
      <c r="J20" s="4">
        <v>16474</v>
      </c>
      <c r="K20" s="107">
        <v>45242</v>
      </c>
      <c r="L20" s="178"/>
      <c r="M20" s="16">
        <v>16717</v>
      </c>
      <c r="N20" s="107">
        <v>45175</v>
      </c>
      <c r="P20" s="4">
        <v>16717</v>
      </c>
      <c r="Q20" s="4">
        <v>80</v>
      </c>
      <c r="U20" s="5">
        <v>565</v>
      </c>
      <c r="V20" s="5">
        <v>2244979</v>
      </c>
      <c r="X20" s="124">
        <v>212301089</v>
      </c>
      <c r="Y20" s="123">
        <v>239821</v>
      </c>
      <c r="Z20" s="125" t="s">
        <v>1856</v>
      </c>
      <c r="AA20" s="4">
        <v>238657</v>
      </c>
      <c r="AB20" s="5">
        <v>35</v>
      </c>
      <c r="AE20" s="4">
        <v>212300948</v>
      </c>
      <c r="AF20" s="4">
        <v>713716</v>
      </c>
      <c r="AG20" s="4" t="s">
        <v>3457</v>
      </c>
      <c r="AH20" s="4" t="s">
        <v>64</v>
      </c>
      <c r="AI20" s="4" t="s">
        <v>63</v>
      </c>
      <c r="AJ20" s="4" t="s">
        <v>65</v>
      </c>
      <c r="AK20" s="4">
        <v>212300948</v>
      </c>
      <c r="AM20" s="145">
        <v>17244</v>
      </c>
      <c r="AN20" s="81">
        <v>45272</v>
      </c>
    </row>
    <row r="21" spans="1:40" ht="27" x14ac:dyDescent="0.3">
      <c r="A21" s="175">
        <v>79231209</v>
      </c>
      <c r="B21" s="177">
        <v>212300927</v>
      </c>
      <c r="C21" s="176" t="s">
        <v>763</v>
      </c>
      <c r="D21" s="77">
        <v>45211</v>
      </c>
      <c r="E21" s="78" t="s">
        <v>5899</v>
      </c>
      <c r="I21" s="5"/>
      <c r="J21" s="4">
        <v>20097</v>
      </c>
      <c r="K21" s="107">
        <v>45233</v>
      </c>
      <c r="L21" s="4"/>
      <c r="M21" s="16">
        <v>16718</v>
      </c>
      <c r="N21" s="107">
        <v>45188</v>
      </c>
      <c r="P21" s="4">
        <v>16718</v>
      </c>
      <c r="Q21" s="4">
        <v>80</v>
      </c>
      <c r="U21" s="5">
        <v>644</v>
      </c>
      <c r="V21" s="5">
        <v>2244980</v>
      </c>
      <c r="X21" s="124">
        <v>212301114</v>
      </c>
      <c r="Y21" s="123">
        <v>239821</v>
      </c>
      <c r="Z21" s="125" t="s">
        <v>1856</v>
      </c>
      <c r="AA21" s="4">
        <v>238657</v>
      </c>
      <c r="AB21" s="5">
        <v>35</v>
      </c>
      <c r="AE21" s="4">
        <v>212300950</v>
      </c>
      <c r="AF21" s="4">
        <v>713717</v>
      </c>
      <c r="AG21" s="4" t="s">
        <v>3722</v>
      </c>
      <c r="AH21" s="4" t="s">
        <v>64</v>
      </c>
      <c r="AI21" s="4" t="s">
        <v>63</v>
      </c>
      <c r="AJ21" s="4" t="s">
        <v>65</v>
      </c>
      <c r="AK21" s="4">
        <v>212300950</v>
      </c>
      <c r="AM21" s="146">
        <v>17232</v>
      </c>
      <c r="AN21" s="81">
        <v>45272</v>
      </c>
    </row>
    <row r="22" spans="1:40" ht="27" x14ac:dyDescent="0.3">
      <c r="A22" s="175">
        <v>8831968246</v>
      </c>
      <c r="B22" s="177">
        <v>212300928</v>
      </c>
      <c r="C22" s="176" t="s">
        <v>940</v>
      </c>
      <c r="D22" s="77">
        <v>45211</v>
      </c>
      <c r="E22" s="78" t="s">
        <v>5899</v>
      </c>
      <c r="I22" s="5"/>
      <c r="J22" s="4">
        <v>17242</v>
      </c>
      <c r="K22" s="107">
        <v>45191</v>
      </c>
      <c r="L22" s="4"/>
      <c r="M22" s="16">
        <v>16720</v>
      </c>
      <c r="N22" s="107">
        <v>45185</v>
      </c>
      <c r="P22" s="4">
        <v>16720</v>
      </c>
      <c r="Q22" s="4">
        <v>80</v>
      </c>
      <c r="U22" s="5">
        <v>645</v>
      </c>
      <c r="V22" s="5">
        <v>2244981</v>
      </c>
      <c r="X22" s="124">
        <v>212301115</v>
      </c>
      <c r="Y22" s="123">
        <v>239821</v>
      </c>
      <c r="Z22" s="125" t="s">
        <v>1856</v>
      </c>
      <c r="AA22" s="4">
        <v>238657</v>
      </c>
      <c r="AB22" s="5">
        <v>35</v>
      </c>
      <c r="AE22" s="4">
        <v>212300952</v>
      </c>
      <c r="AF22" s="4">
        <v>713742</v>
      </c>
      <c r="AG22" s="4" t="s">
        <v>3812</v>
      </c>
      <c r="AH22" s="4" t="s">
        <v>64</v>
      </c>
      <c r="AI22" s="4" t="s">
        <v>63</v>
      </c>
      <c r="AJ22" s="4" t="s">
        <v>65</v>
      </c>
      <c r="AK22" s="4">
        <v>212300952</v>
      </c>
      <c r="AM22" s="145">
        <v>17252</v>
      </c>
      <c r="AN22" s="81">
        <v>45272</v>
      </c>
    </row>
    <row r="23" spans="1:40" ht="27" x14ac:dyDescent="0.3">
      <c r="A23" s="175">
        <v>64374513272</v>
      </c>
      <c r="B23" s="177">
        <v>212300929</v>
      </c>
      <c r="C23" s="176" t="s">
        <v>2865</v>
      </c>
      <c r="D23" s="77">
        <v>45211</v>
      </c>
      <c r="E23" s="78" t="s">
        <v>5899</v>
      </c>
      <c r="I23" s="5"/>
      <c r="J23" s="4">
        <v>19427</v>
      </c>
      <c r="K23" s="107">
        <v>45216</v>
      </c>
      <c r="L23" s="4"/>
      <c r="M23" s="16">
        <v>16721</v>
      </c>
      <c r="N23" s="107">
        <v>45174</v>
      </c>
      <c r="P23" s="4">
        <v>16721</v>
      </c>
      <c r="Q23" s="4">
        <v>80</v>
      </c>
      <c r="U23" s="5">
        <v>646</v>
      </c>
      <c r="V23" s="5">
        <v>2244982</v>
      </c>
      <c r="X23" s="124">
        <v>212301118</v>
      </c>
      <c r="Y23" s="123">
        <v>239821</v>
      </c>
      <c r="Z23" s="125" t="s">
        <v>1856</v>
      </c>
      <c r="AA23" s="4">
        <v>238657</v>
      </c>
      <c r="AB23" s="5">
        <v>35</v>
      </c>
      <c r="AE23" s="4">
        <v>212300954</v>
      </c>
      <c r="AF23" s="4">
        <v>713749</v>
      </c>
      <c r="AG23" s="4" t="s">
        <v>3899</v>
      </c>
      <c r="AH23" s="4" t="s">
        <v>64</v>
      </c>
      <c r="AI23" s="4" t="s">
        <v>63</v>
      </c>
      <c r="AJ23" s="4" t="s">
        <v>65</v>
      </c>
      <c r="AK23" s="4">
        <v>212300954</v>
      </c>
      <c r="AM23" s="146">
        <v>17304</v>
      </c>
      <c r="AN23" s="81">
        <v>45272</v>
      </c>
    </row>
    <row r="24" spans="1:40" ht="27" x14ac:dyDescent="0.3">
      <c r="A24" s="175">
        <v>1057199273</v>
      </c>
      <c r="B24" s="177">
        <v>212300930</v>
      </c>
      <c r="C24" s="176" t="s">
        <v>1251</v>
      </c>
      <c r="D24" s="77">
        <v>45211</v>
      </c>
      <c r="E24" s="78" t="s">
        <v>5899</v>
      </c>
      <c r="I24" s="5"/>
      <c r="J24" s="4">
        <v>41484</v>
      </c>
      <c r="K24" s="107">
        <v>45220</v>
      </c>
      <c r="L24" s="4"/>
      <c r="M24" s="16">
        <v>16642</v>
      </c>
      <c r="N24" s="107">
        <v>45175</v>
      </c>
      <c r="P24" s="4">
        <v>16642</v>
      </c>
      <c r="Q24" s="4">
        <v>80</v>
      </c>
      <c r="U24" s="5">
        <v>685</v>
      </c>
      <c r="V24" s="5">
        <v>2244984</v>
      </c>
      <c r="X24" s="124">
        <v>212301119</v>
      </c>
      <c r="Y24" s="123">
        <v>239821</v>
      </c>
      <c r="Z24" s="125" t="s">
        <v>1856</v>
      </c>
      <c r="AA24" s="4">
        <v>238657</v>
      </c>
      <c r="AB24" s="5">
        <v>35</v>
      </c>
      <c r="AE24" s="4">
        <v>212300956</v>
      </c>
      <c r="AF24" s="4">
        <v>713800</v>
      </c>
      <c r="AG24" s="4" t="s">
        <v>3942</v>
      </c>
      <c r="AH24" s="4" t="s">
        <v>64</v>
      </c>
      <c r="AI24" s="4" t="s">
        <v>63</v>
      </c>
      <c r="AJ24" s="4" t="s">
        <v>65</v>
      </c>
      <c r="AK24" s="4">
        <v>212300956</v>
      </c>
      <c r="AM24" s="145">
        <v>17156</v>
      </c>
      <c r="AN24" s="81">
        <v>45272</v>
      </c>
    </row>
    <row r="25" spans="1:40" ht="27" x14ac:dyDescent="0.3">
      <c r="A25" s="175">
        <v>1945162295</v>
      </c>
      <c r="B25" s="177">
        <v>212300931</v>
      </c>
      <c r="C25" s="176" t="s">
        <v>2907</v>
      </c>
      <c r="D25" s="77">
        <v>45211</v>
      </c>
      <c r="E25" s="78" t="s">
        <v>5899</v>
      </c>
      <c r="I25" s="5"/>
      <c r="J25" s="4">
        <v>19591</v>
      </c>
      <c r="K25" s="107">
        <v>45200</v>
      </c>
      <c r="L25" s="4"/>
      <c r="M25" s="16">
        <v>16724</v>
      </c>
      <c r="N25" s="107">
        <v>45180</v>
      </c>
      <c r="P25" s="4">
        <v>16643</v>
      </c>
      <c r="Q25" s="4" t="s">
        <v>365</v>
      </c>
      <c r="U25" s="5">
        <v>705</v>
      </c>
      <c r="V25" s="5">
        <v>2244985</v>
      </c>
      <c r="X25" s="124">
        <v>212301120</v>
      </c>
      <c r="Y25" s="123">
        <v>239821</v>
      </c>
      <c r="Z25" s="125" t="s">
        <v>1856</v>
      </c>
      <c r="AA25" s="4">
        <v>238657</v>
      </c>
      <c r="AB25" s="5">
        <v>35</v>
      </c>
      <c r="AE25" s="4">
        <v>212300958</v>
      </c>
      <c r="AF25" s="4">
        <v>713816</v>
      </c>
      <c r="AG25" s="4" t="s">
        <v>3986</v>
      </c>
      <c r="AH25" s="4" t="s">
        <v>64</v>
      </c>
      <c r="AI25" s="4" t="s">
        <v>63</v>
      </c>
      <c r="AJ25" s="4" t="s">
        <v>65</v>
      </c>
      <c r="AK25" s="4">
        <v>212300958</v>
      </c>
      <c r="AM25" s="146">
        <v>17170</v>
      </c>
      <c r="AN25" s="81">
        <v>45272</v>
      </c>
    </row>
    <row r="26" spans="1:40" ht="27" x14ac:dyDescent="0.3">
      <c r="A26" s="175">
        <v>1773106260</v>
      </c>
      <c r="B26" s="177">
        <v>212300932</v>
      </c>
      <c r="C26" s="176" t="s">
        <v>1476</v>
      </c>
      <c r="D26" s="77">
        <v>45211</v>
      </c>
      <c r="E26" s="78" t="s">
        <v>5899</v>
      </c>
      <c r="I26" s="5"/>
      <c r="J26" s="4">
        <v>19977</v>
      </c>
      <c r="K26" s="107">
        <v>45204</v>
      </c>
      <c r="L26" s="4"/>
      <c r="M26" s="16">
        <v>16725</v>
      </c>
      <c r="N26" s="107">
        <v>45180</v>
      </c>
      <c r="P26" s="4">
        <v>16724</v>
      </c>
      <c r="Q26" s="4">
        <v>80</v>
      </c>
      <c r="U26" s="5">
        <v>709</v>
      </c>
      <c r="V26" s="5">
        <v>2244986</v>
      </c>
      <c r="X26" s="124">
        <v>212301121</v>
      </c>
      <c r="Y26" s="123">
        <v>239821</v>
      </c>
      <c r="Z26" s="125" t="s">
        <v>1856</v>
      </c>
      <c r="AA26" s="4">
        <v>238657</v>
      </c>
      <c r="AB26" s="5">
        <v>35</v>
      </c>
      <c r="AE26" s="4">
        <v>212300908</v>
      </c>
      <c r="AF26" s="4">
        <v>713823</v>
      </c>
      <c r="AG26" s="4" t="s">
        <v>4029</v>
      </c>
      <c r="AH26" s="4" t="s">
        <v>64</v>
      </c>
      <c r="AI26" s="4" t="s">
        <v>63</v>
      </c>
      <c r="AJ26" s="4" t="s">
        <v>65</v>
      </c>
      <c r="AK26" s="4">
        <v>212300908</v>
      </c>
      <c r="AM26" s="145">
        <v>17154</v>
      </c>
      <c r="AN26" s="81">
        <v>45272</v>
      </c>
    </row>
    <row r="27" spans="1:40" ht="27" x14ac:dyDescent="0.3">
      <c r="A27" s="175">
        <v>72660171220</v>
      </c>
      <c r="B27" s="177">
        <v>212300933</v>
      </c>
      <c r="C27" s="176" t="s">
        <v>3001</v>
      </c>
      <c r="D27" s="77">
        <v>45211</v>
      </c>
      <c r="E27" s="78" t="s">
        <v>5899</v>
      </c>
      <c r="I27" s="5"/>
      <c r="J27" s="4">
        <v>19347</v>
      </c>
      <c r="K27" s="107">
        <v>45220</v>
      </c>
      <c r="L27" s="4"/>
      <c r="M27" s="16">
        <v>16726</v>
      </c>
      <c r="N27" s="107">
        <v>45176</v>
      </c>
      <c r="P27" s="4">
        <v>16725</v>
      </c>
      <c r="Q27" s="4">
        <v>80</v>
      </c>
      <c r="U27" s="5">
        <v>724</v>
      </c>
      <c r="V27" s="5">
        <v>2244990</v>
      </c>
      <c r="X27" s="124">
        <v>212301122</v>
      </c>
      <c r="Y27" s="123">
        <v>239821</v>
      </c>
      <c r="Z27" s="125" t="s">
        <v>1856</v>
      </c>
      <c r="AA27" s="4">
        <v>238657</v>
      </c>
      <c r="AB27" s="5">
        <v>35</v>
      </c>
      <c r="AE27" s="4">
        <v>212300912</v>
      </c>
      <c r="AF27" s="4">
        <v>713827</v>
      </c>
      <c r="AG27" s="4" t="s">
        <v>4072</v>
      </c>
      <c r="AH27" s="4" t="s">
        <v>64</v>
      </c>
      <c r="AI27" s="4" t="s">
        <v>63</v>
      </c>
      <c r="AJ27" s="4" t="s">
        <v>65</v>
      </c>
      <c r="AK27" s="4">
        <v>212300912</v>
      </c>
      <c r="AM27" s="146">
        <v>17186</v>
      </c>
      <c r="AN27" s="81">
        <v>45272</v>
      </c>
    </row>
    <row r="28" spans="1:40" ht="27" x14ac:dyDescent="0.3">
      <c r="A28" s="175">
        <v>2000222293</v>
      </c>
      <c r="B28" s="177">
        <v>212300934</v>
      </c>
      <c r="C28" s="176" t="s">
        <v>1778</v>
      </c>
      <c r="D28" s="77">
        <v>45211</v>
      </c>
      <c r="E28" s="78" t="s">
        <v>5899</v>
      </c>
      <c r="I28" s="5"/>
      <c r="J28" s="5">
        <v>21130</v>
      </c>
      <c r="K28" s="152">
        <v>45274</v>
      </c>
      <c r="L28" s="4"/>
      <c r="M28" s="16">
        <v>16727</v>
      </c>
      <c r="N28" s="107">
        <v>45175</v>
      </c>
      <c r="P28" s="4">
        <v>16726</v>
      </c>
      <c r="Q28" s="4">
        <v>80</v>
      </c>
      <c r="U28" s="5">
        <v>730</v>
      </c>
      <c r="V28" s="5">
        <v>2244993</v>
      </c>
      <c r="X28" s="124">
        <v>212301125</v>
      </c>
      <c r="Y28" s="123">
        <v>239821</v>
      </c>
      <c r="Z28" s="125" t="s">
        <v>1856</v>
      </c>
      <c r="AA28" s="4">
        <v>238657</v>
      </c>
      <c r="AB28" s="5">
        <v>35</v>
      </c>
      <c r="AE28" s="4">
        <v>212300917</v>
      </c>
      <c r="AF28" s="4">
        <v>713833</v>
      </c>
      <c r="AG28" s="4" t="s">
        <v>4115</v>
      </c>
      <c r="AH28" s="4" t="s">
        <v>64</v>
      </c>
      <c r="AI28" s="4" t="s">
        <v>63</v>
      </c>
      <c r="AJ28" s="4" t="s">
        <v>65</v>
      </c>
      <c r="AK28" s="4">
        <v>212300917</v>
      </c>
      <c r="AM28" s="145">
        <v>16703</v>
      </c>
      <c r="AN28" s="81">
        <v>45272</v>
      </c>
    </row>
    <row r="29" spans="1:40" ht="27" x14ac:dyDescent="0.3">
      <c r="A29" s="175">
        <v>1057201278</v>
      </c>
      <c r="B29" s="177">
        <v>212300935</v>
      </c>
      <c r="C29" s="176" t="s">
        <v>3091</v>
      </c>
      <c r="D29" s="77">
        <v>45211</v>
      </c>
      <c r="E29" s="78" t="s">
        <v>5899</v>
      </c>
      <c r="I29" s="5"/>
      <c r="J29" s="4">
        <v>19957</v>
      </c>
      <c r="K29" s="107">
        <v>45204</v>
      </c>
      <c r="L29" s="4"/>
      <c r="M29" s="16">
        <v>16729</v>
      </c>
      <c r="N29" s="107">
        <v>45187</v>
      </c>
      <c r="P29" s="4">
        <v>16727</v>
      </c>
      <c r="Q29" s="4">
        <v>80</v>
      </c>
      <c r="U29" s="5">
        <v>731</v>
      </c>
      <c r="V29" s="5">
        <v>2244994</v>
      </c>
      <c r="X29" s="124">
        <v>212301126</v>
      </c>
      <c r="Y29" s="123">
        <v>239821</v>
      </c>
      <c r="Z29" s="125" t="s">
        <v>1856</v>
      </c>
      <c r="AA29" s="4">
        <v>238657</v>
      </c>
      <c r="AB29" s="5">
        <v>35</v>
      </c>
      <c r="AE29" s="4">
        <v>212300919</v>
      </c>
      <c r="AF29" s="4">
        <v>713837</v>
      </c>
      <c r="AG29" s="4" t="s">
        <v>4291</v>
      </c>
      <c r="AH29" s="4" t="s">
        <v>64</v>
      </c>
      <c r="AI29" s="4" t="s">
        <v>63</v>
      </c>
      <c r="AJ29" s="4" t="s">
        <v>65</v>
      </c>
      <c r="AK29" s="4">
        <v>212300919</v>
      </c>
      <c r="AM29" s="146">
        <v>17222</v>
      </c>
      <c r="AN29" s="81">
        <v>45272</v>
      </c>
    </row>
    <row r="30" spans="1:40" ht="27" x14ac:dyDescent="0.3">
      <c r="A30" s="175">
        <v>64470954268</v>
      </c>
      <c r="B30" s="177">
        <v>212300936</v>
      </c>
      <c r="C30" s="176" t="s">
        <v>1850</v>
      </c>
      <c r="D30" s="77">
        <v>45211</v>
      </c>
      <c r="E30" s="78" t="s">
        <v>5899</v>
      </c>
      <c r="I30" s="5"/>
      <c r="J30" s="4">
        <v>42248</v>
      </c>
      <c r="K30" s="107">
        <v>45242</v>
      </c>
      <c r="L30" s="4"/>
      <c r="M30" s="16">
        <v>16733</v>
      </c>
      <c r="N30" s="107">
        <v>45169</v>
      </c>
      <c r="P30" s="4">
        <v>16729</v>
      </c>
      <c r="Q30" s="4">
        <v>80</v>
      </c>
      <c r="U30" s="5">
        <v>732</v>
      </c>
      <c r="V30" s="5">
        <v>2244995</v>
      </c>
      <c r="X30" s="124">
        <v>212301127</v>
      </c>
      <c r="Y30" s="123">
        <v>239821</v>
      </c>
      <c r="Z30" s="125" t="s">
        <v>1856</v>
      </c>
      <c r="AA30" s="4">
        <v>238657</v>
      </c>
      <c r="AB30" s="5">
        <v>35</v>
      </c>
      <c r="AE30" s="4">
        <v>212300921</v>
      </c>
      <c r="AF30" s="4">
        <v>713839</v>
      </c>
      <c r="AG30" s="4" t="s">
        <v>4336</v>
      </c>
      <c r="AH30" s="4" t="s">
        <v>64</v>
      </c>
      <c r="AI30" s="4" t="s">
        <v>63</v>
      </c>
      <c r="AJ30" s="4" t="s">
        <v>65</v>
      </c>
      <c r="AK30" s="4">
        <v>212300921</v>
      </c>
      <c r="AM30" s="145">
        <v>17176</v>
      </c>
      <c r="AN30" s="81">
        <v>45272</v>
      </c>
    </row>
    <row r="31" spans="1:40" ht="27" x14ac:dyDescent="0.3">
      <c r="A31" s="175">
        <v>2187420299</v>
      </c>
      <c r="B31" s="177">
        <v>212300937</v>
      </c>
      <c r="C31" s="176" t="s">
        <v>2730</v>
      </c>
      <c r="D31" s="77">
        <v>45211</v>
      </c>
      <c r="E31" s="78" t="s">
        <v>5899</v>
      </c>
      <c r="I31" s="5"/>
      <c r="J31" s="5">
        <v>42534</v>
      </c>
      <c r="K31" s="152">
        <v>45253</v>
      </c>
      <c r="L31" s="4"/>
      <c r="M31" s="16">
        <v>16735</v>
      </c>
      <c r="N31" s="107">
        <v>45184</v>
      </c>
      <c r="P31" s="4">
        <v>16733</v>
      </c>
      <c r="Q31" s="4">
        <v>80</v>
      </c>
      <c r="U31" s="5">
        <v>733</v>
      </c>
      <c r="V31" s="5">
        <v>2244997</v>
      </c>
      <c r="X31" s="124">
        <v>212301128</v>
      </c>
      <c r="Y31" s="123">
        <v>239821</v>
      </c>
      <c r="Z31" s="125" t="s">
        <v>1856</v>
      </c>
      <c r="AA31" s="4">
        <v>238657</v>
      </c>
      <c r="AB31" s="5">
        <v>35</v>
      </c>
      <c r="AE31" s="4">
        <v>212300922</v>
      </c>
      <c r="AF31" s="4">
        <v>713840</v>
      </c>
      <c r="AG31" s="4" t="s">
        <v>4556</v>
      </c>
      <c r="AH31" s="4" t="s">
        <v>64</v>
      </c>
      <c r="AI31" s="4" t="s">
        <v>63</v>
      </c>
      <c r="AJ31" s="4" t="s">
        <v>65</v>
      </c>
      <c r="AK31" s="4">
        <v>212300922</v>
      </c>
      <c r="AM31" s="146">
        <v>17262</v>
      </c>
      <c r="AN31" s="81">
        <v>45272</v>
      </c>
    </row>
    <row r="32" spans="1:40" ht="27" x14ac:dyDescent="0.3">
      <c r="A32" s="175">
        <v>2942264276</v>
      </c>
      <c r="B32" s="177">
        <v>212300938</v>
      </c>
      <c r="C32" s="176" t="s">
        <v>3138</v>
      </c>
      <c r="D32" s="77">
        <v>45211</v>
      </c>
      <c r="E32" s="78" t="s">
        <v>5899</v>
      </c>
      <c r="F32" t="s">
        <v>5900</v>
      </c>
      <c r="I32" s="5"/>
      <c r="J32" s="4">
        <v>17210</v>
      </c>
      <c r="K32" s="107">
        <v>45188</v>
      </c>
      <c r="L32" s="4"/>
      <c r="M32" s="16">
        <v>16645</v>
      </c>
      <c r="N32" s="107">
        <v>45174</v>
      </c>
      <c r="P32" s="4">
        <v>16735</v>
      </c>
      <c r="Q32" s="4">
        <v>80</v>
      </c>
      <c r="U32" s="5">
        <v>735</v>
      </c>
      <c r="V32" s="5">
        <v>2244998</v>
      </c>
      <c r="X32" s="124">
        <v>212301129</v>
      </c>
      <c r="Y32" s="123">
        <v>239821</v>
      </c>
      <c r="Z32" s="125" t="s">
        <v>1856</v>
      </c>
      <c r="AA32" s="4">
        <v>238657</v>
      </c>
      <c r="AB32" s="5">
        <v>35</v>
      </c>
      <c r="AE32" s="4">
        <v>212300923</v>
      </c>
      <c r="AF32" s="4">
        <v>713842</v>
      </c>
      <c r="AG32" s="4" t="s">
        <v>5426</v>
      </c>
      <c r="AH32" s="4" t="s">
        <v>64</v>
      </c>
      <c r="AI32" s="4" t="s">
        <v>63</v>
      </c>
      <c r="AJ32" s="4" t="s">
        <v>65</v>
      </c>
      <c r="AK32" s="4">
        <v>212300923</v>
      </c>
      <c r="AM32" s="145">
        <v>17188</v>
      </c>
      <c r="AN32" s="81">
        <v>45272</v>
      </c>
    </row>
    <row r="33" spans="1:40" ht="27" x14ac:dyDescent="0.3">
      <c r="A33" s="175">
        <v>88089495249</v>
      </c>
      <c r="B33" s="177">
        <v>212300939</v>
      </c>
      <c r="C33" s="176" t="s">
        <v>2734</v>
      </c>
      <c r="D33" s="77">
        <v>45211</v>
      </c>
      <c r="E33" s="78" t="s">
        <v>5899</v>
      </c>
      <c r="I33" s="5"/>
      <c r="J33" s="4">
        <v>16476</v>
      </c>
      <c r="K33" s="107">
        <v>45240</v>
      </c>
      <c r="L33" s="4"/>
      <c r="M33" s="16">
        <v>16736</v>
      </c>
      <c r="N33" s="107">
        <v>45175</v>
      </c>
      <c r="P33" s="4">
        <v>16645</v>
      </c>
      <c r="Q33" s="4">
        <v>80</v>
      </c>
      <c r="U33" s="5">
        <v>736</v>
      </c>
      <c r="V33" s="5">
        <v>2244999</v>
      </c>
      <c r="X33" s="124">
        <v>212301130</v>
      </c>
      <c r="Y33" s="123">
        <v>239821</v>
      </c>
      <c r="Z33" s="125" t="s">
        <v>1856</v>
      </c>
      <c r="AA33" s="4">
        <v>238657</v>
      </c>
      <c r="AB33" s="5">
        <v>35</v>
      </c>
      <c r="AE33" s="4">
        <v>212300924</v>
      </c>
      <c r="AF33" s="4">
        <v>713844</v>
      </c>
      <c r="AG33" s="4" t="s">
        <v>107</v>
      </c>
      <c r="AH33" s="4" t="s">
        <v>64</v>
      </c>
      <c r="AI33" s="4" t="s">
        <v>63</v>
      </c>
      <c r="AJ33" s="4" t="s">
        <v>65</v>
      </c>
      <c r="AK33" s="4">
        <v>212300924</v>
      </c>
      <c r="AM33" s="146">
        <v>17300</v>
      </c>
      <c r="AN33" s="81">
        <v>45272</v>
      </c>
    </row>
    <row r="34" spans="1:40" ht="27" x14ac:dyDescent="0.3">
      <c r="A34" s="175">
        <v>95860401272</v>
      </c>
      <c r="B34" s="177">
        <v>212300941</v>
      </c>
      <c r="C34" s="176" t="s">
        <v>3231</v>
      </c>
      <c r="D34" s="77">
        <v>45211</v>
      </c>
      <c r="E34" s="78" t="s">
        <v>5899</v>
      </c>
      <c r="I34" s="5"/>
      <c r="J34" s="4">
        <v>19309</v>
      </c>
      <c r="K34" s="107">
        <v>45222</v>
      </c>
      <c r="L34" s="4"/>
      <c r="M34" s="16">
        <v>16737</v>
      </c>
      <c r="N34" s="107">
        <v>45173</v>
      </c>
      <c r="P34" s="4">
        <v>16736</v>
      </c>
      <c r="Q34" s="4">
        <v>80</v>
      </c>
      <c r="U34" s="5">
        <v>738</v>
      </c>
      <c r="V34" s="5">
        <v>2245000</v>
      </c>
      <c r="X34" s="124">
        <v>212301138</v>
      </c>
      <c r="Y34" s="123">
        <v>239821</v>
      </c>
      <c r="Z34" s="125" t="s">
        <v>1856</v>
      </c>
      <c r="AA34" s="4">
        <v>238657</v>
      </c>
      <c r="AB34" s="5">
        <v>35</v>
      </c>
      <c r="AE34" s="4">
        <v>212300925</v>
      </c>
      <c r="AF34" s="4">
        <v>713846</v>
      </c>
      <c r="AG34" s="4" t="s">
        <v>159</v>
      </c>
      <c r="AH34" s="4" t="s">
        <v>64</v>
      </c>
      <c r="AI34" s="4" t="s">
        <v>63</v>
      </c>
      <c r="AJ34" s="4" t="s">
        <v>65</v>
      </c>
      <c r="AK34" s="4">
        <v>212300925</v>
      </c>
      <c r="AM34" s="145">
        <v>17228</v>
      </c>
      <c r="AN34" s="81">
        <v>45272</v>
      </c>
    </row>
    <row r="35" spans="1:40" ht="27" x14ac:dyDescent="0.3">
      <c r="A35" s="175">
        <v>62871269220</v>
      </c>
      <c r="B35" s="177">
        <v>212300942</v>
      </c>
      <c r="C35" s="176" t="s">
        <v>2757</v>
      </c>
      <c r="D35" s="77">
        <v>45211</v>
      </c>
      <c r="E35" s="78" t="s">
        <v>5899</v>
      </c>
      <c r="I35" s="5"/>
      <c r="J35" s="4">
        <v>41674</v>
      </c>
      <c r="K35" s="107">
        <v>45262</v>
      </c>
      <c r="L35" s="4"/>
      <c r="M35" s="16">
        <v>16741</v>
      </c>
      <c r="N35" s="107">
        <v>45188</v>
      </c>
      <c r="P35" s="4">
        <v>16737</v>
      </c>
      <c r="Q35" s="4">
        <v>80</v>
      </c>
      <c r="U35" s="5">
        <v>739</v>
      </c>
      <c r="V35" s="5">
        <v>2245002</v>
      </c>
      <c r="X35" s="124">
        <v>212301139</v>
      </c>
      <c r="Y35" s="123">
        <v>239821</v>
      </c>
      <c r="Z35" s="125" t="s">
        <v>1856</v>
      </c>
      <c r="AA35" s="4">
        <v>238657</v>
      </c>
      <c r="AB35" s="5">
        <v>35</v>
      </c>
      <c r="AE35" s="4">
        <v>212300926</v>
      </c>
      <c r="AF35" s="4">
        <v>713848</v>
      </c>
      <c r="AG35" s="4" t="s">
        <v>488</v>
      </c>
      <c r="AH35" s="4" t="s">
        <v>64</v>
      </c>
      <c r="AI35" s="4" t="s">
        <v>63</v>
      </c>
      <c r="AJ35" s="4" t="s">
        <v>65</v>
      </c>
      <c r="AK35" s="4">
        <v>212300926</v>
      </c>
      <c r="AM35" s="146">
        <v>17174</v>
      </c>
      <c r="AN35" s="81">
        <v>45272</v>
      </c>
    </row>
    <row r="36" spans="1:40" ht="27" x14ac:dyDescent="0.3">
      <c r="A36" s="175">
        <v>54696623220</v>
      </c>
      <c r="B36" s="177">
        <v>212300943</v>
      </c>
      <c r="C36" s="176" t="s">
        <v>3276</v>
      </c>
      <c r="D36" s="77">
        <v>45211</v>
      </c>
      <c r="E36" s="78" t="s">
        <v>5899</v>
      </c>
      <c r="I36" s="5"/>
      <c r="J36" s="4">
        <v>41634</v>
      </c>
      <c r="K36" s="107">
        <v>45278</v>
      </c>
      <c r="L36" s="4"/>
      <c r="M36" s="16">
        <v>16743</v>
      </c>
      <c r="N36" s="107">
        <v>45173</v>
      </c>
      <c r="P36" s="4">
        <v>16741</v>
      </c>
      <c r="Q36" s="4">
        <v>80</v>
      </c>
      <c r="U36" s="5">
        <v>740</v>
      </c>
      <c r="V36" s="5">
        <v>2245004</v>
      </c>
      <c r="X36" s="124">
        <v>212301202</v>
      </c>
      <c r="Y36" s="123">
        <v>239821</v>
      </c>
      <c r="Z36" s="125" t="s">
        <v>1856</v>
      </c>
      <c r="AA36" s="4">
        <v>238657</v>
      </c>
      <c r="AB36" s="5">
        <v>35</v>
      </c>
      <c r="AE36" s="4">
        <v>212300927</v>
      </c>
      <c r="AF36" s="4">
        <v>713850</v>
      </c>
      <c r="AG36" s="4" t="s">
        <v>763</v>
      </c>
      <c r="AH36" s="4" t="s">
        <v>64</v>
      </c>
      <c r="AI36" s="4" t="s">
        <v>63</v>
      </c>
      <c r="AJ36" s="4" t="s">
        <v>65</v>
      </c>
      <c r="AK36" s="4">
        <v>212300927</v>
      </c>
      <c r="AM36" s="145">
        <v>17236</v>
      </c>
      <c r="AN36" s="81">
        <v>45272</v>
      </c>
    </row>
    <row r="37" spans="1:40" x14ac:dyDescent="0.3">
      <c r="A37" s="175">
        <v>97257419272</v>
      </c>
      <c r="B37" s="177">
        <v>212300944</v>
      </c>
      <c r="C37" s="176" t="s">
        <v>2760</v>
      </c>
      <c r="D37" s="77">
        <v>45211</v>
      </c>
      <c r="E37" s="78" t="s">
        <v>5899</v>
      </c>
      <c r="I37" s="5"/>
      <c r="J37" s="4">
        <v>19797</v>
      </c>
      <c r="K37" s="107">
        <v>45212</v>
      </c>
      <c r="L37" s="4"/>
      <c r="M37" s="16">
        <v>16647</v>
      </c>
      <c r="N37" s="107">
        <v>45173</v>
      </c>
      <c r="P37" s="4">
        <v>16743</v>
      </c>
      <c r="Q37" s="4">
        <v>80</v>
      </c>
      <c r="U37" s="5">
        <v>741</v>
      </c>
      <c r="V37" s="5">
        <v>2245006</v>
      </c>
      <c r="X37" s="124">
        <v>212301201</v>
      </c>
      <c r="Y37" s="123">
        <v>239822</v>
      </c>
      <c r="Z37" s="123" t="s">
        <v>368</v>
      </c>
      <c r="AA37" s="4">
        <v>238657</v>
      </c>
      <c r="AB37" s="123">
        <v>1</v>
      </c>
      <c r="AE37" s="4">
        <v>212300928</v>
      </c>
      <c r="AF37" s="4">
        <v>713854</v>
      </c>
      <c r="AG37" s="4" t="s">
        <v>940</v>
      </c>
      <c r="AH37" s="4" t="s">
        <v>64</v>
      </c>
      <c r="AI37" s="4" t="s">
        <v>63</v>
      </c>
      <c r="AJ37" s="4" t="s">
        <v>65</v>
      </c>
      <c r="AK37" s="4">
        <v>212300928</v>
      </c>
      <c r="AM37" s="146">
        <v>17158</v>
      </c>
      <c r="AN37" s="81">
        <v>45272</v>
      </c>
    </row>
    <row r="38" spans="1:40" ht="40.200000000000003" x14ac:dyDescent="0.3">
      <c r="A38" s="175">
        <v>3101725275</v>
      </c>
      <c r="B38" s="177">
        <v>212300945</v>
      </c>
      <c r="C38" s="176" t="s">
        <v>3324</v>
      </c>
      <c r="D38" s="77">
        <v>45211</v>
      </c>
      <c r="E38" s="78" t="s">
        <v>5899</v>
      </c>
      <c r="I38" s="5"/>
      <c r="J38" s="4">
        <v>16477</v>
      </c>
      <c r="K38" s="107">
        <v>45242</v>
      </c>
      <c r="L38" s="4"/>
      <c r="M38" s="16">
        <v>16744</v>
      </c>
      <c r="N38" s="107">
        <v>45171</v>
      </c>
      <c r="P38" s="4">
        <v>16647</v>
      </c>
      <c r="Q38" s="4">
        <v>80</v>
      </c>
      <c r="U38" s="5">
        <v>742</v>
      </c>
      <c r="V38" s="5">
        <v>2245008</v>
      </c>
      <c r="X38" s="124">
        <v>212300908</v>
      </c>
      <c r="Y38" s="123">
        <v>239823</v>
      </c>
      <c r="Z38" s="125" t="s">
        <v>63</v>
      </c>
      <c r="AA38" s="4">
        <v>238657</v>
      </c>
      <c r="AB38" s="5">
        <v>162</v>
      </c>
      <c r="AE38" s="4">
        <v>212300930</v>
      </c>
      <c r="AF38" s="4">
        <v>713864</v>
      </c>
      <c r="AG38" s="4" t="s">
        <v>1251</v>
      </c>
      <c r="AH38" s="4" t="s">
        <v>64</v>
      </c>
      <c r="AI38" s="4" t="s">
        <v>63</v>
      </c>
      <c r="AJ38" s="4" t="s">
        <v>65</v>
      </c>
      <c r="AK38" s="4">
        <v>212300930</v>
      </c>
      <c r="AM38" s="145">
        <v>17278</v>
      </c>
      <c r="AN38" s="81">
        <v>45272</v>
      </c>
    </row>
    <row r="39" spans="1:40" ht="40.200000000000003" x14ac:dyDescent="0.3">
      <c r="A39" s="175">
        <v>71857150244</v>
      </c>
      <c r="B39" s="177">
        <v>212300946</v>
      </c>
      <c r="C39" s="176" t="s">
        <v>2764</v>
      </c>
      <c r="D39" s="77">
        <v>45211</v>
      </c>
      <c r="E39" s="78" t="s">
        <v>5899</v>
      </c>
      <c r="I39" s="5"/>
      <c r="J39" s="4">
        <v>16693</v>
      </c>
      <c r="K39" s="107">
        <v>45185</v>
      </c>
      <c r="L39" s="4"/>
      <c r="M39" s="16">
        <v>16745</v>
      </c>
      <c r="N39" s="107">
        <v>45176</v>
      </c>
      <c r="P39" s="4">
        <v>16744</v>
      </c>
      <c r="Q39" s="4">
        <v>80</v>
      </c>
      <c r="U39" s="5">
        <v>743</v>
      </c>
      <c r="V39" s="5">
        <v>2245009</v>
      </c>
      <c r="X39" s="124">
        <v>212300909</v>
      </c>
      <c r="Y39" s="123">
        <v>239823</v>
      </c>
      <c r="Z39" s="125" t="s">
        <v>63</v>
      </c>
      <c r="AA39" s="4">
        <v>238657</v>
      </c>
      <c r="AB39" s="5">
        <v>162</v>
      </c>
      <c r="AE39" s="4">
        <v>212300932</v>
      </c>
      <c r="AF39" s="4">
        <v>713874</v>
      </c>
      <c r="AG39" s="4" t="s">
        <v>1476</v>
      </c>
      <c r="AH39" s="4" t="s">
        <v>64</v>
      </c>
      <c r="AI39" s="4" t="s">
        <v>63</v>
      </c>
      <c r="AJ39" s="4" t="s">
        <v>65</v>
      </c>
      <c r="AK39" s="4">
        <v>212300932</v>
      </c>
      <c r="AM39" s="146">
        <v>16706</v>
      </c>
      <c r="AN39" s="81">
        <v>45272</v>
      </c>
    </row>
    <row r="40" spans="1:40" ht="40.200000000000003" x14ac:dyDescent="0.3">
      <c r="A40" s="175">
        <v>65413970234</v>
      </c>
      <c r="B40" s="177">
        <v>212300948</v>
      </c>
      <c r="C40" s="176" t="s">
        <v>3457</v>
      </c>
      <c r="D40" s="77">
        <v>45211</v>
      </c>
      <c r="E40" s="78" t="s">
        <v>5899</v>
      </c>
      <c r="I40" s="5"/>
      <c r="J40" s="4">
        <v>41712</v>
      </c>
      <c r="K40" s="107">
        <v>45262</v>
      </c>
      <c r="L40" s="4"/>
      <c r="M40" s="16">
        <v>16746</v>
      </c>
      <c r="N40" s="107">
        <v>45169</v>
      </c>
      <c r="P40" s="4">
        <v>16745</v>
      </c>
      <c r="Q40" s="4">
        <v>80</v>
      </c>
      <c r="U40" s="5">
        <v>751</v>
      </c>
      <c r="V40" s="5">
        <v>2245011</v>
      </c>
      <c r="X40" s="124">
        <v>212300910</v>
      </c>
      <c r="Y40" s="123">
        <v>239823</v>
      </c>
      <c r="Z40" s="125" t="s">
        <v>63</v>
      </c>
      <c r="AA40" s="4">
        <v>238657</v>
      </c>
      <c r="AB40" s="5">
        <v>162</v>
      </c>
      <c r="AE40" s="4">
        <v>212300934</v>
      </c>
      <c r="AF40" s="4">
        <v>713881</v>
      </c>
      <c r="AG40" s="4" t="s">
        <v>1778</v>
      </c>
      <c r="AH40" s="4" t="s">
        <v>64</v>
      </c>
      <c r="AI40" s="4" t="s">
        <v>63</v>
      </c>
      <c r="AJ40" s="4" t="s">
        <v>65</v>
      </c>
      <c r="AK40" s="4">
        <v>212300934</v>
      </c>
      <c r="AM40" s="145">
        <v>17208</v>
      </c>
      <c r="AN40" s="81">
        <v>45272</v>
      </c>
    </row>
    <row r="41" spans="1:40" ht="40.200000000000003" x14ac:dyDescent="0.3">
      <c r="A41" s="175">
        <v>64867595268</v>
      </c>
      <c r="B41" s="177">
        <v>212300949</v>
      </c>
      <c r="C41" s="176" t="s">
        <v>2775</v>
      </c>
      <c r="D41" s="77">
        <v>45211</v>
      </c>
      <c r="E41" s="78" t="s">
        <v>5899</v>
      </c>
      <c r="I41" s="5"/>
      <c r="J41" s="4">
        <v>16480</v>
      </c>
      <c r="K41" s="107">
        <v>45243</v>
      </c>
      <c r="L41" s="4"/>
      <c r="M41" s="16">
        <v>16747</v>
      </c>
      <c r="N41" s="107">
        <v>45186</v>
      </c>
      <c r="P41" s="4">
        <v>16746</v>
      </c>
      <c r="Q41" s="4">
        <v>80</v>
      </c>
      <c r="U41" s="5">
        <v>752</v>
      </c>
      <c r="V41" s="5">
        <v>2245012</v>
      </c>
      <c r="X41" s="124">
        <v>212300911</v>
      </c>
      <c r="Y41" s="123">
        <v>239823</v>
      </c>
      <c r="Z41" s="125" t="s">
        <v>63</v>
      </c>
      <c r="AA41" s="4">
        <v>238657</v>
      </c>
      <c r="AB41" s="5">
        <v>162</v>
      </c>
      <c r="AE41" s="4">
        <v>212300936</v>
      </c>
      <c r="AF41" s="4">
        <v>713889</v>
      </c>
      <c r="AG41" s="4" t="s">
        <v>1850</v>
      </c>
      <c r="AH41" s="4" t="s">
        <v>64</v>
      </c>
      <c r="AI41" s="4" t="s">
        <v>63</v>
      </c>
      <c r="AJ41" s="4" t="s">
        <v>65</v>
      </c>
      <c r="AK41" s="4">
        <v>212300936</v>
      </c>
      <c r="AM41" s="146">
        <v>17270</v>
      </c>
      <c r="AN41" s="81">
        <v>45272</v>
      </c>
    </row>
    <row r="42" spans="1:40" ht="40.200000000000003" x14ac:dyDescent="0.3">
      <c r="A42" s="175">
        <v>63281325220</v>
      </c>
      <c r="B42" s="177">
        <v>212300950</v>
      </c>
      <c r="C42" s="176" t="s">
        <v>3722</v>
      </c>
      <c r="D42" s="77">
        <v>45211</v>
      </c>
      <c r="E42" s="78" t="s">
        <v>5899</v>
      </c>
      <c r="I42" s="5"/>
      <c r="J42" s="63">
        <v>41778</v>
      </c>
      <c r="K42" s="107">
        <v>45273</v>
      </c>
      <c r="L42" s="4"/>
      <c r="M42" s="16">
        <v>16648</v>
      </c>
      <c r="N42" s="107">
        <v>45171</v>
      </c>
      <c r="P42" s="4">
        <v>16747</v>
      </c>
      <c r="Q42" s="4">
        <v>80</v>
      </c>
      <c r="U42" s="5">
        <v>754</v>
      </c>
      <c r="V42" s="5">
        <v>2245014</v>
      </c>
      <c r="X42" s="124">
        <v>212300912</v>
      </c>
      <c r="Y42" s="123">
        <v>239823</v>
      </c>
      <c r="Z42" s="125" t="s">
        <v>63</v>
      </c>
      <c r="AA42" s="4">
        <v>238657</v>
      </c>
      <c r="AB42" s="5">
        <v>162</v>
      </c>
      <c r="AE42" s="4">
        <v>212300937</v>
      </c>
      <c r="AF42" s="4">
        <v>713894</v>
      </c>
      <c r="AG42" s="4" t="s">
        <v>2730</v>
      </c>
      <c r="AH42" s="4" t="s">
        <v>64</v>
      </c>
      <c r="AI42" s="4" t="s">
        <v>63</v>
      </c>
      <c r="AJ42" s="4" t="s">
        <v>2723</v>
      </c>
      <c r="AK42" s="4">
        <v>212300937</v>
      </c>
      <c r="AM42" s="145">
        <v>17182</v>
      </c>
      <c r="AN42" s="81">
        <v>45272</v>
      </c>
    </row>
    <row r="43" spans="1:40" ht="40.200000000000003" x14ac:dyDescent="0.3">
      <c r="A43" s="175">
        <v>269876278</v>
      </c>
      <c r="B43" s="177">
        <v>212300951</v>
      </c>
      <c r="C43" s="176" t="s">
        <v>5901</v>
      </c>
      <c r="D43" s="77">
        <v>45211</v>
      </c>
      <c r="E43" s="78" t="s">
        <v>5899</v>
      </c>
      <c r="F43" t="s">
        <v>5902</v>
      </c>
      <c r="H43" s="4"/>
      <c r="I43" s="5"/>
      <c r="J43" s="4">
        <v>35460</v>
      </c>
      <c r="K43" s="107">
        <v>45189</v>
      </c>
      <c r="L43" s="4"/>
      <c r="M43" s="16">
        <v>16748</v>
      </c>
      <c r="N43" s="107">
        <v>45171</v>
      </c>
      <c r="P43" s="4">
        <v>16648</v>
      </c>
      <c r="Q43" s="4">
        <v>80</v>
      </c>
      <c r="U43" s="5">
        <v>755</v>
      </c>
      <c r="V43" s="5">
        <v>2245016</v>
      </c>
      <c r="X43" s="124">
        <v>212300913</v>
      </c>
      <c r="Y43" s="123">
        <v>239823</v>
      </c>
      <c r="Z43" s="125" t="s">
        <v>63</v>
      </c>
      <c r="AA43" s="4">
        <v>238657</v>
      </c>
      <c r="AB43" s="5">
        <v>162</v>
      </c>
      <c r="AE43" s="4">
        <v>212300939</v>
      </c>
      <c r="AF43" s="4">
        <v>713900</v>
      </c>
      <c r="AG43" s="4" t="s">
        <v>2734</v>
      </c>
      <c r="AH43" s="4" t="s">
        <v>64</v>
      </c>
      <c r="AI43" s="4" t="s">
        <v>63</v>
      </c>
      <c r="AJ43" s="4" t="s">
        <v>2723</v>
      </c>
      <c r="AK43" s="4">
        <v>212300939</v>
      </c>
      <c r="AM43" s="146">
        <v>17218</v>
      </c>
      <c r="AN43" s="81">
        <v>45272</v>
      </c>
    </row>
    <row r="44" spans="1:40" ht="40.200000000000003" x14ac:dyDescent="0.3">
      <c r="A44" s="175">
        <v>98134558291</v>
      </c>
      <c r="B44" s="177">
        <v>212300952</v>
      </c>
      <c r="C44" s="176" t="s">
        <v>3812</v>
      </c>
      <c r="D44" s="77">
        <v>45211</v>
      </c>
      <c r="E44" s="78" t="s">
        <v>5899</v>
      </c>
      <c r="I44" s="5"/>
      <c r="J44" s="4">
        <v>19319</v>
      </c>
      <c r="K44" s="107">
        <v>45217</v>
      </c>
      <c r="L44" s="4"/>
      <c r="M44" s="16">
        <v>16749</v>
      </c>
      <c r="N44" s="107">
        <v>45183</v>
      </c>
      <c r="P44" s="4">
        <v>16748</v>
      </c>
      <c r="Q44" s="4">
        <v>80</v>
      </c>
      <c r="U44" s="5">
        <v>757</v>
      </c>
      <c r="V44" s="5">
        <v>2245018</v>
      </c>
      <c r="X44" s="124">
        <v>212300915</v>
      </c>
      <c r="Y44" s="123">
        <v>239823</v>
      </c>
      <c r="Z44" s="125" t="s">
        <v>63</v>
      </c>
      <c r="AA44" s="4">
        <v>238657</v>
      </c>
      <c r="AB44" s="5">
        <v>162</v>
      </c>
      <c r="AE44" s="4">
        <v>212300940</v>
      </c>
      <c r="AF44" s="4">
        <v>714708</v>
      </c>
      <c r="AG44" s="4" t="s">
        <v>2749</v>
      </c>
      <c r="AH44" s="4" t="s">
        <v>64</v>
      </c>
      <c r="AI44" s="4" t="s">
        <v>63</v>
      </c>
      <c r="AJ44" s="4" t="s">
        <v>2723</v>
      </c>
      <c r="AK44" s="4">
        <v>212300940</v>
      </c>
      <c r="AM44" s="145">
        <v>17178</v>
      </c>
      <c r="AN44" s="81">
        <v>45272</v>
      </c>
    </row>
    <row r="45" spans="1:40" ht="40.200000000000003" x14ac:dyDescent="0.3">
      <c r="A45" s="175">
        <v>85221422204</v>
      </c>
      <c r="B45" s="177">
        <v>212300953</v>
      </c>
      <c r="C45" s="176" t="s">
        <v>2806</v>
      </c>
      <c r="D45" s="77">
        <v>45211</v>
      </c>
      <c r="E45" s="78" t="s">
        <v>5899</v>
      </c>
      <c r="I45" s="5"/>
      <c r="J45" s="4">
        <v>19573</v>
      </c>
      <c r="K45" s="107">
        <v>45199</v>
      </c>
      <c r="L45" s="4"/>
      <c r="M45" s="16">
        <v>16752</v>
      </c>
      <c r="N45" s="107">
        <v>45169</v>
      </c>
      <c r="P45" s="4">
        <v>16749</v>
      </c>
      <c r="Q45" s="4">
        <v>80</v>
      </c>
      <c r="U45" s="5">
        <v>758</v>
      </c>
      <c r="V45" s="5">
        <v>2245020</v>
      </c>
      <c r="X45" s="124">
        <v>212300916</v>
      </c>
      <c r="Y45" s="123">
        <v>239823</v>
      </c>
      <c r="Z45" s="125" t="s">
        <v>63</v>
      </c>
      <c r="AA45" s="4">
        <v>238657</v>
      </c>
      <c r="AB45" s="5">
        <v>162</v>
      </c>
      <c r="AE45" s="4">
        <v>212300942</v>
      </c>
      <c r="AF45" s="4">
        <v>713949</v>
      </c>
      <c r="AG45" s="4" t="s">
        <v>2757</v>
      </c>
      <c r="AH45" s="4" t="s">
        <v>64</v>
      </c>
      <c r="AI45" s="4" t="s">
        <v>63</v>
      </c>
      <c r="AJ45" s="4" t="s">
        <v>2723</v>
      </c>
      <c r="AK45" s="4">
        <v>212300942</v>
      </c>
      <c r="AM45" s="146">
        <v>17310</v>
      </c>
      <c r="AN45" s="81">
        <v>45272</v>
      </c>
    </row>
    <row r="46" spans="1:40" ht="40.200000000000003" x14ac:dyDescent="0.3">
      <c r="A46" s="175">
        <v>88928705215</v>
      </c>
      <c r="B46" s="177">
        <v>212300954</v>
      </c>
      <c r="C46" s="176" t="s">
        <v>3899</v>
      </c>
      <c r="D46" s="77">
        <v>45211</v>
      </c>
      <c r="E46" s="78" t="s">
        <v>5899</v>
      </c>
      <c r="I46" s="5"/>
      <c r="J46" s="4">
        <v>16695</v>
      </c>
      <c r="K46" s="107">
        <v>45180</v>
      </c>
      <c r="L46" s="4"/>
      <c r="M46" s="16">
        <v>16755</v>
      </c>
      <c r="N46" s="107">
        <v>45169</v>
      </c>
      <c r="P46" s="4">
        <v>16752</v>
      </c>
      <c r="Q46" s="4">
        <v>80</v>
      </c>
      <c r="U46" s="5">
        <v>775</v>
      </c>
      <c r="V46" s="5">
        <v>2245021</v>
      </c>
      <c r="X46" s="124">
        <v>212300917</v>
      </c>
      <c r="Y46" s="123">
        <v>239823</v>
      </c>
      <c r="Z46" s="125" t="s">
        <v>63</v>
      </c>
      <c r="AA46" s="4">
        <v>238657</v>
      </c>
      <c r="AB46" s="5">
        <v>162</v>
      </c>
      <c r="AE46" s="4">
        <v>212300944</v>
      </c>
      <c r="AF46" s="4">
        <v>713950</v>
      </c>
      <c r="AG46" s="4" t="s">
        <v>2760</v>
      </c>
      <c r="AH46" s="4" t="s">
        <v>64</v>
      </c>
      <c r="AI46" s="4" t="s">
        <v>63</v>
      </c>
      <c r="AJ46" s="4" t="s">
        <v>2762</v>
      </c>
      <c r="AK46" s="4">
        <v>212300944</v>
      </c>
      <c r="AM46" s="145">
        <v>17202</v>
      </c>
      <c r="AN46" s="81">
        <v>45272</v>
      </c>
    </row>
    <row r="47" spans="1:40" ht="40.200000000000003" x14ac:dyDescent="0.3">
      <c r="A47" s="175">
        <v>9758541277</v>
      </c>
      <c r="B47" s="177">
        <v>212300955</v>
      </c>
      <c r="C47" s="176" t="s">
        <v>60</v>
      </c>
      <c r="D47" s="77">
        <v>45211</v>
      </c>
      <c r="E47" s="78" t="s">
        <v>5899</v>
      </c>
      <c r="I47" s="5"/>
      <c r="J47" s="4">
        <v>19737</v>
      </c>
      <c r="K47" s="107">
        <v>45186</v>
      </c>
      <c r="L47" s="4"/>
      <c r="M47" s="16">
        <v>16756</v>
      </c>
      <c r="N47" s="107">
        <v>45172</v>
      </c>
      <c r="P47" s="4">
        <v>16755</v>
      </c>
      <c r="Q47" s="4">
        <v>80</v>
      </c>
      <c r="U47" s="5">
        <v>781</v>
      </c>
      <c r="V47" s="5">
        <v>2245023</v>
      </c>
      <c r="X47" s="124">
        <v>212300918</v>
      </c>
      <c r="Y47" s="123">
        <v>239823</v>
      </c>
      <c r="Z47" s="125" t="s">
        <v>63</v>
      </c>
      <c r="AA47" s="4">
        <v>238657</v>
      </c>
      <c r="AB47" s="5">
        <v>162</v>
      </c>
      <c r="AE47" s="4">
        <v>212300946</v>
      </c>
      <c r="AF47" s="4">
        <v>713951</v>
      </c>
      <c r="AG47" s="4" t="s">
        <v>2764</v>
      </c>
      <c r="AH47" s="4" t="s">
        <v>64</v>
      </c>
      <c r="AI47" s="4" t="s">
        <v>63</v>
      </c>
      <c r="AJ47" s="4" t="s">
        <v>2766</v>
      </c>
      <c r="AK47" s="4">
        <v>212300946</v>
      </c>
      <c r="AM47" s="146">
        <v>17226</v>
      </c>
      <c r="AN47" s="81">
        <v>45272</v>
      </c>
    </row>
    <row r="48" spans="1:40" ht="40.200000000000003" x14ac:dyDescent="0.3">
      <c r="A48" s="175">
        <v>1057193232</v>
      </c>
      <c r="B48" s="177">
        <v>212300956</v>
      </c>
      <c r="C48" s="176" t="s">
        <v>3942</v>
      </c>
      <c r="D48" s="77">
        <v>45211</v>
      </c>
      <c r="E48" s="78" t="s">
        <v>5899</v>
      </c>
      <c r="I48" s="5"/>
      <c r="J48" s="4">
        <v>20115</v>
      </c>
      <c r="K48" s="107">
        <v>45230</v>
      </c>
      <c r="L48" s="4"/>
      <c r="M48" s="16">
        <v>16757</v>
      </c>
      <c r="N48" s="107">
        <v>45183</v>
      </c>
      <c r="P48" s="4">
        <v>16756</v>
      </c>
      <c r="Q48" s="4">
        <v>80</v>
      </c>
      <c r="U48" s="5">
        <v>783</v>
      </c>
      <c r="V48" s="5">
        <v>2245024</v>
      </c>
      <c r="X48" s="124">
        <v>212300919</v>
      </c>
      <c r="Y48" s="123">
        <v>239823</v>
      </c>
      <c r="Z48" s="125" t="s">
        <v>63</v>
      </c>
      <c r="AA48" s="4">
        <v>238657</v>
      </c>
      <c r="AB48" s="5">
        <v>162</v>
      </c>
      <c r="AE48" s="4">
        <v>212300947</v>
      </c>
      <c r="AF48" s="4">
        <v>714712</v>
      </c>
      <c r="AG48" s="4" t="s">
        <v>2768</v>
      </c>
      <c r="AH48" s="4" t="s">
        <v>64</v>
      </c>
      <c r="AI48" s="4" t="s">
        <v>63</v>
      </c>
      <c r="AJ48" s="4" t="s">
        <v>2770</v>
      </c>
      <c r="AK48" s="4">
        <v>212300947</v>
      </c>
      <c r="AM48" s="145">
        <v>17302</v>
      </c>
      <c r="AN48" s="81">
        <v>45272</v>
      </c>
    </row>
    <row r="49" spans="1:40" ht="40.200000000000003" x14ac:dyDescent="0.3">
      <c r="A49" s="175">
        <v>3425650289</v>
      </c>
      <c r="B49" s="177">
        <v>212300957</v>
      </c>
      <c r="C49" s="176" t="s">
        <v>75</v>
      </c>
      <c r="D49" s="77">
        <v>45211</v>
      </c>
      <c r="E49" s="78" t="s">
        <v>5899</v>
      </c>
      <c r="I49" s="5"/>
      <c r="J49" s="4">
        <v>41798</v>
      </c>
      <c r="K49" s="107">
        <v>45267</v>
      </c>
      <c r="L49" s="4"/>
      <c r="M49" s="16">
        <v>16758</v>
      </c>
      <c r="N49" s="107">
        <v>45180</v>
      </c>
      <c r="P49" s="4">
        <v>16757</v>
      </c>
      <c r="Q49" s="4">
        <v>80</v>
      </c>
      <c r="U49" s="5">
        <v>784</v>
      </c>
      <c r="V49" s="5">
        <v>2245025</v>
      </c>
      <c r="X49" s="124">
        <v>212300920</v>
      </c>
      <c r="Y49" s="123">
        <v>239823</v>
      </c>
      <c r="Z49" s="125" t="s">
        <v>63</v>
      </c>
      <c r="AA49" s="4">
        <v>238657</v>
      </c>
      <c r="AB49" s="5">
        <v>162</v>
      </c>
      <c r="AE49" s="4">
        <v>212300949</v>
      </c>
      <c r="AF49" s="4">
        <v>713955</v>
      </c>
      <c r="AG49" s="4" t="s">
        <v>2775</v>
      </c>
      <c r="AH49" s="4" t="s">
        <v>64</v>
      </c>
      <c r="AI49" s="4" t="s">
        <v>63</v>
      </c>
      <c r="AJ49" s="4" t="s">
        <v>2723</v>
      </c>
      <c r="AK49" s="4">
        <v>212300949</v>
      </c>
      <c r="AM49" s="146">
        <v>17258</v>
      </c>
      <c r="AN49" s="81">
        <v>45272</v>
      </c>
    </row>
    <row r="50" spans="1:40" ht="40.200000000000003" x14ac:dyDescent="0.3">
      <c r="A50" s="175">
        <v>2461681295</v>
      </c>
      <c r="B50" s="177">
        <v>212300958</v>
      </c>
      <c r="C50" s="176" t="s">
        <v>3986</v>
      </c>
      <c r="D50" s="77">
        <v>45211</v>
      </c>
      <c r="E50" s="78" t="s">
        <v>5899</v>
      </c>
      <c r="I50" s="5"/>
      <c r="J50" s="4">
        <v>19967</v>
      </c>
      <c r="K50" s="107">
        <v>45206</v>
      </c>
      <c r="L50" s="4"/>
      <c r="M50" s="16">
        <v>16759</v>
      </c>
      <c r="N50" s="107">
        <v>45174</v>
      </c>
      <c r="P50" s="4">
        <v>16758</v>
      </c>
      <c r="Q50" s="4">
        <v>80</v>
      </c>
      <c r="U50" s="5">
        <v>786</v>
      </c>
      <c r="V50" s="5">
        <v>2245027</v>
      </c>
      <c r="X50" s="124">
        <v>212300921</v>
      </c>
      <c r="Y50" s="123">
        <v>239823</v>
      </c>
      <c r="Z50" s="125" t="s">
        <v>63</v>
      </c>
      <c r="AA50" s="4">
        <v>238657</v>
      </c>
      <c r="AB50" s="5">
        <v>162</v>
      </c>
      <c r="AE50" s="4">
        <v>212300951</v>
      </c>
      <c r="AF50" s="4">
        <v>713968</v>
      </c>
      <c r="AG50" s="4" t="s">
        <v>5901</v>
      </c>
      <c r="AH50" s="4" t="s">
        <v>64</v>
      </c>
      <c r="AI50" s="4" t="s">
        <v>63</v>
      </c>
      <c r="AJ50" s="4" t="s">
        <v>2723</v>
      </c>
      <c r="AK50" s="4">
        <v>212300951</v>
      </c>
      <c r="AM50" s="145">
        <v>16709</v>
      </c>
      <c r="AN50" s="81">
        <v>45272</v>
      </c>
    </row>
    <row r="51" spans="1:40" ht="40.200000000000003" x14ac:dyDescent="0.3">
      <c r="A51" s="175">
        <v>6061246242</v>
      </c>
      <c r="B51" s="177">
        <v>212300959</v>
      </c>
      <c r="C51" s="176" t="s">
        <v>83</v>
      </c>
      <c r="D51" s="77">
        <v>45211</v>
      </c>
      <c r="E51" s="78" t="s">
        <v>5899</v>
      </c>
      <c r="I51" s="5"/>
      <c r="J51" s="4">
        <v>19423</v>
      </c>
      <c r="K51" s="107">
        <v>45215</v>
      </c>
      <c r="L51" s="4"/>
      <c r="M51" s="16">
        <v>16760</v>
      </c>
      <c r="N51" s="107">
        <v>45182</v>
      </c>
      <c r="P51" s="4">
        <v>16759</v>
      </c>
      <c r="Q51" s="4">
        <v>80</v>
      </c>
      <c r="U51" s="5">
        <v>791</v>
      </c>
      <c r="V51" s="5">
        <v>2245028</v>
      </c>
      <c r="X51" s="124">
        <v>212300922</v>
      </c>
      <c r="Y51" s="123">
        <v>239823</v>
      </c>
      <c r="Z51" s="125" t="s">
        <v>63</v>
      </c>
      <c r="AA51" s="4">
        <v>238657</v>
      </c>
      <c r="AB51" s="5">
        <v>162</v>
      </c>
      <c r="AE51" s="4">
        <v>212300953</v>
      </c>
      <c r="AF51" s="4">
        <v>714051</v>
      </c>
      <c r="AG51" s="4" t="s">
        <v>2806</v>
      </c>
      <c r="AH51" s="4" t="s">
        <v>64</v>
      </c>
      <c r="AI51" s="4" t="s">
        <v>63</v>
      </c>
      <c r="AJ51" s="4" t="s">
        <v>2808</v>
      </c>
      <c r="AK51" s="4">
        <v>212300953</v>
      </c>
      <c r="AM51" s="146">
        <v>17146</v>
      </c>
      <c r="AN51" s="81">
        <v>45272</v>
      </c>
    </row>
    <row r="52" spans="1:40" ht="40.200000000000003" x14ac:dyDescent="0.3">
      <c r="A52" s="175">
        <v>430776250</v>
      </c>
      <c r="B52" s="177">
        <v>212300960</v>
      </c>
      <c r="C52" s="176" t="s">
        <v>87</v>
      </c>
      <c r="D52" s="77">
        <v>45211</v>
      </c>
      <c r="E52" s="78" t="s">
        <v>5899</v>
      </c>
      <c r="I52" s="5"/>
      <c r="J52" s="4">
        <v>16475</v>
      </c>
      <c r="K52" s="107">
        <v>45260</v>
      </c>
      <c r="L52" s="4"/>
      <c r="M52" s="16">
        <v>16762</v>
      </c>
      <c r="N52" s="107">
        <v>45176</v>
      </c>
      <c r="P52" s="4">
        <v>16760</v>
      </c>
      <c r="Q52" s="4">
        <v>80</v>
      </c>
      <c r="U52" s="5">
        <v>834</v>
      </c>
      <c r="V52" s="5">
        <v>2245030</v>
      </c>
      <c r="X52" s="124">
        <v>212300923</v>
      </c>
      <c r="Y52" s="123">
        <v>239823</v>
      </c>
      <c r="Z52" s="125" t="s">
        <v>63</v>
      </c>
      <c r="AA52" s="4">
        <v>238657</v>
      </c>
      <c r="AB52" s="5">
        <v>162</v>
      </c>
      <c r="AE52" s="4">
        <v>212300955</v>
      </c>
      <c r="AF52" s="4">
        <v>714062</v>
      </c>
      <c r="AG52" s="4" t="s">
        <v>60</v>
      </c>
      <c r="AH52" s="4" t="s">
        <v>64</v>
      </c>
      <c r="AI52" s="4" t="s">
        <v>63</v>
      </c>
      <c r="AJ52" s="4" t="s">
        <v>65</v>
      </c>
      <c r="AK52" s="4">
        <v>212300955</v>
      </c>
      <c r="AM52" s="145">
        <v>17294</v>
      </c>
      <c r="AN52" s="81">
        <v>45272</v>
      </c>
    </row>
    <row r="53" spans="1:40" ht="40.200000000000003" x14ac:dyDescent="0.3">
      <c r="A53" s="175">
        <v>2726268218</v>
      </c>
      <c r="B53" s="177">
        <v>212300961</v>
      </c>
      <c r="C53" s="176" t="s">
        <v>2604</v>
      </c>
      <c r="D53" s="77">
        <v>45211</v>
      </c>
      <c r="E53" s="78" t="s">
        <v>5899</v>
      </c>
      <c r="I53" s="5"/>
      <c r="J53" s="4">
        <v>42572</v>
      </c>
      <c r="K53" s="107">
        <v>45252</v>
      </c>
      <c r="L53" s="4"/>
      <c r="M53" s="16">
        <v>16650</v>
      </c>
      <c r="N53" s="107">
        <v>45183</v>
      </c>
      <c r="P53" s="4">
        <v>16762</v>
      </c>
      <c r="Q53" s="4">
        <v>80</v>
      </c>
      <c r="U53" s="5">
        <v>835</v>
      </c>
      <c r="V53" s="5">
        <v>2245031</v>
      </c>
      <c r="X53" s="124">
        <v>212300924</v>
      </c>
      <c r="Y53" s="123">
        <v>239823</v>
      </c>
      <c r="Z53" s="125" t="s">
        <v>63</v>
      </c>
      <c r="AA53" s="4">
        <v>238657</v>
      </c>
      <c r="AB53" s="5">
        <v>162</v>
      </c>
      <c r="AE53" s="4">
        <v>212300957</v>
      </c>
      <c r="AF53" s="4">
        <v>714071</v>
      </c>
      <c r="AG53" s="4" t="s">
        <v>75</v>
      </c>
      <c r="AH53" s="4" t="s">
        <v>64</v>
      </c>
      <c r="AI53" s="4" t="s">
        <v>63</v>
      </c>
      <c r="AJ53" s="4" t="s">
        <v>65</v>
      </c>
      <c r="AK53" s="4">
        <v>212300957</v>
      </c>
      <c r="AM53" s="146">
        <v>17250</v>
      </c>
      <c r="AN53" s="81">
        <v>45272</v>
      </c>
    </row>
    <row r="54" spans="1:40" ht="40.200000000000003" x14ac:dyDescent="0.3">
      <c r="A54" s="175">
        <v>3188455208</v>
      </c>
      <c r="B54" s="177">
        <v>212300962</v>
      </c>
      <c r="C54" s="176" t="s">
        <v>95</v>
      </c>
      <c r="D54" s="77">
        <v>45211</v>
      </c>
      <c r="E54" s="78" t="s">
        <v>5899</v>
      </c>
      <c r="I54" s="5"/>
      <c r="J54" s="4">
        <v>20061</v>
      </c>
      <c r="K54" s="107">
        <v>45237</v>
      </c>
      <c r="L54" s="179"/>
      <c r="M54" s="16">
        <v>16690</v>
      </c>
      <c r="N54" s="107">
        <v>45183</v>
      </c>
      <c r="P54" s="4">
        <v>16650</v>
      </c>
      <c r="Q54" s="4">
        <v>80</v>
      </c>
      <c r="U54" s="5">
        <v>836</v>
      </c>
      <c r="V54" s="5">
        <v>2245032</v>
      </c>
      <c r="X54" s="124">
        <v>212300925</v>
      </c>
      <c r="Y54" s="123">
        <v>239823</v>
      </c>
      <c r="Z54" s="125" t="s">
        <v>63</v>
      </c>
      <c r="AA54" s="4">
        <v>238657</v>
      </c>
      <c r="AB54" s="5">
        <v>162</v>
      </c>
      <c r="AE54" s="4">
        <v>212300959</v>
      </c>
      <c r="AF54" s="4">
        <v>714077</v>
      </c>
      <c r="AG54" s="4" t="s">
        <v>83</v>
      </c>
      <c r="AH54" s="4" t="s">
        <v>64</v>
      </c>
      <c r="AI54" s="4" t="s">
        <v>63</v>
      </c>
      <c r="AJ54" s="4" t="s">
        <v>65</v>
      </c>
      <c r="AK54" s="4">
        <v>212300959</v>
      </c>
      <c r="AM54" s="145">
        <v>17296</v>
      </c>
      <c r="AN54" s="81">
        <v>45272</v>
      </c>
    </row>
    <row r="55" spans="1:40" ht="40.200000000000003" x14ac:dyDescent="0.3">
      <c r="A55" s="175">
        <v>3364953236</v>
      </c>
      <c r="B55" s="177">
        <v>212300963</v>
      </c>
      <c r="C55" s="176" t="s">
        <v>99</v>
      </c>
      <c r="D55" s="77">
        <v>45211</v>
      </c>
      <c r="E55" s="78" t="s">
        <v>5899</v>
      </c>
      <c r="I55" s="5"/>
      <c r="J55" s="4">
        <v>16487</v>
      </c>
      <c r="K55" s="107">
        <v>45147</v>
      </c>
      <c r="L55" s="4"/>
      <c r="M55" s="16">
        <v>16769</v>
      </c>
      <c r="N55" s="107">
        <v>45186</v>
      </c>
      <c r="P55" s="4">
        <v>16690</v>
      </c>
      <c r="Q55" s="4">
        <v>80</v>
      </c>
      <c r="U55" s="5">
        <v>837</v>
      </c>
      <c r="V55" s="5">
        <v>2245033</v>
      </c>
      <c r="X55" s="124">
        <v>212300926</v>
      </c>
      <c r="Y55" s="123">
        <v>239823</v>
      </c>
      <c r="Z55" s="125" t="s">
        <v>63</v>
      </c>
      <c r="AA55" s="4">
        <v>238657</v>
      </c>
      <c r="AB55" s="5">
        <v>162</v>
      </c>
      <c r="AE55" s="4">
        <v>212300960</v>
      </c>
      <c r="AF55" s="4">
        <v>714079</v>
      </c>
      <c r="AG55" s="4" t="s">
        <v>87</v>
      </c>
      <c r="AH55" s="4" t="s">
        <v>64</v>
      </c>
      <c r="AI55" s="4" t="s">
        <v>63</v>
      </c>
      <c r="AJ55" s="4" t="s">
        <v>65</v>
      </c>
      <c r="AK55" s="4">
        <v>212300960</v>
      </c>
      <c r="AM55" s="146">
        <v>17162</v>
      </c>
      <c r="AN55" s="81">
        <v>45272</v>
      </c>
    </row>
    <row r="56" spans="1:40" ht="40.200000000000003" x14ac:dyDescent="0.3">
      <c r="A56" s="175">
        <v>71183975201</v>
      </c>
      <c r="B56" s="177">
        <v>212300964</v>
      </c>
      <c r="C56" s="176" t="s">
        <v>2514</v>
      </c>
      <c r="D56" s="77">
        <v>45211</v>
      </c>
      <c r="E56" s="78" t="s">
        <v>5899</v>
      </c>
      <c r="I56" s="5"/>
      <c r="J56" s="4">
        <v>16652</v>
      </c>
      <c r="K56" s="107">
        <v>45169</v>
      </c>
      <c r="L56" s="4"/>
      <c r="M56" s="16">
        <v>16770</v>
      </c>
      <c r="N56" s="107">
        <v>45172</v>
      </c>
      <c r="P56" s="4">
        <v>16769</v>
      </c>
      <c r="Q56" s="4">
        <v>80</v>
      </c>
      <c r="U56" s="5">
        <v>838</v>
      </c>
      <c r="V56" s="5">
        <v>2245034</v>
      </c>
      <c r="X56" s="124">
        <v>212300927</v>
      </c>
      <c r="Y56" s="123">
        <v>239823</v>
      </c>
      <c r="Z56" s="125" t="s">
        <v>63</v>
      </c>
      <c r="AA56" s="4">
        <v>238657</v>
      </c>
      <c r="AB56" s="5">
        <v>162</v>
      </c>
      <c r="AE56" s="4">
        <v>212300962</v>
      </c>
      <c r="AF56" s="4">
        <v>714083</v>
      </c>
      <c r="AG56" s="4" t="s">
        <v>95</v>
      </c>
      <c r="AH56" s="4" t="s">
        <v>64</v>
      </c>
      <c r="AI56" s="4" t="s">
        <v>63</v>
      </c>
      <c r="AJ56" s="4" t="s">
        <v>65</v>
      </c>
      <c r="AK56" s="4">
        <v>212300962</v>
      </c>
      <c r="AM56" s="145">
        <v>17254</v>
      </c>
      <c r="AN56" s="81">
        <v>45272</v>
      </c>
    </row>
    <row r="57" spans="1:40" ht="40.200000000000003" x14ac:dyDescent="0.3">
      <c r="A57" s="175">
        <v>5324310220</v>
      </c>
      <c r="B57" s="177">
        <v>212300965</v>
      </c>
      <c r="C57" s="176" t="s">
        <v>103</v>
      </c>
      <c r="D57" s="77">
        <v>45211</v>
      </c>
      <c r="E57" s="78" t="s">
        <v>5899</v>
      </c>
      <c r="I57" s="5"/>
      <c r="J57" s="4">
        <v>17148</v>
      </c>
      <c r="K57" s="107">
        <v>45171</v>
      </c>
      <c r="L57" s="4"/>
      <c r="M57" s="16">
        <v>16771</v>
      </c>
      <c r="N57" s="107">
        <v>45182</v>
      </c>
      <c r="P57" s="4">
        <v>16770</v>
      </c>
      <c r="Q57" s="4">
        <v>80</v>
      </c>
      <c r="U57" s="5">
        <v>860</v>
      </c>
      <c r="V57" s="5">
        <v>2245041</v>
      </c>
      <c r="X57" s="124">
        <v>212300928</v>
      </c>
      <c r="Y57" s="123">
        <v>239823</v>
      </c>
      <c r="Z57" s="125" t="s">
        <v>63</v>
      </c>
      <c r="AA57" s="4">
        <v>238657</v>
      </c>
      <c r="AB57" s="5">
        <v>162</v>
      </c>
      <c r="AE57" s="4">
        <v>212300963</v>
      </c>
      <c r="AF57" s="4">
        <v>714086</v>
      </c>
      <c r="AG57" s="4" t="s">
        <v>99</v>
      </c>
      <c r="AH57" s="4" t="s">
        <v>64</v>
      </c>
      <c r="AI57" s="4" t="s">
        <v>63</v>
      </c>
      <c r="AJ57" s="4" t="s">
        <v>65</v>
      </c>
      <c r="AK57" s="4">
        <v>212300963</v>
      </c>
      <c r="AM57" s="146">
        <v>17150</v>
      </c>
      <c r="AN57" s="81">
        <v>45272</v>
      </c>
    </row>
    <row r="58" spans="1:40" ht="40.200000000000003" x14ac:dyDescent="0.3">
      <c r="A58" s="175">
        <v>5104898261</v>
      </c>
      <c r="B58" s="177">
        <v>212300967</v>
      </c>
      <c r="C58" s="176" t="s">
        <v>579</v>
      </c>
      <c r="D58" s="77">
        <v>45211</v>
      </c>
      <c r="E58" s="78" t="s">
        <v>5899</v>
      </c>
      <c r="I58" s="5"/>
      <c r="J58" s="4">
        <v>16696</v>
      </c>
      <c r="K58" s="107">
        <v>45171</v>
      </c>
      <c r="L58" s="4"/>
      <c r="M58" s="16">
        <v>16772</v>
      </c>
      <c r="N58" s="107">
        <v>45172</v>
      </c>
      <c r="P58" s="4">
        <v>16771</v>
      </c>
      <c r="Q58" s="4">
        <v>80</v>
      </c>
      <c r="U58" s="5">
        <v>869</v>
      </c>
      <c r="V58" s="5">
        <v>2245043</v>
      </c>
      <c r="X58" s="124">
        <v>212300929</v>
      </c>
      <c r="Y58" s="123">
        <v>239823</v>
      </c>
      <c r="Z58" s="125" t="s">
        <v>63</v>
      </c>
      <c r="AA58" s="4">
        <v>238657</v>
      </c>
      <c r="AB58" s="5">
        <v>162</v>
      </c>
      <c r="AE58" s="4">
        <v>212300965</v>
      </c>
      <c r="AF58" s="4">
        <v>714087</v>
      </c>
      <c r="AG58" s="4" t="s">
        <v>103</v>
      </c>
      <c r="AH58" s="4" t="s">
        <v>64</v>
      </c>
      <c r="AI58" s="4" t="s">
        <v>63</v>
      </c>
      <c r="AJ58" s="4" t="s">
        <v>65</v>
      </c>
      <c r="AK58" s="4">
        <v>212300965</v>
      </c>
      <c r="AM58" s="145">
        <v>17190</v>
      </c>
      <c r="AN58" s="81">
        <v>45272</v>
      </c>
    </row>
    <row r="59" spans="1:40" ht="40.200000000000003" x14ac:dyDescent="0.3">
      <c r="A59" s="175">
        <v>2179828241</v>
      </c>
      <c r="B59" s="177">
        <v>212300968</v>
      </c>
      <c r="C59" s="176" t="s">
        <v>2442</v>
      </c>
      <c r="D59" s="77">
        <v>45211</v>
      </c>
      <c r="E59" s="78" t="s">
        <v>5899</v>
      </c>
      <c r="I59" s="5"/>
      <c r="J59" s="4">
        <v>41410</v>
      </c>
      <c r="K59" s="107">
        <v>45255</v>
      </c>
      <c r="L59" s="4"/>
      <c r="M59" s="16">
        <v>16773</v>
      </c>
      <c r="N59" s="107">
        <v>45175</v>
      </c>
      <c r="P59" s="4">
        <v>16772</v>
      </c>
      <c r="Q59" s="4">
        <v>80</v>
      </c>
      <c r="U59" s="5">
        <v>872</v>
      </c>
      <c r="V59" s="5">
        <v>2245044</v>
      </c>
      <c r="X59" s="124">
        <v>212300931</v>
      </c>
      <c r="Y59" s="123">
        <v>239823</v>
      </c>
      <c r="Z59" s="125" t="s">
        <v>63</v>
      </c>
      <c r="AA59" s="4">
        <v>238657</v>
      </c>
      <c r="AB59" s="5">
        <v>162</v>
      </c>
      <c r="AE59" s="4">
        <v>212300967</v>
      </c>
      <c r="AF59" s="4">
        <v>714088</v>
      </c>
      <c r="AG59" s="4" t="s">
        <v>579</v>
      </c>
      <c r="AH59" s="4" t="s">
        <v>64</v>
      </c>
      <c r="AI59" s="4" t="s">
        <v>63</v>
      </c>
      <c r="AJ59" s="4" t="s">
        <v>65</v>
      </c>
      <c r="AK59" s="4">
        <v>212300967</v>
      </c>
      <c r="AM59" s="146">
        <v>17194</v>
      </c>
      <c r="AN59" s="81">
        <v>45272</v>
      </c>
    </row>
    <row r="60" spans="1:40" ht="40.200000000000003" x14ac:dyDescent="0.3">
      <c r="A60" s="175">
        <v>8120061276</v>
      </c>
      <c r="B60" s="177">
        <v>212300969</v>
      </c>
      <c r="C60" s="176" t="s">
        <v>1828</v>
      </c>
      <c r="D60" s="77">
        <v>45211</v>
      </c>
      <c r="E60" s="78" t="s">
        <v>5899</v>
      </c>
      <c r="I60" s="5"/>
      <c r="J60" s="4">
        <v>16789</v>
      </c>
      <c r="K60" s="107">
        <v>45188</v>
      </c>
      <c r="L60" s="4"/>
      <c r="M60" s="16">
        <v>16652</v>
      </c>
      <c r="N60" s="107">
        <v>45169</v>
      </c>
      <c r="P60" s="4">
        <v>16773</v>
      </c>
      <c r="Q60" s="4">
        <v>80</v>
      </c>
      <c r="U60" s="5">
        <v>880</v>
      </c>
      <c r="V60" s="5">
        <v>2245045</v>
      </c>
      <c r="X60" s="124">
        <v>212300933</v>
      </c>
      <c r="Y60" s="123">
        <v>239823</v>
      </c>
      <c r="Z60" s="125" t="s">
        <v>63</v>
      </c>
      <c r="AA60" s="4">
        <v>238657</v>
      </c>
      <c r="AB60" s="5">
        <v>162</v>
      </c>
      <c r="AE60" s="4">
        <v>212300969</v>
      </c>
      <c r="AF60" s="4">
        <v>714090</v>
      </c>
      <c r="AG60" s="4" t="s">
        <v>1828</v>
      </c>
      <c r="AH60" s="4" t="s">
        <v>64</v>
      </c>
      <c r="AI60" s="4" t="s">
        <v>63</v>
      </c>
      <c r="AJ60" s="4" t="s">
        <v>65</v>
      </c>
      <c r="AK60" s="4">
        <v>212300969</v>
      </c>
      <c r="AM60" s="145">
        <v>16710</v>
      </c>
      <c r="AN60" s="81">
        <v>45272</v>
      </c>
    </row>
    <row r="61" spans="1:40" ht="40.200000000000003" x14ac:dyDescent="0.3">
      <c r="A61" s="175">
        <v>89756452234</v>
      </c>
      <c r="B61" s="177">
        <v>212300970</v>
      </c>
      <c r="C61" s="176" t="s">
        <v>2397</v>
      </c>
      <c r="D61" s="77">
        <v>45211</v>
      </c>
      <c r="E61" s="78" t="s">
        <v>5899</v>
      </c>
      <c r="I61" s="5"/>
      <c r="J61" s="4">
        <v>17144</v>
      </c>
      <c r="K61" s="107">
        <v>45171</v>
      </c>
      <c r="L61" s="4"/>
      <c r="M61" s="16">
        <v>16654</v>
      </c>
      <c r="N61" s="107">
        <v>45171</v>
      </c>
      <c r="P61" s="4">
        <v>16652</v>
      </c>
      <c r="Q61" s="4">
        <v>80</v>
      </c>
      <c r="U61" s="5">
        <v>881</v>
      </c>
      <c r="V61" s="5">
        <v>2245046</v>
      </c>
      <c r="X61" s="124">
        <v>212300937</v>
      </c>
      <c r="Y61" s="123">
        <v>239823</v>
      </c>
      <c r="Z61" s="125" t="s">
        <v>63</v>
      </c>
      <c r="AA61" s="4">
        <v>238657</v>
      </c>
      <c r="AB61" s="5">
        <v>162</v>
      </c>
      <c r="AE61" s="4">
        <v>212300971</v>
      </c>
      <c r="AF61" s="4">
        <v>714095</v>
      </c>
      <c r="AG61" s="4" t="s">
        <v>1910</v>
      </c>
      <c r="AH61" s="4" t="s">
        <v>64</v>
      </c>
      <c r="AI61" s="4" t="s">
        <v>63</v>
      </c>
      <c r="AJ61" s="4" t="s">
        <v>65</v>
      </c>
      <c r="AK61" s="4">
        <v>212300971</v>
      </c>
      <c r="AM61" s="146">
        <v>17206</v>
      </c>
      <c r="AN61" s="81">
        <v>45272</v>
      </c>
    </row>
    <row r="62" spans="1:40" ht="40.200000000000003" x14ac:dyDescent="0.3">
      <c r="A62" s="175">
        <v>4170397274</v>
      </c>
      <c r="B62" s="177">
        <v>212300971</v>
      </c>
      <c r="C62" s="176" t="s">
        <v>1910</v>
      </c>
      <c r="D62" s="77">
        <v>45211</v>
      </c>
      <c r="E62" s="78" t="s">
        <v>5899</v>
      </c>
      <c r="I62" s="5"/>
      <c r="J62" s="4">
        <v>16488</v>
      </c>
      <c r="K62" s="107">
        <v>45242</v>
      </c>
      <c r="L62" s="4"/>
      <c r="M62" s="16">
        <v>16655</v>
      </c>
      <c r="N62" s="107">
        <v>45172</v>
      </c>
      <c r="P62" s="4">
        <v>16654</v>
      </c>
      <c r="Q62" s="4">
        <v>80</v>
      </c>
      <c r="U62" s="5">
        <v>884</v>
      </c>
      <c r="V62" s="5">
        <v>2245048</v>
      </c>
      <c r="X62" s="124">
        <v>212300938</v>
      </c>
      <c r="Y62" s="123">
        <v>239823</v>
      </c>
      <c r="Z62" s="125" t="s">
        <v>63</v>
      </c>
      <c r="AA62" s="4">
        <v>238657</v>
      </c>
      <c r="AB62" s="5">
        <v>162</v>
      </c>
      <c r="AE62" s="4">
        <v>212300973</v>
      </c>
      <c r="AF62" s="4">
        <v>714099</v>
      </c>
      <c r="AG62" s="4" t="s">
        <v>1965</v>
      </c>
      <c r="AH62" s="4" t="s">
        <v>64</v>
      </c>
      <c r="AI62" s="4" t="s">
        <v>63</v>
      </c>
      <c r="AJ62" s="4" t="s">
        <v>65</v>
      </c>
      <c r="AK62" s="4">
        <v>212300973</v>
      </c>
      <c r="AM62" s="145">
        <v>17200</v>
      </c>
      <c r="AN62" s="81">
        <v>45272</v>
      </c>
    </row>
    <row r="63" spans="1:40" ht="40.200000000000003" x14ac:dyDescent="0.3">
      <c r="A63" s="175">
        <v>1010636286</v>
      </c>
      <c r="B63" s="177">
        <v>212300972</v>
      </c>
      <c r="C63" s="176" t="s">
        <v>2350</v>
      </c>
      <c r="D63" s="77">
        <v>45211</v>
      </c>
      <c r="E63" s="78" t="s">
        <v>5899</v>
      </c>
      <c r="I63" s="5"/>
      <c r="J63" s="4">
        <v>41454</v>
      </c>
      <c r="K63" s="107">
        <v>45242</v>
      </c>
      <c r="L63" s="4"/>
      <c r="M63" s="16">
        <v>16656</v>
      </c>
      <c r="N63" s="107">
        <v>45173</v>
      </c>
      <c r="P63" s="4">
        <v>16655</v>
      </c>
      <c r="Q63" s="4">
        <v>80</v>
      </c>
      <c r="U63" s="5">
        <v>885</v>
      </c>
      <c r="V63" s="5">
        <v>2245050</v>
      </c>
      <c r="X63" s="124">
        <v>212300939</v>
      </c>
      <c r="Y63" s="123">
        <v>239823</v>
      </c>
      <c r="Z63" s="125" t="s">
        <v>63</v>
      </c>
      <c r="AA63" s="4">
        <v>238657</v>
      </c>
      <c r="AB63" s="5">
        <v>162</v>
      </c>
      <c r="AE63" s="4">
        <v>212300974</v>
      </c>
      <c r="AF63" s="4">
        <v>714100</v>
      </c>
      <c r="AG63" s="4" t="s">
        <v>2010</v>
      </c>
      <c r="AH63" s="4" t="s">
        <v>64</v>
      </c>
      <c r="AI63" s="4" t="s">
        <v>63</v>
      </c>
      <c r="AJ63" s="4" t="s">
        <v>65</v>
      </c>
      <c r="AK63" s="4">
        <v>212300974</v>
      </c>
      <c r="AM63" s="146">
        <v>17166</v>
      </c>
      <c r="AN63" s="81">
        <v>45272</v>
      </c>
    </row>
    <row r="64" spans="1:40" ht="40.200000000000003" x14ac:dyDescent="0.3">
      <c r="A64" s="175">
        <v>89908821253</v>
      </c>
      <c r="B64" s="177">
        <v>212300973</v>
      </c>
      <c r="C64" s="176" t="s">
        <v>1965</v>
      </c>
      <c r="D64" s="77">
        <v>45211</v>
      </c>
      <c r="E64" s="78" t="s">
        <v>5899</v>
      </c>
      <c r="I64" s="5"/>
      <c r="J64" s="4">
        <v>41672</v>
      </c>
      <c r="K64" s="107">
        <v>45264</v>
      </c>
      <c r="L64" s="4"/>
      <c r="M64" s="16">
        <v>16657</v>
      </c>
      <c r="N64" s="107">
        <v>45171</v>
      </c>
      <c r="P64" s="4">
        <v>16656</v>
      </c>
      <c r="Q64" s="4">
        <v>80</v>
      </c>
      <c r="U64" s="5">
        <v>886</v>
      </c>
      <c r="V64" s="5">
        <v>2245052</v>
      </c>
      <c r="X64" s="124">
        <v>212300942</v>
      </c>
      <c r="Y64" s="123">
        <v>239823</v>
      </c>
      <c r="Z64" s="125" t="s">
        <v>63</v>
      </c>
      <c r="AA64" s="4">
        <v>238657</v>
      </c>
      <c r="AB64" s="5">
        <v>162</v>
      </c>
      <c r="AE64" s="4">
        <v>212300976</v>
      </c>
      <c r="AF64" s="4">
        <v>714102</v>
      </c>
      <c r="AG64" s="4" t="s">
        <v>2102</v>
      </c>
      <c r="AH64" s="4" t="s">
        <v>64</v>
      </c>
      <c r="AI64" s="4" t="s">
        <v>63</v>
      </c>
      <c r="AJ64" s="4" t="s">
        <v>65</v>
      </c>
      <c r="AK64" s="4">
        <v>212300976</v>
      </c>
      <c r="AM64" s="145">
        <v>17280</v>
      </c>
      <c r="AN64" s="81">
        <v>45272</v>
      </c>
    </row>
    <row r="65" spans="1:40" ht="40.200000000000003" x14ac:dyDescent="0.3">
      <c r="A65" s="175">
        <v>1057236225</v>
      </c>
      <c r="B65" s="177">
        <v>212300974</v>
      </c>
      <c r="C65" s="176" t="s">
        <v>2010</v>
      </c>
      <c r="D65" s="77">
        <v>45211</v>
      </c>
      <c r="E65" s="78" t="s">
        <v>5899</v>
      </c>
      <c r="I65" s="5"/>
      <c r="J65" s="4">
        <v>19465</v>
      </c>
      <c r="K65" s="107">
        <v>45222</v>
      </c>
      <c r="L65" s="4"/>
      <c r="M65" s="16">
        <v>16658</v>
      </c>
      <c r="N65" s="107">
        <v>45171</v>
      </c>
      <c r="P65" s="4">
        <v>16657</v>
      </c>
      <c r="Q65" s="4">
        <v>80</v>
      </c>
      <c r="U65" s="5">
        <v>906</v>
      </c>
      <c r="V65" s="5">
        <v>2245053</v>
      </c>
      <c r="X65" s="124">
        <v>212300944</v>
      </c>
      <c r="Y65" s="123">
        <v>239823</v>
      </c>
      <c r="Z65" s="125" t="s">
        <v>63</v>
      </c>
      <c r="AA65" s="4">
        <v>238657</v>
      </c>
      <c r="AB65" s="5">
        <v>162</v>
      </c>
      <c r="AE65" s="4">
        <v>212300978</v>
      </c>
      <c r="AF65" s="4">
        <v>714105</v>
      </c>
      <c r="AG65" s="4" t="s">
        <v>2148</v>
      </c>
      <c r="AH65" s="4" t="s">
        <v>64</v>
      </c>
      <c r="AI65" s="4" t="s">
        <v>63</v>
      </c>
      <c r="AJ65" s="4" t="s">
        <v>65</v>
      </c>
      <c r="AK65" s="4">
        <v>212300978</v>
      </c>
      <c r="AM65" s="146">
        <v>17290</v>
      </c>
      <c r="AN65" s="81">
        <v>45272</v>
      </c>
    </row>
    <row r="66" spans="1:40" ht="40.200000000000003" x14ac:dyDescent="0.3">
      <c r="A66" s="175">
        <v>66505011234</v>
      </c>
      <c r="B66" s="177">
        <v>212300975</v>
      </c>
      <c r="C66" s="176" t="s">
        <v>2283</v>
      </c>
      <c r="D66" s="77">
        <v>45211</v>
      </c>
      <c r="E66" s="78" t="s">
        <v>5899</v>
      </c>
      <c r="I66" s="5"/>
      <c r="J66" s="4">
        <v>42512</v>
      </c>
      <c r="K66" s="107">
        <v>45216</v>
      </c>
      <c r="L66" s="4"/>
      <c r="M66" s="16">
        <v>17286</v>
      </c>
      <c r="N66" s="107">
        <v>45181</v>
      </c>
      <c r="P66" s="4">
        <v>16658</v>
      </c>
      <c r="Q66" s="4">
        <v>80</v>
      </c>
      <c r="U66" s="5">
        <v>907</v>
      </c>
      <c r="V66" s="5">
        <v>2245055</v>
      </c>
      <c r="X66" s="124">
        <v>212300946</v>
      </c>
      <c r="Y66" s="123">
        <v>239823</v>
      </c>
      <c r="Z66" s="125" t="s">
        <v>63</v>
      </c>
      <c r="AA66" s="4">
        <v>238657</v>
      </c>
      <c r="AB66" s="5">
        <v>162</v>
      </c>
      <c r="AE66" s="4">
        <v>212300979</v>
      </c>
      <c r="AF66" s="4">
        <v>714107</v>
      </c>
      <c r="AG66" s="4" t="s">
        <v>2194</v>
      </c>
      <c r="AH66" s="4" t="s">
        <v>64</v>
      </c>
      <c r="AI66" s="4" t="s">
        <v>63</v>
      </c>
      <c r="AJ66" s="4" t="s">
        <v>65</v>
      </c>
      <c r="AK66" s="4">
        <v>212300979</v>
      </c>
      <c r="AM66" s="145">
        <v>17160</v>
      </c>
      <c r="AN66" s="81">
        <v>45272</v>
      </c>
    </row>
    <row r="67" spans="1:40" ht="40.200000000000003" x14ac:dyDescent="0.3">
      <c r="A67" s="175">
        <v>64031420200</v>
      </c>
      <c r="B67" s="177">
        <v>212300976</v>
      </c>
      <c r="C67" s="176" t="s">
        <v>2102</v>
      </c>
      <c r="D67" s="77">
        <v>45211</v>
      </c>
      <c r="E67" s="78" t="s">
        <v>5899</v>
      </c>
      <c r="I67" s="5"/>
      <c r="J67" s="4">
        <v>20029</v>
      </c>
      <c r="K67" s="107">
        <v>45216</v>
      </c>
      <c r="L67" s="4"/>
      <c r="M67" s="16">
        <v>17242</v>
      </c>
      <c r="N67" s="107">
        <v>45191</v>
      </c>
      <c r="P67" s="4">
        <v>17286</v>
      </c>
      <c r="Q67" s="4">
        <v>80</v>
      </c>
      <c r="U67" s="5">
        <v>908</v>
      </c>
      <c r="V67" s="5">
        <v>2245057</v>
      </c>
      <c r="X67" s="124">
        <v>212300949</v>
      </c>
      <c r="Y67" s="123">
        <v>239823</v>
      </c>
      <c r="Z67" s="125" t="s">
        <v>63</v>
      </c>
      <c r="AA67" s="4">
        <v>238657</v>
      </c>
      <c r="AB67" s="5">
        <v>162</v>
      </c>
      <c r="AE67" s="4">
        <v>212300977</v>
      </c>
      <c r="AF67" s="4">
        <v>714110</v>
      </c>
      <c r="AG67" s="4" t="s">
        <v>2240</v>
      </c>
      <c r="AH67" s="4" t="s">
        <v>64</v>
      </c>
      <c r="AI67" s="4" t="s">
        <v>63</v>
      </c>
      <c r="AJ67" s="4" t="s">
        <v>65</v>
      </c>
      <c r="AK67" s="4">
        <v>212300977</v>
      </c>
      <c r="AM67" s="146">
        <v>17216</v>
      </c>
      <c r="AN67" s="81">
        <v>45272</v>
      </c>
    </row>
    <row r="68" spans="1:40" ht="40.200000000000003" x14ac:dyDescent="0.3">
      <c r="A68" s="175">
        <v>6328243286</v>
      </c>
      <c r="B68" s="177">
        <v>212300977</v>
      </c>
      <c r="C68" s="176" t="s">
        <v>2240</v>
      </c>
      <c r="D68" s="77">
        <v>45211</v>
      </c>
      <c r="E68" s="78" t="s">
        <v>5899</v>
      </c>
      <c r="I68" s="5"/>
      <c r="J68" s="4">
        <v>17547</v>
      </c>
      <c r="K68" s="107">
        <v>45241</v>
      </c>
      <c r="L68" s="4"/>
      <c r="M68" s="16">
        <v>17210</v>
      </c>
      <c r="N68" s="107">
        <v>45188</v>
      </c>
      <c r="P68" s="4">
        <v>17242</v>
      </c>
      <c r="Q68" s="4">
        <v>80</v>
      </c>
      <c r="U68" s="5">
        <v>919</v>
      </c>
      <c r="V68" s="5">
        <v>2245059</v>
      </c>
      <c r="X68" s="124">
        <v>212300953</v>
      </c>
      <c r="Y68" s="123">
        <v>239823</v>
      </c>
      <c r="Z68" s="125" t="s">
        <v>63</v>
      </c>
      <c r="AA68" s="4">
        <v>238657</v>
      </c>
      <c r="AB68" s="5">
        <v>162</v>
      </c>
      <c r="AE68" s="4">
        <v>212300975</v>
      </c>
      <c r="AF68" s="4">
        <v>714114</v>
      </c>
      <c r="AG68" s="4" t="s">
        <v>2283</v>
      </c>
      <c r="AH68" s="4" t="s">
        <v>64</v>
      </c>
      <c r="AI68" s="4" t="s">
        <v>63</v>
      </c>
      <c r="AJ68" s="4" t="s">
        <v>65</v>
      </c>
      <c r="AK68" s="4">
        <v>212300975</v>
      </c>
      <c r="AM68" s="145">
        <v>17192</v>
      </c>
      <c r="AN68" s="81">
        <v>45272</v>
      </c>
    </row>
    <row r="69" spans="1:40" ht="40.200000000000003" x14ac:dyDescent="0.3">
      <c r="A69" s="175">
        <v>7928874253</v>
      </c>
      <c r="B69" s="177">
        <v>212300978</v>
      </c>
      <c r="C69" s="176" t="s">
        <v>2148</v>
      </c>
      <c r="D69" s="77">
        <v>45211</v>
      </c>
      <c r="E69" s="78" t="s">
        <v>5899</v>
      </c>
      <c r="I69" s="5"/>
      <c r="J69" s="4">
        <v>41342</v>
      </c>
      <c r="K69" s="107">
        <v>45233</v>
      </c>
      <c r="L69" s="4"/>
      <c r="M69" s="16">
        <v>17148</v>
      </c>
      <c r="N69" s="107">
        <v>45171</v>
      </c>
      <c r="P69" s="4">
        <v>17210</v>
      </c>
      <c r="Q69" s="4">
        <v>80</v>
      </c>
      <c r="U69" s="5">
        <v>920</v>
      </c>
      <c r="V69" s="5">
        <v>2245061</v>
      </c>
      <c r="X69" s="124">
        <v>212300954</v>
      </c>
      <c r="Y69" s="123">
        <v>239823</v>
      </c>
      <c r="Z69" s="125" t="s">
        <v>63</v>
      </c>
      <c r="AA69" s="4">
        <v>238657</v>
      </c>
      <c r="AB69" s="5">
        <v>162</v>
      </c>
      <c r="AE69" s="4">
        <v>212300972</v>
      </c>
      <c r="AF69" s="4">
        <v>714117</v>
      </c>
      <c r="AG69" s="4" t="s">
        <v>2350</v>
      </c>
      <c r="AH69" s="4" t="s">
        <v>64</v>
      </c>
      <c r="AI69" s="4" t="s">
        <v>63</v>
      </c>
      <c r="AJ69" s="4" t="s">
        <v>65</v>
      </c>
      <c r="AK69" s="4">
        <v>212300972</v>
      </c>
      <c r="AM69" s="146">
        <v>17246</v>
      </c>
      <c r="AN69" s="81">
        <v>45272</v>
      </c>
    </row>
    <row r="70" spans="1:40" ht="40.200000000000003" x14ac:dyDescent="0.3">
      <c r="A70" s="175">
        <v>53515730249</v>
      </c>
      <c r="B70" s="177">
        <v>212300979</v>
      </c>
      <c r="C70" s="176" t="s">
        <v>2194</v>
      </c>
      <c r="D70" s="77">
        <v>45211</v>
      </c>
      <c r="E70" s="78" t="s">
        <v>5899</v>
      </c>
      <c r="I70" s="5"/>
      <c r="J70" s="4">
        <v>19307</v>
      </c>
      <c r="K70" s="107">
        <v>45217</v>
      </c>
      <c r="L70" s="4"/>
      <c r="M70" s="16">
        <v>17144</v>
      </c>
      <c r="N70" s="107">
        <v>45171</v>
      </c>
      <c r="P70" s="4">
        <v>17196</v>
      </c>
      <c r="Q70" s="4">
        <v>80</v>
      </c>
      <c r="U70" s="5">
        <v>921</v>
      </c>
      <c r="V70" s="5">
        <v>2245062</v>
      </c>
      <c r="X70" s="124">
        <v>212300955</v>
      </c>
      <c r="Y70" s="123">
        <v>239823</v>
      </c>
      <c r="Z70" s="125" t="s">
        <v>63</v>
      </c>
      <c r="AA70" s="4">
        <v>238657</v>
      </c>
      <c r="AB70" s="5">
        <v>162</v>
      </c>
      <c r="AE70" s="4">
        <v>212300970</v>
      </c>
      <c r="AF70" s="4">
        <v>714122</v>
      </c>
      <c r="AG70" s="4" t="s">
        <v>2397</v>
      </c>
      <c r="AH70" s="4" t="s">
        <v>64</v>
      </c>
      <c r="AI70" s="4" t="s">
        <v>63</v>
      </c>
      <c r="AJ70" s="4" t="s">
        <v>65</v>
      </c>
      <c r="AK70" s="4">
        <v>212300970</v>
      </c>
      <c r="AM70" s="145">
        <v>16712</v>
      </c>
      <c r="AN70" s="81">
        <v>45272</v>
      </c>
    </row>
    <row r="71" spans="1:40" ht="40.200000000000003" x14ac:dyDescent="0.3">
      <c r="A71" s="175">
        <v>58429166220</v>
      </c>
      <c r="B71" s="177">
        <v>212300980</v>
      </c>
      <c r="C71" s="176" t="s">
        <v>2696</v>
      </c>
      <c r="D71" s="77">
        <v>45211</v>
      </c>
      <c r="E71" s="78" t="s">
        <v>5899</v>
      </c>
      <c r="I71" s="5"/>
      <c r="J71" s="4">
        <v>20087</v>
      </c>
      <c r="K71" s="107">
        <v>45174</v>
      </c>
      <c r="L71" s="4"/>
      <c r="M71" s="16">
        <v>17306</v>
      </c>
      <c r="N71" s="107">
        <v>45180</v>
      </c>
      <c r="P71" s="4">
        <v>17148</v>
      </c>
      <c r="Q71" s="4">
        <v>80</v>
      </c>
      <c r="U71" s="5">
        <v>922</v>
      </c>
      <c r="V71" s="5">
        <v>2245064</v>
      </c>
      <c r="X71" s="124">
        <v>212300956</v>
      </c>
      <c r="Y71" s="123">
        <v>239823</v>
      </c>
      <c r="Z71" s="125" t="s">
        <v>63</v>
      </c>
      <c r="AA71" s="4">
        <v>238657</v>
      </c>
      <c r="AB71" s="5">
        <v>162</v>
      </c>
      <c r="AE71" s="4">
        <v>212300968</v>
      </c>
      <c r="AF71" s="4">
        <v>714125</v>
      </c>
      <c r="AG71" s="4" t="s">
        <v>2442</v>
      </c>
      <c r="AH71" s="4" t="s">
        <v>64</v>
      </c>
      <c r="AI71" s="4" t="s">
        <v>63</v>
      </c>
      <c r="AJ71" s="4" t="s">
        <v>65</v>
      </c>
      <c r="AK71" s="4">
        <v>212300968</v>
      </c>
      <c r="AM71" s="146">
        <v>16713</v>
      </c>
      <c r="AN71" s="81">
        <v>45272</v>
      </c>
    </row>
    <row r="72" spans="1:40" ht="40.200000000000003" x14ac:dyDescent="0.3">
      <c r="A72" s="175">
        <v>96863854287</v>
      </c>
      <c r="B72" s="177">
        <v>212300981</v>
      </c>
      <c r="C72" s="176" t="s">
        <v>2779</v>
      </c>
      <c r="D72" s="77">
        <v>45211</v>
      </c>
      <c r="E72" s="78" t="s">
        <v>5899</v>
      </c>
      <c r="I72" s="5"/>
      <c r="J72" s="4">
        <v>42420</v>
      </c>
      <c r="K72" s="107">
        <v>45252</v>
      </c>
      <c r="L72" s="4"/>
      <c r="M72" s="16">
        <v>17238</v>
      </c>
      <c r="N72" s="107">
        <v>45192</v>
      </c>
      <c r="P72" s="4">
        <v>17144</v>
      </c>
      <c r="Q72" s="4">
        <v>80</v>
      </c>
      <c r="U72" s="5">
        <v>923</v>
      </c>
      <c r="V72" s="5">
        <v>2245065</v>
      </c>
      <c r="X72" s="124">
        <v>212300957</v>
      </c>
      <c r="Y72" s="123">
        <v>239823</v>
      </c>
      <c r="Z72" s="125" t="s">
        <v>63</v>
      </c>
      <c r="AA72" s="4">
        <v>238657</v>
      </c>
      <c r="AB72" s="5">
        <v>162</v>
      </c>
      <c r="AE72" s="4">
        <v>212300966</v>
      </c>
      <c r="AF72" s="4">
        <v>714720</v>
      </c>
      <c r="AG72" s="4" t="s">
        <v>2478</v>
      </c>
      <c r="AH72" s="4" t="s">
        <v>64</v>
      </c>
      <c r="AI72" s="4" t="s">
        <v>63</v>
      </c>
      <c r="AJ72" s="4" t="s">
        <v>65</v>
      </c>
      <c r="AK72" s="4">
        <v>212300966</v>
      </c>
      <c r="AM72" s="145">
        <v>16641</v>
      </c>
      <c r="AN72" s="81">
        <v>45272</v>
      </c>
    </row>
    <row r="73" spans="1:40" ht="40.200000000000003" x14ac:dyDescent="0.3">
      <c r="A73" s="175">
        <v>81087985234</v>
      </c>
      <c r="B73" s="177">
        <v>212300982</v>
      </c>
      <c r="C73" s="176" t="s">
        <v>2953</v>
      </c>
      <c r="D73" s="77">
        <v>45211</v>
      </c>
      <c r="E73" s="78" t="s">
        <v>5899</v>
      </c>
      <c r="I73" s="5"/>
      <c r="J73" s="4">
        <v>41670</v>
      </c>
      <c r="K73" s="107">
        <v>45265</v>
      </c>
      <c r="L73" s="4"/>
      <c r="M73" s="16">
        <v>17212</v>
      </c>
      <c r="N73" s="107">
        <v>45188</v>
      </c>
      <c r="P73" s="4">
        <v>17306</v>
      </c>
      <c r="Q73" s="4">
        <v>80</v>
      </c>
      <c r="U73" s="5">
        <v>925</v>
      </c>
      <c r="V73" s="5">
        <v>2245066</v>
      </c>
      <c r="X73" s="124">
        <v>212300959</v>
      </c>
      <c r="Y73" s="123">
        <v>239823</v>
      </c>
      <c r="Z73" s="125" t="s">
        <v>63</v>
      </c>
      <c r="AA73" s="4">
        <v>238657</v>
      </c>
      <c r="AB73" s="5">
        <v>162</v>
      </c>
      <c r="AE73" s="4">
        <v>212300964</v>
      </c>
      <c r="AF73" s="4">
        <v>714171</v>
      </c>
      <c r="AG73" s="4" t="s">
        <v>2514</v>
      </c>
      <c r="AH73" s="4" t="s">
        <v>64</v>
      </c>
      <c r="AI73" s="4" t="s">
        <v>63</v>
      </c>
      <c r="AJ73" s="4" t="s">
        <v>65</v>
      </c>
      <c r="AK73" s="4">
        <v>212300964</v>
      </c>
      <c r="AM73" s="146">
        <v>16714</v>
      </c>
      <c r="AN73" s="81">
        <v>45272</v>
      </c>
    </row>
    <row r="74" spans="1:40" ht="40.200000000000003" x14ac:dyDescent="0.3">
      <c r="A74" s="175">
        <v>1506284205</v>
      </c>
      <c r="B74" s="177">
        <v>212300983</v>
      </c>
      <c r="C74" s="176" t="s">
        <v>3047</v>
      </c>
      <c r="D74" s="77">
        <v>45211</v>
      </c>
      <c r="E74" s="78" t="s">
        <v>5899</v>
      </c>
      <c r="I74" s="5"/>
      <c r="J74" s="4">
        <v>19745</v>
      </c>
      <c r="K74" s="107">
        <v>45190</v>
      </c>
      <c r="L74" s="4"/>
      <c r="M74" s="16">
        <v>17256</v>
      </c>
      <c r="N74" s="107">
        <v>45190</v>
      </c>
      <c r="P74" s="4">
        <v>17238</v>
      </c>
      <c r="Q74" s="4">
        <v>80</v>
      </c>
      <c r="U74" s="5">
        <v>926</v>
      </c>
      <c r="V74" s="5">
        <v>2245068</v>
      </c>
      <c r="X74" s="124">
        <v>212300960</v>
      </c>
      <c r="Y74" s="123">
        <v>239823</v>
      </c>
      <c r="Z74" s="125" t="s">
        <v>63</v>
      </c>
      <c r="AA74" s="4">
        <v>238657</v>
      </c>
      <c r="AB74" s="5">
        <v>162</v>
      </c>
      <c r="AE74" s="4">
        <v>212300961</v>
      </c>
      <c r="AF74" s="4">
        <v>714173</v>
      </c>
      <c r="AG74" s="4" t="s">
        <v>2604</v>
      </c>
      <c r="AH74" s="4" t="s">
        <v>64</v>
      </c>
      <c r="AI74" s="4" t="s">
        <v>63</v>
      </c>
      <c r="AJ74" s="4" t="s">
        <v>65</v>
      </c>
      <c r="AK74" s="4">
        <v>212300961</v>
      </c>
      <c r="AM74" s="145">
        <v>16717</v>
      </c>
      <c r="AN74" s="81">
        <v>45272</v>
      </c>
    </row>
    <row r="75" spans="1:40" ht="40.200000000000003" x14ac:dyDescent="0.3">
      <c r="A75" s="175">
        <v>10001092243</v>
      </c>
      <c r="B75" s="177">
        <v>212300984</v>
      </c>
      <c r="C75" s="176" t="s">
        <v>3186</v>
      </c>
      <c r="D75" s="77">
        <v>45211</v>
      </c>
      <c r="E75" s="78" t="s">
        <v>5899</v>
      </c>
      <c r="I75" s="5"/>
      <c r="J75" s="4">
        <v>19085</v>
      </c>
      <c r="K75" s="107">
        <v>45195</v>
      </c>
      <c r="L75" s="11"/>
      <c r="M75" s="16">
        <v>17152</v>
      </c>
      <c r="N75" s="107">
        <v>45169</v>
      </c>
      <c r="P75" s="4">
        <v>17212</v>
      </c>
      <c r="Q75" s="4">
        <v>80</v>
      </c>
      <c r="U75" s="5">
        <v>927</v>
      </c>
      <c r="V75" s="5">
        <v>2245070</v>
      </c>
      <c r="X75" s="124">
        <v>212300961</v>
      </c>
      <c r="Y75" s="123">
        <v>239823</v>
      </c>
      <c r="Z75" s="125" t="s">
        <v>63</v>
      </c>
      <c r="AA75" s="4">
        <v>238657</v>
      </c>
      <c r="AB75" s="5">
        <v>162</v>
      </c>
      <c r="AE75" s="4">
        <v>212300980</v>
      </c>
      <c r="AF75" s="4">
        <v>714174</v>
      </c>
      <c r="AG75" s="4" t="s">
        <v>2696</v>
      </c>
      <c r="AH75" s="4" t="s">
        <v>64</v>
      </c>
      <c r="AI75" s="4" t="s">
        <v>63</v>
      </c>
      <c r="AJ75" s="4" t="s">
        <v>65</v>
      </c>
      <c r="AK75" s="4">
        <v>212300980</v>
      </c>
      <c r="AM75" s="146">
        <v>16718</v>
      </c>
      <c r="AN75" s="81">
        <v>45272</v>
      </c>
    </row>
    <row r="76" spans="1:40" ht="40.200000000000003" x14ac:dyDescent="0.3">
      <c r="A76" s="175">
        <v>6396016265</v>
      </c>
      <c r="B76" s="177">
        <v>212300985</v>
      </c>
      <c r="C76" s="176" t="s">
        <v>3368</v>
      </c>
      <c r="D76" s="77">
        <v>45211</v>
      </c>
      <c r="E76" s="78" t="s">
        <v>5899</v>
      </c>
      <c r="I76" s="5"/>
      <c r="J76" s="4">
        <v>42418</v>
      </c>
      <c r="K76" s="107">
        <v>45252</v>
      </c>
      <c r="L76" s="4"/>
      <c r="M76" s="16">
        <v>17234</v>
      </c>
      <c r="N76" s="107">
        <v>45192</v>
      </c>
      <c r="P76" s="4">
        <v>17256</v>
      </c>
      <c r="Q76" s="4">
        <v>80</v>
      </c>
      <c r="U76" s="5">
        <v>928</v>
      </c>
      <c r="V76" s="5">
        <v>2245071</v>
      </c>
      <c r="X76" s="124">
        <v>212300962</v>
      </c>
      <c r="Y76" s="123">
        <v>239823</v>
      </c>
      <c r="Z76" s="125" t="s">
        <v>63</v>
      </c>
      <c r="AA76" s="4">
        <v>238657</v>
      </c>
      <c r="AB76" s="5">
        <v>162</v>
      </c>
      <c r="AE76" s="4">
        <v>212300981</v>
      </c>
      <c r="AF76" s="4">
        <v>714176</v>
      </c>
      <c r="AG76" s="4" t="s">
        <v>2779</v>
      </c>
      <c r="AH76" s="4" t="s">
        <v>64</v>
      </c>
      <c r="AI76" s="4" t="s">
        <v>63</v>
      </c>
      <c r="AJ76" s="4" t="s">
        <v>65</v>
      </c>
      <c r="AK76" s="4">
        <v>212300981</v>
      </c>
      <c r="AM76" s="145">
        <v>16720</v>
      </c>
      <c r="AN76" s="81">
        <v>45272</v>
      </c>
    </row>
    <row r="77" spans="1:40" ht="40.200000000000003" x14ac:dyDescent="0.3">
      <c r="A77" s="175">
        <v>5117745248</v>
      </c>
      <c r="B77" s="177">
        <v>212300986</v>
      </c>
      <c r="C77" s="176" t="s">
        <v>3413</v>
      </c>
      <c r="D77" s="77">
        <v>45211</v>
      </c>
      <c r="E77" s="78" t="s">
        <v>5899</v>
      </c>
      <c r="I77" s="5"/>
      <c r="J77" s="4">
        <v>42244</v>
      </c>
      <c r="K77" s="107">
        <v>45207</v>
      </c>
      <c r="L77" s="4"/>
      <c r="M77" s="16">
        <v>17268</v>
      </c>
      <c r="N77" s="107">
        <v>45190</v>
      </c>
      <c r="P77" s="4">
        <v>17152</v>
      </c>
      <c r="Q77" s="4">
        <v>80</v>
      </c>
      <c r="U77" s="5">
        <v>1149</v>
      </c>
      <c r="V77" s="5">
        <v>2245096</v>
      </c>
      <c r="X77" s="124">
        <v>212300963</v>
      </c>
      <c r="Y77" s="123">
        <v>239823</v>
      </c>
      <c r="Z77" s="125" t="s">
        <v>63</v>
      </c>
      <c r="AA77" s="4">
        <v>238657</v>
      </c>
      <c r="AB77" s="5">
        <v>162</v>
      </c>
      <c r="AE77" s="4">
        <v>212300982</v>
      </c>
      <c r="AF77" s="4">
        <v>714177</v>
      </c>
      <c r="AG77" s="4" t="s">
        <v>2953</v>
      </c>
      <c r="AH77" s="4" t="s">
        <v>64</v>
      </c>
      <c r="AI77" s="4" t="s">
        <v>63</v>
      </c>
      <c r="AJ77" s="4" t="s">
        <v>65</v>
      </c>
      <c r="AK77" s="4">
        <v>212300982</v>
      </c>
      <c r="AM77" s="146">
        <v>16721</v>
      </c>
      <c r="AN77" s="81">
        <v>45272</v>
      </c>
    </row>
    <row r="78" spans="1:40" ht="40.200000000000003" x14ac:dyDescent="0.3">
      <c r="A78" s="175">
        <v>881105244</v>
      </c>
      <c r="B78" s="177">
        <v>212300987</v>
      </c>
      <c r="C78" s="176" t="s">
        <v>3502</v>
      </c>
      <c r="D78" s="77">
        <v>45211</v>
      </c>
      <c r="E78" s="78" t="s">
        <v>5899</v>
      </c>
      <c r="I78" s="5"/>
      <c r="J78" s="4">
        <v>41528</v>
      </c>
      <c r="K78" s="107">
        <v>45240</v>
      </c>
      <c r="L78" s="4"/>
      <c r="M78" s="16">
        <v>17240</v>
      </c>
      <c r="N78" s="107">
        <v>45198</v>
      </c>
      <c r="P78" s="4">
        <v>17234</v>
      </c>
      <c r="Q78" s="4">
        <v>80</v>
      </c>
      <c r="U78" s="5">
        <v>924</v>
      </c>
      <c r="V78" s="5">
        <v>2245116</v>
      </c>
      <c r="X78" s="124">
        <v>212300964</v>
      </c>
      <c r="Y78" s="123">
        <v>239823</v>
      </c>
      <c r="Z78" s="125" t="s">
        <v>63</v>
      </c>
      <c r="AA78" s="4">
        <v>238657</v>
      </c>
      <c r="AB78" s="5">
        <v>162</v>
      </c>
      <c r="AE78" s="4">
        <v>212300983</v>
      </c>
      <c r="AF78" s="4">
        <v>714196</v>
      </c>
      <c r="AG78" s="4" t="s">
        <v>3047</v>
      </c>
      <c r="AH78" s="4" t="s">
        <v>64</v>
      </c>
      <c r="AI78" s="4" t="s">
        <v>63</v>
      </c>
      <c r="AJ78" s="4" t="s">
        <v>65</v>
      </c>
      <c r="AK78" s="4">
        <v>212300983</v>
      </c>
      <c r="AM78" s="145">
        <v>16642</v>
      </c>
      <c r="AN78" s="81">
        <v>45272</v>
      </c>
    </row>
    <row r="79" spans="1:40" ht="40.200000000000003" x14ac:dyDescent="0.3">
      <c r="A79" s="175">
        <v>576343277</v>
      </c>
      <c r="B79" s="177">
        <v>212300988</v>
      </c>
      <c r="C79" s="176" t="s">
        <v>3546</v>
      </c>
      <c r="D79" s="77">
        <v>45211</v>
      </c>
      <c r="E79" s="78" t="s">
        <v>5899</v>
      </c>
      <c r="I79" s="5"/>
      <c r="J79" s="4">
        <v>42182</v>
      </c>
      <c r="K79" s="107">
        <v>45247</v>
      </c>
      <c r="L79" s="4"/>
      <c r="M79" s="16">
        <v>17284</v>
      </c>
      <c r="N79" s="107">
        <v>45186</v>
      </c>
      <c r="P79" s="4">
        <v>17268</v>
      </c>
      <c r="Q79" s="4">
        <v>80</v>
      </c>
      <c r="U79" s="5"/>
      <c r="V79" s="5" t="s">
        <v>5903</v>
      </c>
      <c r="X79" s="124">
        <v>212300965</v>
      </c>
      <c r="Y79" s="123">
        <v>239823</v>
      </c>
      <c r="Z79" s="125" t="s">
        <v>63</v>
      </c>
      <c r="AA79" s="4">
        <v>238657</v>
      </c>
      <c r="AB79" s="5">
        <v>162</v>
      </c>
      <c r="AE79" s="4">
        <v>212300984</v>
      </c>
      <c r="AF79" s="4">
        <v>714181</v>
      </c>
      <c r="AG79" s="4" t="s">
        <v>3186</v>
      </c>
      <c r="AH79" s="4" t="s">
        <v>64</v>
      </c>
      <c r="AI79" s="4" t="s">
        <v>63</v>
      </c>
      <c r="AJ79" s="4" t="s">
        <v>65</v>
      </c>
      <c r="AK79" s="4">
        <v>212300984</v>
      </c>
      <c r="AM79" s="146">
        <v>16724</v>
      </c>
      <c r="AN79" s="81">
        <v>45272</v>
      </c>
    </row>
    <row r="80" spans="1:40" ht="40.200000000000003" x14ac:dyDescent="0.3">
      <c r="A80" s="175">
        <v>1478622210</v>
      </c>
      <c r="B80" s="177">
        <v>212300989</v>
      </c>
      <c r="C80" s="176" t="s">
        <v>3591</v>
      </c>
      <c r="D80" s="77">
        <v>45211</v>
      </c>
      <c r="E80" s="78" t="s">
        <v>5899</v>
      </c>
      <c r="I80" s="5"/>
      <c r="J80" s="4">
        <v>41434</v>
      </c>
      <c r="K80" s="107">
        <v>45236</v>
      </c>
      <c r="L80" s="4"/>
      <c r="M80" s="16">
        <v>17272</v>
      </c>
      <c r="N80" s="107">
        <v>45189</v>
      </c>
      <c r="P80" s="4">
        <v>17240</v>
      </c>
      <c r="Q80" s="4">
        <v>80</v>
      </c>
      <c r="X80" s="124">
        <v>212300967</v>
      </c>
      <c r="Y80" s="123">
        <v>239823</v>
      </c>
      <c r="Z80" s="125" t="s">
        <v>63</v>
      </c>
      <c r="AA80" s="4">
        <v>238657</v>
      </c>
      <c r="AB80" s="5">
        <v>162</v>
      </c>
      <c r="AE80" s="4">
        <v>212300985</v>
      </c>
      <c r="AF80" s="4">
        <v>714187</v>
      </c>
      <c r="AG80" s="4" t="s">
        <v>3368</v>
      </c>
      <c r="AH80" s="4" t="s">
        <v>64</v>
      </c>
      <c r="AI80" s="4" t="s">
        <v>63</v>
      </c>
      <c r="AJ80" s="4" t="s">
        <v>65</v>
      </c>
      <c r="AK80" s="4">
        <v>212300985</v>
      </c>
      <c r="AM80" s="145">
        <v>16725</v>
      </c>
      <c r="AN80" s="81">
        <v>45272</v>
      </c>
    </row>
    <row r="81" spans="1:40" ht="40.200000000000003" x14ac:dyDescent="0.3">
      <c r="A81" s="175">
        <v>21674590253</v>
      </c>
      <c r="B81" s="76">
        <v>212300990</v>
      </c>
      <c r="C81" s="176" t="s">
        <v>3634</v>
      </c>
      <c r="D81" s="77">
        <v>45211</v>
      </c>
      <c r="E81" s="78" t="s">
        <v>5899</v>
      </c>
      <c r="I81" s="5"/>
      <c r="J81" s="4">
        <v>41478</v>
      </c>
      <c r="K81" s="107">
        <v>45234</v>
      </c>
      <c r="L81" s="4"/>
      <c r="M81" s="16">
        <v>17274</v>
      </c>
      <c r="N81" s="107">
        <v>45189</v>
      </c>
      <c r="P81" s="4">
        <v>17284</v>
      </c>
      <c r="Q81" s="4">
        <v>80</v>
      </c>
      <c r="X81" s="124">
        <v>212300968</v>
      </c>
      <c r="Y81" s="123">
        <v>239823</v>
      </c>
      <c r="Z81" s="125" t="s">
        <v>63</v>
      </c>
      <c r="AA81" s="4">
        <v>238657</v>
      </c>
      <c r="AB81" s="5">
        <v>162</v>
      </c>
      <c r="AE81" s="4">
        <v>212300986</v>
      </c>
      <c r="AF81" s="4">
        <v>714188</v>
      </c>
      <c r="AG81" s="4" t="s">
        <v>3413</v>
      </c>
      <c r="AH81" s="4" t="s">
        <v>64</v>
      </c>
      <c r="AI81" s="4" t="s">
        <v>63</v>
      </c>
      <c r="AJ81" s="4" t="s">
        <v>65</v>
      </c>
      <c r="AK81" s="4">
        <v>212300986</v>
      </c>
      <c r="AM81" s="146">
        <v>16726</v>
      </c>
      <c r="AN81" s="81">
        <v>45272</v>
      </c>
    </row>
    <row r="82" spans="1:40" ht="40.200000000000003" x14ac:dyDescent="0.3">
      <c r="A82">
        <v>79203345272</v>
      </c>
      <c r="B82" s="4">
        <v>212300991</v>
      </c>
      <c r="C82" s="80" t="s">
        <v>3677</v>
      </c>
      <c r="D82" s="81">
        <v>45215</v>
      </c>
      <c r="E82" t="s">
        <v>5899</v>
      </c>
      <c r="I82" s="5"/>
      <c r="J82" s="4">
        <v>19373</v>
      </c>
      <c r="K82" s="107">
        <v>45233</v>
      </c>
      <c r="L82" s="4"/>
      <c r="M82" s="16">
        <v>17172</v>
      </c>
      <c r="N82" s="107">
        <v>45184</v>
      </c>
      <c r="P82" s="4">
        <v>17272</v>
      </c>
      <c r="Q82" s="4">
        <v>80</v>
      </c>
      <c r="X82" s="124">
        <v>212300969</v>
      </c>
      <c r="Y82" s="123">
        <v>239823</v>
      </c>
      <c r="Z82" s="125" t="s">
        <v>63</v>
      </c>
      <c r="AA82" s="4">
        <v>238657</v>
      </c>
      <c r="AB82" s="5">
        <v>162</v>
      </c>
      <c r="AE82" s="4">
        <v>212300987</v>
      </c>
      <c r="AF82" s="4">
        <v>714230</v>
      </c>
      <c r="AG82" s="4" t="s">
        <v>3502</v>
      </c>
      <c r="AH82" s="4" t="s">
        <v>64</v>
      </c>
      <c r="AI82" s="4" t="s">
        <v>63</v>
      </c>
      <c r="AJ82" s="4" t="s">
        <v>65</v>
      </c>
      <c r="AK82" s="4">
        <v>212300987</v>
      </c>
      <c r="AM82" s="145">
        <v>16727</v>
      </c>
      <c r="AN82" s="81">
        <v>45272</v>
      </c>
    </row>
    <row r="83" spans="1:40" ht="40.200000000000003" x14ac:dyDescent="0.3">
      <c r="A83">
        <v>99647052200</v>
      </c>
      <c r="B83" s="80">
        <v>212300992</v>
      </c>
      <c r="C83" s="80" t="s">
        <v>3766</v>
      </c>
      <c r="D83" s="81">
        <v>45215</v>
      </c>
      <c r="E83" t="s">
        <v>5899</v>
      </c>
      <c r="I83" s="5"/>
      <c r="J83" s="4">
        <v>42486</v>
      </c>
      <c r="K83" s="107">
        <v>45214</v>
      </c>
      <c r="L83" s="4"/>
      <c r="M83" s="16">
        <v>17230</v>
      </c>
      <c r="N83" s="107">
        <v>45191</v>
      </c>
      <c r="P83" s="4">
        <v>17274</v>
      </c>
      <c r="Q83" s="4">
        <v>80</v>
      </c>
      <c r="X83" s="124">
        <v>212300971</v>
      </c>
      <c r="Y83" s="123">
        <v>239823</v>
      </c>
      <c r="Z83" s="125" t="s">
        <v>63</v>
      </c>
      <c r="AA83" s="4">
        <v>238657</v>
      </c>
      <c r="AB83" s="5">
        <v>162</v>
      </c>
      <c r="AE83" s="4">
        <v>212300988</v>
      </c>
      <c r="AF83" s="4">
        <v>714237</v>
      </c>
      <c r="AG83" s="4" t="s">
        <v>3546</v>
      </c>
      <c r="AH83" s="4" t="s">
        <v>64</v>
      </c>
      <c r="AI83" s="4" t="s">
        <v>63</v>
      </c>
      <c r="AJ83" s="4" t="s">
        <v>65</v>
      </c>
      <c r="AK83" s="4">
        <v>212300988</v>
      </c>
      <c r="AM83" s="146">
        <v>16729</v>
      </c>
      <c r="AN83" s="81">
        <v>45272</v>
      </c>
    </row>
    <row r="84" spans="1:40" ht="40.200000000000003" x14ac:dyDescent="0.3">
      <c r="A84">
        <v>95859802234</v>
      </c>
      <c r="B84" s="80">
        <v>212300993</v>
      </c>
      <c r="C84" s="80" t="s">
        <v>3855</v>
      </c>
      <c r="D84" s="81">
        <v>45215</v>
      </c>
      <c r="E84" t="s">
        <v>5899</v>
      </c>
      <c r="I84" s="5"/>
      <c r="J84" s="4">
        <v>16495</v>
      </c>
      <c r="K84" s="107">
        <v>45242</v>
      </c>
      <c r="L84" s="4"/>
      <c r="M84" s="16">
        <v>17204</v>
      </c>
      <c r="N84" s="107">
        <v>45188</v>
      </c>
      <c r="P84" s="4">
        <v>17172</v>
      </c>
      <c r="Q84" s="4">
        <v>80</v>
      </c>
      <c r="X84" s="124">
        <v>212300972</v>
      </c>
      <c r="Y84" s="123">
        <v>239823</v>
      </c>
      <c r="Z84" s="125" t="s">
        <v>63</v>
      </c>
      <c r="AA84" s="4">
        <v>238657</v>
      </c>
      <c r="AB84" s="5">
        <v>162</v>
      </c>
      <c r="AE84" s="4">
        <v>212300989</v>
      </c>
      <c r="AF84" s="4">
        <v>714256</v>
      </c>
      <c r="AG84" s="4" t="s">
        <v>3591</v>
      </c>
      <c r="AH84" s="4" t="s">
        <v>64</v>
      </c>
      <c r="AI84" s="4" t="s">
        <v>63</v>
      </c>
      <c r="AJ84" s="4" t="s">
        <v>65</v>
      </c>
      <c r="AK84" s="4">
        <v>212300989</v>
      </c>
      <c r="AM84" s="145">
        <v>16733</v>
      </c>
      <c r="AN84" s="81">
        <v>45272</v>
      </c>
    </row>
    <row r="85" spans="1:40" ht="40.200000000000003" x14ac:dyDescent="0.3">
      <c r="A85">
        <v>9068497219</v>
      </c>
      <c r="B85" s="80">
        <v>212300995</v>
      </c>
      <c r="C85" s="80" t="s">
        <v>4155</v>
      </c>
      <c r="D85" s="81">
        <v>45215</v>
      </c>
      <c r="E85" t="s">
        <v>5899</v>
      </c>
      <c r="I85" s="5"/>
      <c r="J85" s="4">
        <v>16828</v>
      </c>
      <c r="K85" s="107">
        <v>45184</v>
      </c>
      <c r="L85" s="4"/>
      <c r="M85" s="16">
        <v>17168</v>
      </c>
      <c r="N85" s="107">
        <v>45176</v>
      </c>
      <c r="P85" s="4">
        <v>17230</v>
      </c>
      <c r="Q85" s="4">
        <v>80</v>
      </c>
      <c r="X85" s="124">
        <v>212300973</v>
      </c>
      <c r="Y85" s="123">
        <v>239823</v>
      </c>
      <c r="Z85" s="125" t="s">
        <v>63</v>
      </c>
      <c r="AA85" s="4">
        <v>238657</v>
      </c>
      <c r="AB85" s="5">
        <v>162</v>
      </c>
      <c r="AE85" s="4">
        <v>212300990</v>
      </c>
      <c r="AF85" s="4">
        <v>714264</v>
      </c>
      <c r="AG85" s="4" t="s">
        <v>3634</v>
      </c>
      <c r="AH85" s="4" t="s">
        <v>64</v>
      </c>
      <c r="AI85" s="4" t="s">
        <v>63</v>
      </c>
      <c r="AJ85" s="4" t="s">
        <v>65</v>
      </c>
      <c r="AK85" s="4">
        <v>212300990</v>
      </c>
      <c r="AM85" s="146">
        <v>16735</v>
      </c>
      <c r="AN85" s="81">
        <v>45272</v>
      </c>
    </row>
    <row r="86" spans="1:40" ht="40.200000000000003" x14ac:dyDescent="0.3">
      <c r="A86">
        <v>3367109258</v>
      </c>
      <c r="B86" s="80">
        <v>212300998</v>
      </c>
      <c r="C86" s="80" t="s">
        <v>4223</v>
      </c>
      <c r="D86" s="81">
        <v>45215</v>
      </c>
      <c r="E86" t="s">
        <v>5899</v>
      </c>
      <c r="I86" s="5"/>
      <c r="J86" s="4">
        <v>35464</v>
      </c>
      <c r="K86" s="107">
        <v>45238</v>
      </c>
      <c r="L86" s="4"/>
      <c r="M86" s="16">
        <v>17260</v>
      </c>
      <c r="N86" s="107">
        <v>45190</v>
      </c>
      <c r="P86" s="4">
        <v>17204</v>
      </c>
      <c r="Q86" s="4">
        <v>80</v>
      </c>
      <c r="X86" s="124">
        <v>212300974</v>
      </c>
      <c r="Y86" s="123">
        <v>239823</v>
      </c>
      <c r="Z86" s="125" t="s">
        <v>63</v>
      </c>
      <c r="AA86" s="4">
        <v>238657</v>
      </c>
      <c r="AB86" s="5">
        <v>162</v>
      </c>
      <c r="AE86" s="4">
        <v>212300991</v>
      </c>
      <c r="AF86" s="4">
        <v>714268</v>
      </c>
      <c r="AG86" s="4" t="s">
        <v>3677</v>
      </c>
      <c r="AH86" s="4" t="s">
        <v>64</v>
      </c>
      <c r="AI86" s="4" t="s">
        <v>63</v>
      </c>
      <c r="AJ86" s="4" t="s">
        <v>65</v>
      </c>
      <c r="AK86" s="4">
        <v>212300991</v>
      </c>
      <c r="AM86" s="145">
        <v>16645</v>
      </c>
      <c r="AN86" s="81">
        <v>45272</v>
      </c>
    </row>
    <row r="87" spans="1:40" ht="40.200000000000003" x14ac:dyDescent="0.3">
      <c r="A87">
        <v>1034503278</v>
      </c>
      <c r="B87" s="80">
        <v>212300996</v>
      </c>
      <c r="C87" s="80" t="s">
        <v>4380</v>
      </c>
      <c r="D87" s="81">
        <v>45215</v>
      </c>
      <c r="E87" t="s">
        <v>5899</v>
      </c>
      <c r="I87" s="5"/>
      <c r="J87" s="4">
        <v>19583</v>
      </c>
      <c r="K87" s="107">
        <v>45203</v>
      </c>
      <c r="L87" s="4"/>
      <c r="M87" s="16">
        <v>17276</v>
      </c>
      <c r="N87" s="107">
        <v>45189</v>
      </c>
      <c r="P87" s="4">
        <v>17168</v>
      </c>
      <c r="Q87" s="4">
        <v>80</v>
      </c>
      <c r="X87" s="124">
        <v>212300975</v>
      </c>
      <c r="Y87" s="123">
        <v>239823</v>
      </c>
      <c r="Z87" s="125" t="s">
        <v>63</v>
      </c>
      <c r="AA87" s="4">
        <v>238657</v>
      </c>
      <c r="AB87" s="5">
        <v>162</v>
      </c>
      <c r="AE87" s="4">
        <v>212300992</v>
      </c>
      <c r="AF87" s="4">
        <v>714271</v>
      </c>
      <c r="AG87" s="4" t="s">
        <v>3766</v>
      </c>
      <c r="AH87" s="4" t="s">
        <v>64</v>
      </c>
      <c r="AI87" s="4" t="s">
        <v>63</v>
      </c>
      <c r="AJ87" s="4" t="s">
        <v>65</v>
      </c>
      <c r="AK87" s="4">
        <v>212300992</v>
      </c>
      <c r="AM87" s="146">
        <v>16736</v>
      </c>
      <c r="AN87" s="81">
        <v>45272</v>
      </c>
    </row>
    <row r="88" spans="1:40" ht="40.200000000000003" x14ac:dyDescent="0.3">
      <c r="A88">
        <v>1057207209</v>
      </c>
      <c r="B88" s="80">
        <v>212300997</v>
      </c>
      <c r="C88" s="80" t="s">
        <v>4512</v>
      </c>
      <c r="D88" s="81">
        <v>45215</v>
      </c>
      <c r="E88" t="s">
        <v>5899</v>
      </c>
      <c r="I88" s="5"/>
      <c r="J88" s="4">
        <v>40694</v>
      </c>
      <c r="K88" s="107">
        <v>45250</v>
      </c>
      <c r="L88" s="4"/>
      <c r="M88" s="16">
        <v>17198</v>
      </c>
      <c r="N88" s="107">
        <v>45188</v>
      </c>
      <c r="P88" s="4">
        <v>17260</v>
      </c>
      <c r="Q88" s="4">
        <v>80</v>
      </c>
      <c r="X88" s="124">
        <v>212300976</v>
      </c>
      <c r="Y88" s="123">
        <v>239823</v>
      </c>
      <c r="Z88" s="125" t="s">
        <v>63</v>
      </c>
      <c r="AA88" s="4">
        <v>238657</v>
      </c>
      <c r="AB88" s="5">
        <v>162</v>
      </c>
      <c r="AE88" s="4">
        <v>212300993</v>
      </c>
      <c r="AF88" s="4">
        <v>714280</v>
      </c>
      <c r="AG88" s="4" t="s">
        <v>3855</v>
      </c>
      <c r="AH88" s="4" t="s">
        <v>64</v>
      </c>
      <c r="AI88" s="4" t="s">
        <v>63</v>
      </c>
      <c r="AJ88" s="4" t="s">
        <v>65</v>
      </c>
      <c r="AK88" s="4">
        <v>212300993</v>
      </c>
      <c r="AM88" s="145">
        <v>16737</v>
      </c>
      <c r="AN88" s="81">
        <v>45272</v>
      </c>
    </row>
    <row r="89" spans="1:40" ht="40.200000000000003" x14ac:dyDescent="0.3">
      <c r="A89">
        <v>5008436279</v>
      </c>
      <c r="B89" s="80">
        <v>212300999</v>
      </c>
      <c r="C89" s="80" t="s">
        <v>4651</v>
      </c>
      <c r="D89" s="81">
        <v>45215</v>
      </c>
      <c r="E89" t="s">
        <v>5899</v>
      </c>
      <c r="I89" s="5"/>
      <c r="J89" s="4">
        <v>18737</v>
      </c>
      <c r="K89" s="107">
        <v>45260</v>
      </c>
      <c r="L89" s="4"/>
      <c r="M89" s="16">
        <v>17282</v>
      </c>
      <c r="N89" s="107">
        <v>45183</v>
      </c>
      <c r="P89" s="4">
        <v>17276</v>
      </c>
      <c r="Q89" s="4">
        <v>80</v>
      </c>
      <c r="X89" s="124">
        <v>212300977</v>
      </c>
      <c r="Y89" s="123">
        <v>239823</v>
      </c>
      <c r="Z89" s="125" t="s">
        <v>63</v>
      </c>
      <c r="AA89" s="4">
        <v>238657</v>
      </c>
      <c r="AB89" s="5">
        <v>162</v>
      </c>
      <c r="AE89" s="4">
        <v>212300995</v>
      </c>
      <c r="AF89" s="4">
        <v>714282</v>
      </c>
      <c r="AG89" s="4" t="s">
        <v>4155</v>
      </c>
      <c r="AH89" s="4" t="s">
        <v>64</v>
      </c>
      <c r="AI89" s="4" t="s">
        <v>63</v>
      </c>
      <c r="AJ89" s="4" t="s">
        <v>65</v>
      </c>
      <c r="AK89" s="4">
        <v>212300995</v>
      </c>
      <c r="AM89" s="146">
        <v>16741</v>
      </c>
      <c r="AN89" s="81">
        <v>45272</v>
      </c>
    </row>
    <row r="90" spans="1:40" ht="40.200000000000003" x14ac:dyDescent="0.3">
      <c r="A90">
        <v>4749801208</v>
      </c>
      <c r="B90" s="80">
        <v>212301000</v>
      </c>
      <c r="C90" s="80" t="s">
        <v>4752</v>
      </c>
      <c r="D90" s="81">
        <v>45215</v>
      </c>
      <c r="E90" t="s">
        <v>5899</v>
      </c>
      <c r="I90" s="5"/>
      <c r="J90" s="4">
        <v>41676</v>
      </c>
      <c r="K90" s="107">
        <v>45203</v>
      </c>
      <c r="L90" s="4"/>
      <c r="M90" s="16">
        <v>17220</v>
      </c>
      <c r="N90" s="107">
        <v>45190</v>
      </c>
      <c r="P90" s="4">
        <v>17198</v>
      </c>
      <c r="Q90" s="4">
        <v>80</v>
      </c>
      <c r="X90" s="124">
        <v>212300979</v>
      </c>
      <c r="Y90" s="123">
        <v>239823</v>
      </c>
      <c r="Z90" s="125" t="s">
        <v>63</v>
      </c>
      <c r="AA90" s="4">
        <v>238657</v>
      </c>
      <c r="AB90" s="5">
        <v>162</v>
      </c>
      <c r="AE90" s="4">
        <v>212300998</v>
      </c>
      <c r="AF90" s="4">
        <v>714283</v>
      </c>
      <c r="AG90" s="4" t="s">
        <v>4223</v>
      </c>
      <c r="AH90" s="4" t="s">
        <v>64</v>
      </c>
      <c r="AI90" s="4" t="s">
        <v>63</v>
      </c>
      <c r="AJ90" s="4" t="s">
        <v>65</v>
      </c>
      <c r="AK90" s="4">
        <v>212300998</v>
      </c>
      <c r="AM90" s="145">
        <v>16743</v>
      </c>
      <c r="AN90" s="81">
        <v>45272</v>
      </c>
    </row>
    <row r="91" spans="1:40" ht="40.200000000000003" x14ac:dyDescent="0.3">
      <c r="A91">
        <v>51436876249</v>
      </c>
      <c r="B91" s="80">
        <v>212301001</v>
      </c>
      <c r="C91" s="80" t="s">
        <v>4794</v>
      </c>
      <c r="D91" s="81">
        <v>45215</v>
      </c>
      <c r="E91" t="s">
        <v>5899</v>
      </c>
      <c r="I91" s="5"/>
      <c r="J91" s="4">
        <v>19443</v>
      </c>
      <c r="K91" s="107">
        <v>45218</v>
      </c>
      <c r="L91" s="4"/>
      <c r="M91" s="16">
        <v>17180</v>
      </c>
      <c r="N91" s="107">
        <v>45183</v>
      </c>
      <c r="P91" s="4">
        <v>17282</v>
      </c>
      <c r="Q91" s="4">
        <v>80</v>
      </c>
      <c r="X91" s="124">
        <v>212300980</v>
      </c>
      <c r="Y91" s="123">
        <v>239823</v>
      </c>
      <c r="Z91" s="125" t="s">
        <v>63</v>
      </c>
      <c r="AA91" s="4">
        <v>238657</v>
      </c>
      <c r="AB91" s="5">
        <v>162</v>
      </c>
      <c r="AE91" s="4">
        <v>212300996</v>
      </c>
      <c r="AF91" s="4">
        <v>714284</v>
      </c>
      <c r="AG91" s="4" t="s">
        <v>4380</v>
      </c>
      <c r="AH91" s="4" t="s">
        <v>64</v>
      </c>
      <c r="AI91" s="4" t="s">
        <v>63</v>
      </c>
      <c r="AJ91" s="4" t="s">
        <v>65</v>
      </c>
      <c r="AK91" s="4">
        <v>212300996</v>
      </c>
      <c r="AM91" s="146">
        <v>16647</v>
      </c>
      <c r="AN91" s="81">
        <v>45272</v>
      </c>
    </row>
    <row r="92" spans="1:40" ht="40.200000000000003" x14ac:dyDescent="0.3">
      <c r="A92">
        <v>1057238279</v>
      </c>
      <c r="B92" s="80">
        <v>212301003</v>
      </c>
      <c r="C92" s="80" t="s">
        <v>4838</v>
      </c>
      <c r="D92" s="81">
        <v>45215</v>
      </c>
      <c r="E92" t="s">
        <v>5899</v>
      </c>
      <c r="I92" s="5"/>
      <c r="J92" s="4">
        <v>19093</v>
      </c>
      <c r="K92" s="107">
        <v>45204</v>
      </c>
      <c r="L92" s="4"/>
      <c r="M92" s="16">
        <v>17288</v>
      </c>
      <c r="N92" s="107">
        <v>45173</v>
      </c>
      <c r="P92" s="4">
        <v>17220</v>
      </c>
      <c r="Q92" s="4">
        <v>80</v>
      </c>
      <c r="X92" s="124">
        <v>212300981</v>
      </c>
      <c r="Y92" s="123">
        <v>239823</v>
      </c>
      <c r="Z92" s="125" t="s">
        <v>63</v>
      </c>
      <c r="AA92" s="4">
        <v>238657</v>
      </c>
      <c r="AB92" s="5">
        <v>162</v>
      </c>
      <c r="AE92" s="4">
        <v>212300997</v>
      </c>
      <c r="AF92" s="4">
        <v>714291</v>
      </c>
      <c r="AG92" s="4" t="s">
        <v>4512</v>
      </c>
      <c r="AH92" s="4" t="s">
        <v>64</v>
      </c>
      <c r="AI92" s="4" t="s">
        <v>63</v>
      </c>
      <c r="AJ92" s="4" t="s">
        <v>65</v>
      </c>
      <c r="AK92" s="4">
        <v>212300997</v>
      </c>
      <c r="AM92" s="145">
        <v>16744</v>
      </c>
      <c r="AN92" s="81">
        <v>45272</v>
      </c>
    </row>
    <row r="93" spans="1:40" ht="40.200000000000003" x14ac:dyDescent="0.3">
      <c r="A93">
        <v>46127887291</v>
      </c>
      <c r="B93" s="80">
        <v>212301005</v>
      </c>
      <c r="C93" s="80" t="s">
        <v>4976</v>
      </c>
      <c r="D93" s="81">
        <v>45215</v>
      </c>
      <c r="E93" t="s">
        <v>5899</v>
      </c>
      <c r="I93" s="5"/>
      <c r="J93" s="4">
        <v>17306</v>
      </c>
      <c r="K93" s="107">
        <v>45180</v>
      </c>
      <c r="L93" s="4"/>
      <c r="M93" s="16">
        <v>17214</v>
      </c>
      <c r="N93" s="107">
        <v>45188</v>
      </c>
      <c r="P93" s="4">
        <v>17308</v>
      </c>
      <c r="Q93" s="4" t="s">
        <v>365</v>
      </c>
      <c r="X93" s="124">
        <v>212300982</v>
      </c>
      <c r="Y93" s="123">
        <v>239823</v>
      </c>
      <c r="Z93" s="125" t="s">
        <v>63</v>
      </c>
      <c r="AA93" s="4">
        <v>238657</v>
      </c>
      <c r="AB93" s="5">
        <v>162</v>
      </c>
      <c r="AE93" s="4">
        <v>212300999</v>
      </c>
      <c r="AF93" s="4">
        <v>714295</v>
      </c>
      <c r="AG93" s="4" t="s">
        <v>4651</v>
      </c>
      <c r="AH93" s="4" t="s">
        <v>64</v>
      </c>
      <c r="AI93" s="4" t="s">
        <v>63</v>
      </c>
      <c r="AJ93" s="4" t="s">
        <v>65</v>
      </c>
      <c r="AK93" s="4">
        <v>212300999</v>
      </c>
      <c r="AM93" s="146">
        <v>16745</v>
      </c>
      <c r="AN93" s="81">
        <v>45272</v>
      </c>
    </row>
    <row r="94" spans="1:40" ht="40.200000000000003" x14ac:dyDescent="0.3">
      <c r="A94">
        <v>21737720230</v>
      </c>
      <c r="B94" s="80">
        <v>212301007</v>
      </c>
      <c r="C94" s="80" t="s">
        <v>5020</v>
      </c>
      <c r="D94" s="81">
        <v>45215</v>
      </c>
      <c r="E94" t="s">
        <v>5899</v>
      </c>
      <c r="I94" s="5"/>
      <c r="J94" s="4">
        <v>16701</v>
      </c>
      <c r="K94" s="107">
        <v>45182</v>
      </c>
      <c r="L94" s="4"/>
      <c r="M94" s="16">
        <v>17224</v>
      </c>
      <c r="N94" s="107">
        <v>45190</v>
      </c>
      <c r="P94" s="4">
        <v>17180</v>
      </c>
      <c r="Q94" s="4">
        <v>80</v>
      </c>
      <c r="X94" s="124">
        <v>212300983</v>
      </c>
      <c r="Y94" s="123">
        <v>239823</v>
      </c>
      <c r="Z94" s="125" t="s">
        <v>63</v>
      </c>
      <c r="AA94" s="4">
        <v>238657</v>
      </c>
      <c r="AB94" s="5">
        <v>162</v>
      </c>
      <c r="AE94" s="4">
        <v>212301000</v>
      </c>
      <c r="AF94" s="4">
        <v>714300</v>
      </c>
      <c r="AG94" s="4" t="s">
        <v>4752</v>
      </c>
      <c r="AH94" s="4" t="s">
        <v>64</v>
      </c>
      <c r="AI94" s="4" t="s">
        <v>63</v>
      </c>
      <c r="AJ94" s="4" t="s">
        <v>65</v>
      </c>
      <c r="AK94" s="4">
        <v>212301000</v>
      </c>
      <c r="AM94" s="145">
        <v>16746</v>
      </c>
      <c r="AN94" s="81">
        <v>45272</v>
      </c>
    </row>
    <row r="95" spans="1:40" ht="40.200000000000003" x14ac:dyDescent="0.3">
      <c r="A95">
        <v>2003636200</v>
      </c>
      <c r="B95" s="80">
        <v>212301009</v>
      </c>
      <c r="C95" s="80" t="s">
        <v>5064</v>
      </c>
      <c r="D95" s="81">
        <v>45215</v>
      </c>
      <c r="E95" t="s">
        <v>5899</v>
      </c>
      <c r="I95" s="5"/>
      <c r="J95" s="4">
        <v>20103</v>
      </c>
      <c r="K95" s="107">
        <v>45245</v>
      </c>
      <c r="L95" s="4"/>
      <c r="M95" s="16">
        <v>17164</v>
      </c>
      <c r="N95" s="107">
        <v>45180</v>
      </c>
      <c r="P95" s="4">
        <v>17266</v>
      </c>
      <c r="Q95" s="4" t="s">
        <v>365</v>
      </c>
      <c r="X95" s="124">
        <v>212300984</v>
      </c>
      <c r="Y95" s="123">
        <v>239823</v>
      </c>
      <c r="Z95" s="125" t="s">
        <v>63</v>
      </c>
      <c r="AA95" s="4">
        <v>238657</v>
      </c>
      <c r="AB95" s="5">
        <v>162</v>
      </c>
      <c r="AE95" s="4">
        <v>212301001</v>
      </c>
      <c r="AF95" s="4">
        <v>714302</v>
      </c>
      <c r="AG95" s="4" t="s">
        <v>4794</v>
      </c>
      <c r="AH95" s="4" t="s">
        <v>64</v>
      </c>
      <c r="AI95" s="4" t="s">
        <v>63</v>
      </c>
      <c r="AJ95" s="4" t="s">
        <v>65</v>
      </c>
      <c r="AK95" s="4">
        <v>212301001</v>
      </c>
      <c r="AM95" s="146">
        <v>16747</v>
      </c>
      <c r="AN95" s="81">
        <v>45272</v>
      </c>
    </row>
    <row r="96" spans="1:40" ht="40.200000000000003" x14ac:dyDescent="0.3">
      <c r="A96">
        <v>90409701220</v>
      </c>
      <c r="B96" s="80">
        <v>212301011</v>
      </c>
      <c r="C96" s="80" t="s">
        <v>5110</v>
      </c>
      <c r="D96" s="81">
        <v>45215</v>
      </c>
      <c r="E96" t="s">
        <v>5899</v>
      </c>
      <c r="I96" s="5"/>
      <c r="J96" s="4">
        <v>18715</v>
      </c>
      <c r="K96" s="107">
        <v>45168</v>
      </c>
      <c r="L96" s="4"/>
      <c r="M96" s="16">
        <v>17298</v>
      </c>
      <c r="N96" s="107">
        <v>45173</v>
      </c>
      <c r="P96" s="4">
        <v>17288</v>
      </c>
      <c r="Q96" s="4">
        <v>80</v>
      </c>
      <c r="X96" s="124">
        <v>212300914</v>
      </c>
      <c r="Y96" s="123">
        <v>239823</v>
      </c>
      <c r="Z96" s="125" t="s">
        <v>63</v>
      </c>
      <c r="AA96" s="4">
        <v>238657</v>
      </c>
      <c r="AB96" s="5">
        <v>162</v>
      </c>
      <c r="AE96" s="4">
        <v>212301003</v>
      </c>
      <c r="AF96" s="4">
        <v>714307</v>
      </c>
      <c r="AG96" s="4" t="s">
        <v>4838</v>
      </c>
      <c r="AH96" s="4" t="s">
        <v>64</v>
      </c>
      <c r="AI96" s="4" t="s">
        <v>63</v>
      </c>
      <c r="AJ96" s="4" t="s">
        <v>65</v>
      </c>
      <c r="AK96" s="4">
        <v>212301003</v>
      </c>
      <c r="AM96" s="145">
        <v>16648</v>
      </c>
      <c r="AN96" s="81">
        <v>45272</v>
      </c>
    </row>
    <row r="97" spans="1:40" ht="40.200000000000003" x14ac:dyDescent="0.3">
      <c r="A97">
        <v>5030828214</v>
      </c>
      <c r="B97" s="80">
        <v>212301013</v>
      </c>
      <c r="C97" s="80" t="s">
        <v>5210</v>
      </c>
      <c r="D97" s="81">
        <v>45215</v>
      </c>
      <c r="E97" t="s">
        <v>5899</v>
      </c>
      <c r="I97" s="5"/>
      <c r="J97" s="4">
        <v>16497</v>
      </c>
      <c r="K97" s="107">
        <v>45245</v>
      </c>
      <c r="L97" s="4"/>
      <c r="M97" s="16">
        <v>17292</v>
      </c>
      <c r="N97" s="107">
        <v>45172</v>
      </c>
      <c r="P97" s="4">
        <v>17248</v>
      </c>
      <c r="Q97" s="4" t="s">
        <v>365</v>
      </c>
      <c r="X97" s="124">
        <v>212300930</v>
      </c>
      <c r="Y97" s="123">
        <v>239823</v>
      </c>
      <c r="Z97" s="125" t="s">
        <v>63</v>
      </c>
      <c r="AA97" s="4">
        <v>238657</v>
      </c>
      <c r="AB97" s="5">
        <v>162</v>
      </c>
      <c r="AE97" s="4">
        <v>212301005</v>
      </c>
      <c r="AF97" s="4">
        <v>714309</v>
      </c>
      <c r="AG97" s="4" t="s">
        <v>4976</v>
      </c>
      <c r="AH97" s="4" t="s">
        <v>64</v>
      </c>
      <c r="AI97" s="4" t="s">
        <v>63</v>
      </c>
      <c r="AJ97" s="4" t="s">
        <v>65</v>
      </c>
      <c r="AK97" s="4">
        <v>212301005</v>
      </c>
      <c r="AM97" s="146">
        <v>16748</v>
      </c>
      <c r="AN97" s="81">
        <v>45272</v>
      </c>
    </row>
    <row r="98" spans="1:40" ht="40.200000000000003" x14ac:dyDescent="0.3">
      <c r="A98">
        <v>3555304224</v>
      </c>
      <c r="B98" s="80">
        <v>212301015</v>
      </c>
      <c r="C98" s="80" t="s">
        <v>5254</v>
      </c>
      <c r="D98" s="81">
        <v>45215</v>
      </c>
      <c r="E98" t="s">
        <v>5899</v>
      </c>
      <c r="I98" s="5"/>
      <c r="J98" s="4">
        <v>19887</v>
      </c>
      <c r="K98" s="107">
        <v>45190</v>
      </c>
      <c r="L98" s="4"/>
      <c r="M98" s="16">
        <v>17244</v>
      </c>
      <c r="N98" s="107">
        <v>45191</v>
      </c>
      <c r="P98" s="4">
        <v>17214</v>
      </c>
      <c r="Q98" s="4">
        <v>80</v>
      </c>
      <c r="X98" s="124">
        <v>212300932</v>
      </c>
      <c r="Y98" s="123">
        <v>239823</v>
      </c>
      <c r="Z98" s="125" t="s">
        <v>63</v>
      </c>
      <c r="AA98" s="4">
        <v>238657</v>
      </c>
      <c r="AB98" s="5">
        <v>162</v>
      </c>
      <c r="AE98" s="4">
        <v>212301007</v>
      </c>
      <c r="AF98" s="4">
        <v>714312</v>
      </c>
      <c r="AG98" s="4" t="s">
        <v>5020</v>
      </c>
      <c r="AH98" s="4" t="s">
        <v>64</v>
      </c>
      <c r="AI98" s="4" t="s">
        <v>63</v>
      </c>
      <c r="AJ98" s="4" t="s">
        <v>65</v>
      </c>
      <c r="AK98" s="4">
        <v>212301007</v>
      </c>
      <c r="AM98" s="145">
        <v>16749</v>
      </c>
      <c r="AN98" s="81">
        <v>45272</v>
      </c>
    </row>
    <row r="99" spans="1:40" ht="40.200000000000003" x14ac:dyDescent="0.3">
      <c r="A99">
        <v>4094446265</v>
      </c>
      <c r="B99" s="80">
        <v>212301017</v>
      </c>
      <c r="C99" s="80" t="s">
        <v>5510</v>
      </c>
      <c r="D99" s="81">
        <v>45215</v>
      </c>
      <c r="E99" t="s">
        <v>5899</v>
      </c>
      <c r="I99" s="5"/>
      <c r="J99" s="4">
        <v>41702</v>
      </c>
      <c r="K99" s="107">
        <v>45272</v>
      </c>
      <c r="L99" s="4"/>
      <c r="M99" s="16">
        <v>17232</v>
      </c>
      <c r="N99" s="107">
        <v>45191</v>
      </c>
      <c r="P99" s="4">
        <v>17224</v>
      </c>
      <c r="Q99" s="4">
        <v>80</v>
      </c>
      <c r="X99" s="124">
        <v>212300934</v>
      </c>
      <c r="Y99" s="123">
        <v>239823</v>
      </c>
      <c r="Z99" s="125" t="s">
        <v>63</v>
      </c>
      <c r="AA99" s="4">
        <v>238657</v>
      </c>
      <c r="AB99" s="5">
        <v>162</v>
      </c>
      <c r="AE99" s="4">
        <v>212301009</v>
      </c>
      <c r="AF99" s="4">
        <v>714354</v>
      </c>
      <c r="AG99" s="4" t="s">
        <v>5064</v>
      </c>
      <c r="AH99" s="4" t="s">
        <v>64</v>
      </c>
      <c r="AI99" s="4" t="s">
        <v>63</v>
      </c>
      <c r="AJ99" s="4" t="s">
        <v>65</v>
      </c>
      <c r="AK99" s="4">
        <v>212301009</v>
      </c>
      <c r="AM99" s="146">
        <v>16752</v>
      </c>
      <c r="AN99" s="81">
        <v>45272</v>
      </c>
    </row>
    <row r="100" spans="1:40" ht="40.200000000000003" x14ac:dyDescent="0.3">
      <c r="A100">
        <v>4686177286</v>
      </c>
      <c r="B100" s="80">
        <v>212301004</v>
      </c>
      <c r="C100" s="80" t="s">
        <v>5596</v>
      </c>
      <c r="D100" s="81">
        <v>45215</v>
      </c>
      <c r="E100" t="s">
        <v>5899</v>
      </c>
      <c r="I100" s="5"/>
      <c r="J100" s="4">
        <v>16697</v>
      </c>
      <c r="K100" s="107">
        <v>45184</v>
      </c>
      <c r="L100" s="4"/>
      <c r="M100" s="16">
        <v>17252</v>
      </c>
      <c r="N100" s="107">
        <v>45190</v>
      </c>
      <c r="P100" s="4">
        <v>17164</v>
      </c>
      <c r="Q100" s="4">
        <v>80</v>
      </c>
      <c r="X100" s="124">
        <v>212300935</v>
      </c>
      <c r="Y100" s="123">
        <v>239823</v>
      </c>
      <c r="Z100" s="125" t="s">
        <v>63</v>
      </c>
      <c r="AA100" s="4">
        <v>238657</v>
      </c>
      <c r="AB100" s="5">
        <v>162</v>
      </c>
      <c r="AE100" s="4">
        <v>212301011</v>
      </c>
      <c r="AF100" s="4">
        <v>714355</v>
      </c>
      <c r="AG100" s="4" t="s">
        <v>5110</v>
      </c>
      <c r="AH100" s="4" t="s">
        <v>64</v>
      </c>
      <c r="AI100" s="4" t="s">
        <v>63</v>
      </c>
      <c r="AJ100" s="4" t="s">
        <v>65</v>
      </c>
      <c r="AK100" s="4">
        <v>212301011</v>
      </c>
      <c r="AM100" s="145">
        <v>16755</v>
      </c>
      <c r="AN100" s="81">
        <v>45272</v>
      </c>
    </row>
    <row r="101" spans="1:40" ht="40.200000000000003" x14ac:dyDescent="0.3">
      <c r="A101">
        <v>5080863293</v>
      </c>
      <c r="B101" s="80">
        <v>212301006</v>
      </c>
      <c r="C101" s="80" t="s">
        <v>294</v>
      </c>
      <c r="D101" s="81">
        <v>45215</v>
      </c>
      <c r="E101" t="s">
        <v>5899</v>
      </c>
      <c r="I101" s="5"/>
      <c r="J101" s="4">
        <v>19735</v>
      </c>
      <c r="K101" s="107">
        <v>45185</v>
      </c>
      <c r="L101" s="4"/>
      <c r="M101" s="16">
        <v>17304</v>
      </c>
      <c r="N101" s="107">
        <v>45176</v>
      </c>
      <c r="P101" s="4">
        <v>17298</v>
      </c>
      <c r="Q101" s="4">
        <v>80</v>
      </c>
      <c r="X101" s="124">
        <v>212300936</v>
      </c>
      <c r="Y101" s="123">
        <v>239823</v>
      </c>
      <c r="Z101" s="125" t="s">
        <v>63</v>
      </c>
      <c r="AA101" s="4">
        <v>238657</v>
      </c>
      <c r="AB101" s="5">
        <v>162</v>
      </c>
      <c r="AE101" s="4">
        <v>212301013</v>
      </c>
      <c r="AF101" s="4">
        <v>714356</v>
      </c>
      <c r="AG101" s="4" t="s">
        <v>5210</v>
      </c>
      <c r="AH101" s="4" t="s">
        <v>64</v>
      </c>
      <c r="AI101" s="4" t="s">
        <v>63</v>
      </c>
      <c r="AJ101" s="4" t="s">
        <v>65</v>
      </c>
      <c r="AK101" s="4">
        <v>212301013</v>
      </c>
      <c r="AM101" s="146">
        <v>16756</v>
      </c>
      <c r="AN101" s="81">
        <v>45272</v>
      </c>
    </row>
    <row r="102" spans="1:40" ht="40.200000000000003" x14ac:dyDescent="0.3">
      <c r="A102">
        <v>8519829210</v>
      </c>
      <c r="B102" s="80">
        <v>212301010</v>
      </c>
      <c r="C102" s="80" t="s">
        <v>389</v>
      </c>
      <c r="D102" s="81">
        <v>45215</v>
      </c>
      <c r="E102" t="s">
        <v>5899</v>
      </c>
      <c r="I102" s="5"/>
      <c r="J102" s="4">
        <v>20053</v>
      </c>
      <c r="K102" s="107">
        <v>45223</v>
      </c>
      <c r="L102" s="4"/>
      <c r="M102" s="16">
        <v>17156</v>
      </c>
      <c r="N102" s="107">
        <v>45175</v>
      </c>
      <c r="P102" s="4">
        <v>17292</v>
      </c>
      <c r="Q102" s="4">
        <v>80</v>
      </c>
      <c r="X102" s="124">
        <v>212300941</v>
      </c>
      <c r="Y102" s="123">
        <v>239823</v>
      </c>
      <c r="Z102" s="125" t="s">
        <v>63</v>
      </c>
      <c r="AA102" s="4">
        <v>238657</v>
      </c>
      <c r="AB102" s="5">
        <v>162</v>
      </c>
      <c r="AE102" s="4">
        <v>212301015</v>
      </c>
      <c r="AF102" s="4">
        <v>714357</v>
      </c>
      <c r="AG102" s="4" t="s">
        <v>5254</v>
      </c>
      <c r="AH102" s="4" t="s">
        <v>64</v>
      </c>
      <c r="AI102" s="4" t="s">
        <v>63</v>
      </c>
      <c r="AJ102" s="4" t="s">
        <v>65</v>
      </c>
      <c r="AK102" s="4">
        <v>212301015</v>
      </c>
      <c r="AM102" s="145">
        <v>16757</v>
      </c>
      <c r="AN102" s="81">
        <v>45272</v>
      </c>
    </row>
    <row r="103" spans="1:40" ht="40.200000000000003" x14ac:dyDescent="0.3">
      <c r="A103">
        <v>1057240257</v>
      </c>
      <c r="B103" s="80">
        <v>212301012</v>
      </c>
      <c r="C103" s="80" t="s">
        <v>438</v>
      </c>
      <c r="D103" s="81">
        <v>45215</v>
      </c>
      <c r="E103" t="s">
        <v>5899</v>
      </c>
      <c r="I103" s="5"/>
      <c r="J103" s="4">
        <v>41800</v>
      </c>
      <c r="K103" s="107">
        <v>45239</v>
      </c>
      <c r="L103" s="4"/>
      <c r="M103" s="16">
        <v>17170</v>
      </c>
      <c r="N103" s="107">
        <v>45180</v>
      </c>
      <c r="P103" s="4">
        <v>17244</v>
      </c>
      <c r="Q103" s="4">
        <v>80</v>
      </c>
      <c r="X103" s="124">
        <v>212300943</v>
      </c>
      <c r="Y103" s="123">
        <v>239823</v>
      </c>
      <c r="Z103" s="125" t="s">
        <v>63</v>
      </c>
      <c r="AA103" s="4">
        <v>238657</v>
      </c>
      <c r="AB103" s="5">
        <v>162</v>
      </c>
      <c r="AE103" s="4">
        <v>212301017</v>
      </c>
      <c r="AF103" s="4">
        <v>714360</v>
      </c>
      <c r="AG103" s="4" t="s">
        <v>5510</v>
      </c>
      <c r="AH103" s="4" t="s">
        <v>64</v>
      </c>
      <c r="AI103" s="4" t="s">
        <v>63</v>
      </c>
      <c r="AJ103" s="4" t="s">
        <v>65</v>
      </c>
      <c r="AK103" s="4">
        <v>212301017</v>
      </c>
      <c r="AM103" s="146">
        <v>16758</v>
      </c>
      <c r="AN103" s="81">
        <v>45272</v>
      </c>
    </row>
    <row r="104" spans="1:40" ht="40.200000000000003" x14ac:dyDescent="0.3">
      <c r="A104">
        <v>85519332215</v>
      </c>
      <c r="B104" s="80">
        <v>212301014</v>
      </c>
      <c r="C104" s="80" t="s">
        <v>534</v>
      </c>
      <c r="D104" s="81">
        <v>45215</v>
      </c>
      <c r="E104" t="s">
        <v>5899</v>
      </c>
      <c r="I104" s="5"/>
      <c r="J104" s="4">
        <v>19929</v>
      </c>
      <c r="K104" s="107">
        <v>45191</v>
      </c>
      <c r="L104" s="4"/>
      <c r="M104" s="16">
        <v>17154</v>
      </c>
      <c r="N104" s="107">
        <v>45169</v>
      </c>
      <c r="P104" s="4">
        <v>17232</v>
      </c>
      <c r="Q104" s="4">
        <v>80</v>
      </c>
      <c r="X104" s="124">
        <v>212300945</v>
      </c>
      <c r="Y104" s="123">
        <v>239823</v>
      </c>
      <c r="Z104" s="125" t="s">
        <v>63</v>
      </c>
      <c r="AA104" s="4">
        <v>238657</v>
      </c>
      <c r="AB104" s="5">
        <v>162</v>
      </c>
      <c r="AE104" s="4">
        <v>212301004</v>
      </c>
      <c r="AF104" s="4">
        <v>714361</v>
      </c>
      <c r="AG104" s="4" t="s">
        <v>5596</v>
      </c>
      <c r="AH104" s="4" t="s">
        <v>64</v>
      </c>
      <c r="AI104" s="4" t="s">
        <v>63</v>
      </c>
      <c r="AJ104" s="4" t="s">
        <v>65</v>
      </c>
      <c r="AK104" s="4">
        <v>212301004</v>
      </c>
      <c r="AM104" s="145">
        <v>16759</v>
      </c>
      <c r="AN104" s="81">
        <v>45272</v>
      </c>
    </row>
    <row r="105" spans="1:40" ht="40.200000000000003" x14ac:dyDescent="0.3">
      <c r="A105">
        <v>5206756229</v>
      </c>
      <c r="B105" s="80">
        <v>212301016</v>
      </c>
      <c r="C105" s="80" t="s">
        <v>630</v>
      </c>
      <c r="D105" s="81">
        <v>45215</v>
      </c>
      <c r="E105" t="s">
        <v>5899</v>
      </c>
      <c r="I105" s="5"/>
      <c r="J105" s="4">
        <v>41526</v>
      </c>
      <c r="K105" s="107">
        <v>45240</v>
      </c>
      <c r="L105" s="4"/>
      <c r="M105" s="16">
        <v>17186</v>
      </c>
      <c r="N105" s="107">
        <v>45185</v>
      </c>
      <c r="P105" s="4">
        <v>17252</v>
      </c>
      <c r="Q105" s="4">
        <v>80</v>
      </c>
      <c r="X105" s="124">
        <v>212300948</v>
      </c>
      <c r="Y105" s="123">
        <v>239823</v>
      </c>
      <c r="Z105" s="125" t="s">
        <v>63</v>
      </c>
      <c r="AA105" s="4">
        <v>238657</v>
      </c>
      <c r="AB105" s="5">
        <v>162</v>
      </c>
      <c r="AE105" s="4">
        <v>212301006</v>
      </c>
      <c r="AF105" s="4">
        <v>714362</v>
      </c>
      <c r="AG105" s="4" t="s">
        <v>294</v>
      </c>
      <c r="AH105" s="4" t="s">
        <v>64</v>
      </c>
      <c r="AI105" s="4" t="s">
        <v>63</v>
      </c>
      <c r="AJ105" s="4" t="s">
        <v>65</v>
      </c>
      <c r="AK105" s="4">
        <v>212301006</v>
      </c>
      <c r="AM105" s="146">
        <v>16760</v>
      </c>
      <c r="AN105" s="81">
        <v>45272</v>
      </c>
    </row>
    <row r="106" spans="1:40" ht="40.200000000000003" x14ac:dyDescent="0.3">
      <c r="A106">
        <v>307021270</v>
      </c>
      <c r="B106" s="80">
        <v>212301018</v>
      </c>
      <c r="C106" s="80" t="s">
        <v>674</v>
      </c>
      <c r="D106" s="81">
        <v>45215</v>
      </c>
      <c r="E106" t="s">
        <v>5899</v>
      </c>
      <c r="I106" s="5"/>
      <c r="J106" s="4">
        <v>41538</v>
      </c>
      <c r="K106" s="107">
        <v>45212</v>
      </c>
      <c r="L106" s="4"/>
      <c r="M106" s="16">
        <v>17222</v>
      </c>
      <c r="N106" s="107">
        <v>45201</v>
      </c>
      <c r="P106" s="4">
        <v>17304</v>
      </c>
      <c r="Q106" s="4">
        <v>80</v>
      </c>
      <c r="X106" s="124">
        <v>212300950</v>
      </c>
      <c r="Y106" s="123">
        <v>239823</v>
      </c>
      <c r="Z106" s="125" t="s">
        <v>63</v>
      </c>
      <c r="AA106" s="4">
        <v>238657</v>
      </c>
      <c r="AB106" s="5">
        <v>162</v>
      </c>
      <c r="AE106" s="4">
        <v>212301008</v>
      </c>
      <c r="AF106" s="4">
        <v>714730</v>
      </c>
      <c r="AG106" s="4" t="s">
        <v>336</v>
      </c>
      <c r="AH106" s="4" t="s">
        <v>64</v>
      </c>
      <c r="AI106" s="4" t="s">
        <v>63</v>
      </c>
      <c r="AJ106" s="4" t="s">
        <v>65</v>
      </c>
      <c r="AK106" s="4">
        <v>212301008</v>
      </c>
      <c r="AM106" s="145">
        <v>16762</v>
      </c>
      <c r="AN106" s="81">
        <v>45272</v>
      </c>
    </row>
    <row r="107" spans="1:40" ht="40.200000000000003" x14ac:dyDescent="0.3">
      <c r="A107">
        <v>70202666220</v>
      </c>
      <c r="B107" s="80">
        <v>212301020</v>
      </c>
      <c r="C107" s="80" t="s">
        <v>853</v>
      </c>
      <c r="D107" s="81">
        <v>45215</v>
      </c>
      <c r="E107" t="s">
        <v>5899</v>
      </c>
      <c r="I107" s="5"/>
      <c r="J107" s="4">
        <v>19759</v>
      </c>
      <c r="K107" s="107">
        <v>45191</v>
      </c>
      <c r="L107" s="4"/>
      <c r="M107" s="16">
        <v>17176</v>
      </c>
      <c r="N107" s="107">
        <v>45183</v>
      </c>
      <c r="P107" s="4">
        <v>17156</v>
      </c>
      <c r="Q107" s="4">
        <v>80</v>
      </c>
      <c r="X107" s="124">
        <v>212300951</v>
      </c>
      <c r="Y107" s="123">
        <v>239823</v>
      </c>
      <c r="Z107" s="125" t="s">
        <v>63</v>
      </c>
      <c r="AA107" s="4">
        <v>238657</v>
      </c>
      <c r="AB107" s="5">
        <v>162</v>
      </c>
      <c r="AE107" s="4">
        <v>212301010</v>
      </c>
      <c r="AF107" s="4">
        <v>714364</v>
      </c>
      <c r="AG107" s="4" t="s">
        <v>389</v>
      </c>
      <c r="AH107" s="4" t="s">
        <v>64</v>
      </c>
      <c r="AI107" s="4" t="s">
        <v>63</v>
      </c>
      <c r="AJ107" s="4" t="s">
        <v>65</v>
      </c>
      <c r="AK107" s="4">
        <v>212301010</v>
      </c>
      <c r="AM107" s="146">
        <v>16650</v>
      </c>
      <c r="AN107" s="81">
        <v>45272</v>
      </c>
    </row>
    <row r="108" spans="1:40" ht="40.200000000000003" x14ac:dyDescent="0.3">
      <c r="A108">
        <v>10688528</v>
      </c>
      <c r="B108" s="80">
        <v>212301021</v>
      </c>
      <c r="C108" s="80" t="s">
        <v>981</v>
      </c>
      <c r="D108" s="81">
        <v>45215</v>
      </c>
      <c r="E108" t="s">
        <v>5899</v>
      </c>
      <c r="I108" s="5"/>
      <c r="J108" s="4">
        <v>17238</v>
      </c>
      <c r="K108" s="107">
        <v>45192</v>
      </c>
      <c r="L108" s="4"/>
      <c r="M108" s="16">
        <v>17262</v>
      </c>
      <c r="N108" s="107">
        <v>45190</v>
      </c>
      <c r="P108" s="4">
        <v>17170</v>
      </c>
      <c r="Q108" s="4">
        <v>80</v>
      </c>
      <c r="X108" s="124">
        <v>212300952</v>
      </c>
      <c r="Y108" s="123">
        <v>239823</v>
      </c>
      <c r="Z108" s="125" t="s">
        <v>63</v>
      </c>
      <c r="AA108" s="4">
        <v>238657</v>
      </c>
      <c r="AB108" s="5">
        <v>162</v>
      </c>
      <c r="AE108" s="4">
        <v>212301012</v>
      </c>
      <c r="AF108" s="4">
        <v>714368</v>
      </c>
      <c r="AG108" s="4" t="s">
        <v>438</v>
      </c>
      <c r="AH108" s="4" t="s">
        <v>64</v>
      </c>
      <c r="AI108" s="4" t="s">
        <v>63</v>
      </c>
      <c r="AJ108" s="4" t="s">
        <v>65</v>
      </c>
      <c r="AK108" s="4">
        <v>212301012</v>
      </c>
      <c r="AM108" s="145">
        <v>16690</v>
      </c>
      <c r="AN108" s="81">
        <v>45272</v>
      </c>
    </row>
    <row r="109" spans="1:40" ht="40.200000000000003" x14ac:dyDescent="0.3">
      <c r="A109">
        <v>81540981215</v>
      </c>
      <c r="B109" s="80">
        <v>212301022</v>
      </c>
      <c r="C109" s="80" t="s">
        <v>1028</v>
      </c>
      <c r="D109" s="81">
        <v>45215</v>
      </c>
      <c r="E109" t="s">
        <v>5899</v>
      </c>
      <c r="I109" s="5"/>
      <c r="J109" s="4">
        <v>19649</v>
      </c>
      <c r="K109" s="107">
        <v>45193</v>
      </c>
      <c r="L109" s="4"/>
      <c r="M109" s="16">
        <v>17188</v>
      </c>
      <c r="N109" s="107">
        <v>45186</v>
      </c>
      <c r="P109" s="4">
        <v>17154</v>
      </c>
      <c r="Q109" s="4">
        <v>80</v>
      </c>
      <c r="X109" s="124">
        <v>212300958</v>
      </c>
      <c r="Y109" s="123">
        <v>239823</v>
      </c>
      <c r="Z109" s="125" t="s">
        <v>63</v>
      </c>
      <c r="AA109" s="4">
        <v>238657</v>
      </c>
      <c r="AB109" s="5">
        <v>162</v>
      </c>
      <c r="AE109" s="4">
        <v>212301014</v>
      </c>
      <c r="AF109" s="4">
        <v>714369</v>
      </c>
      <c r="AG109" s="4" t="s">
        <v>534</v>
      </c>
      <c r="AH109" s="4" t="s">
        <v>64</v>
      </c>
      <c r="AI109" s="4" t="s">
        <v>63</v>
      </c>
      <c r="AJ109" s="4" t="s">
        <v>65</v>
      </c>
      <c r="AK109" s="4">
        <v>212301014</v>
      </c>
      <c r="AM109" s="146">
        <v>16769</v>
      </c>
      <c r="AN109" s="81">
        <v>45272</v>
      </c>
    </row>
    <row r="110" spans="1:40" ht="40.200000000000003" x14ac:dyDescent="0.3">
      <c r="A110">
        <v>13357816</v>
      </c>
      <c r="B110" s="80">
        <v>212301023</v>
      </c>
      <c r="C110" s="80" t="s">
        <v>1077</v>
      </c>
      <c r="D110" s="81">
        <v>45215</v>
      </c>
      <c r="E110" t="s">
        <v>5899</v>
      </c>
      <c r="I110" s="5"/>
      <c r="J110" s="4">
        <v>20047</v>
      </c>
      <c r="K110" s="107">
        <v>45217</v>
      </c>
      <c r="L110" s="4"/>
      <c r="M110" s="16">
        <v>17300</v>
      </c>
      <c r="N110" s="107">
        <v>45173</v>
      </c>
      <c r="P110" s="4">
        <v>17186</v>
      </c>
      <c r="Q110" s="4">
        <v>80</v>
      </c>
      <c r="X110" s="124">
        <v>212300970</v>
      </c>
      <c r="Y110" s="123">
        <v>239823</v>
      </c>
      <c r="Z110" s="125" t="s">
        <v>63</v>
      </c>
      <c r="AA110" s="4">
        <v>238657</v>
      </c>
      <c r="AB110" s="5">
        <v>162</v>
      </c>
      <c r="AE110" s="4">
        <v>212301016</v>
      </c>
      <c r="AF110" s="4">
        <v>714374</v>
      </c>
      <c r="AG110" s="4" t="s">
        <v>630</v>
      </c>
      <c r="AH110" s="4" t="s">
        <v>64</v>
      </c>
      <c r="AI110" s="4" t="s">
        <v>63</v>
      </c>
      <c r="AJ110" s="4" t="s">
        <v>65</v>
      </c>
      <c r="AK110" s="4">
        <v>212301016</v>
      </c>
      <c r="AM110" s="145">
        <v>16770</v>
      </c>
      <c r="AN110" s="81">
        <v>45272</v>
      </c>
    </row>
    <row r="111" spans="1:40" ht="40.200000000000003" x14ac:dyDescent="0.3">
      <c r="A111">
        <v>70039468232</v>
      </c>
      <c r="B111" s="80">
        <v>212301024</v>
      </c>
      <c r="C111" s="80" t="s">
        <v>1121</v>
      </c>
      <c r="D111" s="81">
        <v>45215</v>
      </c>
      <c r="E111" t="s">
        <v>5899</v>
      </c>
      <c r="I111" s="5"/>
      <c r="J111" s="4">
        <v>16699</v>
      </c>
      <c r="K111" s="107">
        <v>45186</v>
      </c>
      <c r="L111" s="4"/>
      <c r="M111" s="16">
        <v>17228</v>
      </c>
      <c r="N111" s="107">
        <v>45201</v>
      </c>
      <c r="P111" s="4">
        <v>17222</v>
      </c>
      <c r="Q111" s="4">
        <v>80</v>
      </c>
      <c r="X111" s="124">
        <v>212300978</v>
      </c>
      <c r="Y111" s="123">
        <v>239823</v>
      </c>
      <c r="Z111" s="125" t="s">
        <v>63</v>
      </c>
      <c r="AA111" s="4">
        <v>238657</v>
      </c>
      <c r="AB111" s="5">
        <v>162</v>
      </c>
      <c r="AE111" s="4">
        <v>212301018</v>
      </c>
      <c r="AF111" s="4">
        <v>714381</v>
      </c>
      <c r="AG111" s="4" t="s">
        <v>674</v>
      </c>
      <c r="AH111" s="4" t="s">
        <v>64</v>
      </c>
      <c r="AI111" s="4" t="s">
        <v>63</v>
      </c>
      <c r="AJ111" s="4" t="s">
        <v>65</v>
      </c>
      <c r="AK111" s="4">
        <v>212301018</v>
      </c>
      <c r="AM111" s="146">
        <v>16771</v>
      </c>
      <c r="AN111" s="81">
        <v>45272</v>
      </c>
    </row>
    <row r="112" spans="1:40" ht="40.200000000000003" x14ac:dyDescent="0.3">
      <c r="A112" s="180">
        <v>2669273270</v>
      </c>
      <c r="B112" s="31">
        <v>212301025</v>
      </c>
      <c r="C112" s="180" t="s">
        <v>1208</v>
      </c>
      <c r="D112" t="s">
        <v>5904</v>
      </c>
      <c r="E112" t="s">
        <v>5899</v>
      </c>
      <c r="I112" s="5"/>
      <c r="J112" s="4">
        <v>19791</v>
      </c>
      <c r="K112" s="107">
        <v>45210</v>
      </c>
      <c r="L112" s="4"/>
      <c r="M112" s="16">
        <v>17174</v>
      </c>
      <c r="N112" s="107">
        <v>45182</v>
      </c>
      <c r="P112" s="4">
        <v>17176</v>
      </c>
      <c r="Q112" s="4">
        <v>80</v>
      </c>
      <c r="X112" s="124">
        <v>212300985</v>
      </c>
      <c r="Y112" s="123">
        <v>239823</v>
      </c>
      <c r="Z112" s="125" t="s">
        <v>63</v>
      </c>
      <c r="AA112" s="4">
        <v>238657</v>
      </c>
      <c r="AB112" s="5">
        <v>162</v>
      </c>
      <c r="AE112" s="4">
        <v>212301020</v>
      </c>
      <c r="AF112" s="4">
        <v>714386</v>
      </c>
      <c r="AG112" s="4" t="s">
        <v>853</v>
      </c>
      <c r="AH112" s="4" t="s">
        <v>64</v>
      </c>
      <c r="AI112" s="4" t="s">
        <v>63</v>
      </c>
      <c r="AJ112" s="4" t="s">
        <v>65</v>
      </c>
      <c r="AK112" s="4">
        <v>212301020</v>
      </c>
      <c r="AM112" s="145">
        <v>16772</v>
      </c>
      <c r="AN112" s="81">
        <v>45272</v>
      </c>
    </row>
    <row r="113" spans="1:40" ht="40.200000000000003" x14ac:dyDescent="0.3">
      <c r="A113" s="176">
        <v>86886762249</v>
      </c>
      <c r="B113" s="177">
        <v>212301026</v>
      </c>
      <c r="C113" s="176" t="s">
        <v>1298</v>
      </c>
      <c r="D113" t="s">
        <v>5904</v>
      </c>
      <c r="E113" t="s">
        <v>5899</v>
      </c>
      <c r="I113" s="5"/>
      <c r="J113" s="4">
        <v>19889</v>
      </c>
      <c r="K113" s="107">
        <v>45186</v>
      </c>
      <c r="L113" s="4"/>
      <c r="M113" s="16">
        <v>17236</v>
      </c>
      <c r="N113" s="107">
        <v>45191</v>
      </c>
      <c r="P113" s="4">
        <v>17262</v>
      </c>
      <c r="Q113" s="4">
        <v>80</v>
      </c>
      <c r="X113" s="124">
        <v>212300986</v>
      </c>
      <c r="Y113" s="123">
        <v>239823</v>
      </c>
      <c r="Z113" s="125" t="s">
        <v>63</v>
      </c>
      <c r="AA113" s="4">
        <v>238657</v>
      </c>
      <c r="AB113" s="5">
        <v>162</v>
      </c>
      <c r="AE113" s="4">
        <v>212301021</v>
      </c>
      <c r="AF113" s="4">
        <v>714761</v>
      </c>
      <c r="AG113" s="4" t="s">
        <v>981</v>
      </c>
      <c r="AH113" s="4" t="s">
        <v>64</v>
      </c>
      <c r="AI113" s="4" t="s">
        <v>63</v>
      </c>
      <c r="AJ113" s="4" t="s">
        <v>65</v>
      </c>
      <c r="AK113" s="4">
        <v>212301021</v>
      </c>
      <c r="AM113" s="146">
        <v>16773</v>
      </c>
      <c r="AN113" s="81">
        <v>45272</v>
      </c>
    </row>
    <row r="114" spans="1:40" ht="40.200000000000003" x14ac:dyDescent="0.3">
      <c r="A114" s="176">
        <v>86894684200</v>
      </c>
      <c r="B114" s="177">
        <v>212301027</v>
      </c>
      <c r="C114" s="176" t="s">
        <v>1383</v>
      </c>
      <c r="D114" t="s">
        <v>5904</v>
      </c>
      <c r="E114" t="s">
        <v>5899</v>
      </c>
      <c r="I114" s="5"/>
      <c r="J114" s="4">
        <v>42488</v>
      </c>
      <c r="K114" s="107">
        <v>45214</v>
      </c>
      <c r="L114" s="4"/>
      <c r="M114" s="16">
        <v>17158</v>
      </c>
      <c r="N114" s="107">
        <v>45174</v>
      </c>
      <c r="P114" s="4">
        <v>17188</v>
      </c>
      <c r="Q114" s="4">
        <v>80</v>
      </c>
      <c r="X114" s="124">
        <v>212300987</v>
      </c>
      <c r="Y114" s="123">
        <v>239823</v>
      </c>
      <c r="Z114" s="125" t="s">
        <v>63</v>
      </c>
      <c r="AA114" s="4">
        <v>238657</v>
      </c>
      <c r="AB114" s="5">
        <v>162</v>
      </c>
      <c r="AE114" s="4">
        <v>212301022</v>
      </c>
      <c r="AF114" s="4">
        <v>714767</v>
      </c>
      <c r="AG114" s="4" t="s">
        <v>1028</v>
      </c>
      <c r="AH114" s="4" t="s">
        <v>64</v>
      </c>
      <c r="AI114" s="4" t="s">
        <v>63</v>
      </c>
      <c r="AJ114" s="4" t="s">
        <v>65</v>
      </c>
      <c r="AK114" s="4">
        <v>212301022</v>
      </c>
      <c r="AM114" s="145">
        <v>16652</v>
      </c>
      <c r="AN114" s="81">
        <v>45272</v>
      </c>
    </row>
    <row r="115" spans="1:40" ht="40.200000000000003" x14ac:dyDescent="0.3">
      <c r="A115" s="176">
        <v>4019391203</v>
      </c>
      <c r="B115" s="177">
        <v>212301030</v>
      </c>
      <c r="C115" s="176" t="s">
        <v>1521</v>
      </c>
      <c r="D115" t="s">
        <v>5904</v>
      </c>
      <c r="E115" t="s">
        <v>5899</v>
      </c>
      <c r="I115" s="5"/>
      <c r="J115" s="4">
        <v>17212</v>
      </c>
      <c r="K115" s="107">
        <v>45188</v>
      </c>
      <c r="L115" s="4"/>
      <c r="M115" s="16">
        <v>17278</v>
      </c>
      <c r="N115" s="107">
        <v>45186</v>
      </c>
      <c r="P115" s="4">
        <v>17300</v>
      </c>
      <c r="Q115" s="4">
        <v>80</v>
      </c>
      <c r="X115" s="124">
        <v>212300988</v>
      </c>
      <c r="Y115" s="123">
        <v>239823</v>
      </c>
      <c r="Z115" s="125" t="s">
        <v>63</v>
      </c>
      <c r="AA115" s="4">
        <v>238657</v>
      </c>
      <c r="AB115" s="5">
        <v>162</v>
      </c>
      <c r="AE115" s="4">
        <v>212301023</v>
      </c>
      <c r="AF115" s="4">
        <v>714769</v>
      </c>
      <c r="AG115" s="4" t="s">
        <v>1077</v>
      </c>
      <c r="AH115" s="4" t="s">
        <v>64</v>
      </c>
      <c r="AI115" s="4" t="s">
        <v>63</v>
      </c>
      <c r="AJ115" s="4" t="s">
        <v>65</v>
      </c>
      <c r="AK115" s="4">
        <v>212301023</v>
      </c>
      <c r="AM115" s="146">
        <v>16654</v>
      </c>
      <c r="AN115" s="81">
        <v>45272</v>
      </c>
    </row>
    <row r="116" spans="1:40" ht="40.200000000000003" x14ac:dyDescent="0.3">
      <c r="A116" s="176">
        <v>96811749253</v>
      </c>
      <c r="B116" s="177">
        <v>212301032</v>
      </c>
      <c r="C116" s="176" t="s">
        <v>1608</v>
      </c>
      <c r="D116" t="s">
        <v>5904</v>
      </c>
      <c r="E116" t="s">
        <v>5899</v>
      </c>
      <c r="I116" s="5"/>
      <c r="J116" s="4">
        <v>17671</v>
      </c>
      <c r="K116" s="107">
        <v>45248</v>
      </c>
      <c r="L116" s="4"/>
      <c r="M116" s="16">
        <v>17208</v>
      </c>
      <c r="N116" s="107">
        <v>45188</v>
      </c>
      <c r="P116" s="4">
        <v>17228</v>
      </c>
      <c r="Q116" s="4">
        <v>80</v>
      </c>
      <c r="X116" s="124">
        <v>212300989</v>
      </c>
      <c r="Y116" s="123">
        <v>239823</v>
      </c>
      <c r="Z116" s="125" t="s">
        <v>63</v>
      </c>
      <c r="AA116" s="4">
        <v>238657</v>
      </c>
      <c r="AB116" s="5">
        <v>162</v>
      </c>
      <c r="AE116" s="4">
        <v>212301024</v>
      </c>
      <c r="AF116" s="4">
        <v>714772</v>
      </c>
      <c r="AG116" s="4" t="s">
        <v>1121</v>
      </c>
      <c r="AH116" s="4" t="s">
        <v>64</v>
      </c>
      <c r="AI116" s="4" t="s">
        <v>63</v>
      </c>
      <c r="AJ116" s="4" t="s">
        <v>65</v>
      </c>
      <c r="AK116" s="4">
        <v>212301024</v>
      </c>
      <c r="AM116" s="145">
        <v>16655</v>
      </c>
      <c r="AN116" s="81">
        <v>45272</v>
      </c>
    </row>
    <row r="117" spans="1:40" ht="40.200000000000003" x14ac:dyDescent="0.3">
      <c r="A117" s="176">
        <v>64952029204</v>
      </c>
      <c r="B117" s="177">
        <v>212301034</v>
      </c>
      <c r="C117" s="176" t="s">
        <v>1650</v>
      </c>
      <c r="D117" t="s">
        <v>5904</v>
      </c>
      <c r="E117" t="s">
        <v>5899</v>
      </c>
      <c r="I117" s="5"/>
      <c r="J117" s="4">
        <v>19343</v>
      </c>
      <c r="K117" s="107">
        <v>45220</v>
      </c>
      <c r="L117" s="4"/>
      <c r="M117" s="16">
        <v>17270</v>
      </c>
      <c r="N117" s="107">
        <v>45190</v>
      </c>
      <c r="P117" s="4">
        <v>17174</v>
      </c>
      <c r="Q117" s="4">
        <v>80</v>
      </c>
      <c r="X117" s="124">
        <v>212300990</v>
      </c>
      <c r="Y117" s="123">
        <v>239823</v>
      </c>
      <c r="Z117" s="125" t="s">
        <v>63</v>
      </c>
      <c r="AA117" s="4">
        <v>238657</v>
      </c>
      <c r="AB117" s="5">
        <v>162</v>
      </c>
      <c r="AE117" s="4">
        <v>212301025</v>
      </c>
      <c r="AF117" s="4">
        <v>714776</v>
      </c>
      <c r="AG117" s="4" t="s">
        <v>1208</v>
      </c>
      <c r="AH117" s="4" t="s">
        <v>64</v>
      </c>
      <c r="AI117" s="4" t="s">
        <v>63</v>
      </c>
      <c r="AJ117" s="4" t="s">
        <v>65</v>
      </c>
      <c r="AK117" s="4">
        <v>212301025</v>
      </c>
      <c r="AM117" s="146">
        <v>16656</v>
      </c>
      <c r="AN117" s="81">
        <v>45272</v>
      </c>
    </row>
    <row r="118" spans="1:40" ht="40.200000000000003" x14ac:dyDescent="0.3">
      <c r="A118" s="176">
        <v>3318396281</v>
      </c>
      <c r="B118" s="177">
        <v>212301036</v>
      </c>
      <c r="C118" s="176" t="s">
        <v>1693</v>
      </c>
      <c r="D118" t="s">
        <v>5904</v>
      </c>
      <c r="E118" t="s">
        <v>5899</v>
      </c>
      <c r="I118" s="5"/>
      <c r="J118" s="4">
        <v>17553</v>
      </c>
      <c r="K118" s="107">
        <v>45242</v>
      </c>
      <c r="L118" s="4"/>
      <c r="M118" s="16">
        <v>17182</v>
      </c>
      <c r="N118" s="107">
        <v>45183</v>
      </c>
      <c r="P118" s="4">
        <v>17236</v>
      </c>
      <c r="Q118" s="4">
        <v>80</v>
      </c>
      <c r="X118" s="124">
        <v>212300940</v>
      </c>
      <c r="Y118" s="123">
        <v>239823</v>
      </c>
      <c r="Z118" s="125" t="s">
        <v>63</v>
      </c>
      <c r="AA118" s="4">
        <v>238657</v>
      </c>
      <c r="AB118" s="5">
        <v>162</v>
      </c>
      <c r="AE118" s="4">
        <v>212301026</v>
      </c>
      <c r="AF118" s="4">
        <v>714781</v>
      </c>
      <c r="AG118" s="4" t="s">
        <v>1298</v>
      </c>
      <c r="AH118" s="4" t="s">
        <v>64</v>
      </c>
      <c r="AI118" s="4" t="s">
        <v>63</v>
      </c>
      <c r="AJ118" s="4" t="s">
        <v>65</v>
      </c>
      <c r="AK118" s="4">
        <v>212301026</v>
      </c>
      <c r="AM118" s="145">
        <v>16657</v>
      </c>
      <c r="AN118" s="81">
        <v>45272</v>
      </c>
    </row>
    <row r="119" spans="1:40" ht="40.200000000000003" x14ac:dyDescent="0.3">
      <c r="A119" s="176">
        <v>3485038229</v>
      </c>
      <c r="B119" s="177">
        <v>212301038</v>
      </c>
      <c r="C119" s="176" t="s">
        <v>1813</v>
      </c>
      <c r="D119" t="s">
        <v>5904</v>
      </c>
      <c r="E119" t="s">
        <v>5899</v>
      </c>
      <c r="I119" s="5"/>
      <c r="J119" s="4">
        <v>17324</v>
      </c>
      <c r="K119" s="107">
        <v>45199</v>
      </c>
      <c r="L119" s="4"/>
      <c r="M119" s="16">
        <v>17218</v>
      </c>
      <c r="N119" s="107">
        <v>45190</v>
      </c>
      <c r="P119" s="4">
        <v>17158</v>
      </c>
      <c r="Q119" s="4">
        <v>80</v>
      </c>
      <c r="X119" s="124">
        <v>212300947</v>
      </c>
      <c r="Y119" s="123">
        <v>239823</v>
      </c>
      <c r="Z119" s="125" t="s">
        <v>63</v>
      </c>
      <c r="AA119" s="4">
        <v>238657</v>
      </c>
      <c r="AB119" s="5">
        <v>162</v>
      </c>
      <c r="AE119" s="4">
        <v>212301027</v>
      </c>
      <c r="AF119" s="4">
        <v>714782</v>
      </c>
      <c r="AG119" s="4" t="s">
        <v>1383</v>
      </c>
      <c r="AH119" s="4" t="s">
        <v>64</v>
      </c>
      <c r="AI119" s="4" t="s">
        <v>63</v>
      </c>
      <c r="AJ119" s="4" t="s">
        <v>65</v>
      </c>
      <c r="AK119" s="4">
        <v>212301027</v>
      </c>
      <c r="AM119" s="146">
        <v>16658</v>
      </c>
      <c r="AN119" s="81">
        <v>45272</v>
      </c>
    </row>
    <row r="120" spans="1:40" ht="40.200000000000003" x14ac:dyDescent="0.3">
      <c r="A120" s="176">
        <v>5596031267</v>
      </c>
      <c r="B120" s="177">
        <v>212301040</v>
      </c>
      <c r="C120" s="176" t="s">
        <v>1820</v>
      </c>
      <c r="D120" t="s">
        <v>5904</v>
      </c>
      <c r="E120" t="s">
        <v>5899</v>
      </c>
      <c r="I120" s="5"/>
      <c r="J120" s="4">
        <v>40680</v>
      </c>
      <c r="K120" s="107">
        <v>45224</v>
      </c>
      <c r="L120" s="4"/>
      <c r="M120" s="16">
        <v>17178</v>
      </c>
      <c r="N120" s="107">
        <v>45182</v>
      </c>
      <c r="P120" s="4">
        <v>17278</v>
      </c>
      <c r="Q120" s="4">
        <v>80</v>
      </c>
      <c r="X120" s="124">
        <v>212300966</v>
      </c>
      <c r="Y120" s="123">
        <v>239823</v>
      </c>
      <c r="Z120" s="125" t="s">
        <v>63</v>
      </c>
      <c r="AA120" s="4">
        <v>238657</v>
      </c>
      <c r="AB120" s="5">
        <v>162</v>
      </c>
      <c r="AE120" s="4">
        <v>212301030</v>
      </c>
      <c r="AF120" s="4">
        <v>714787</v>
      </c>
      <c r="AG120" s="4" t="s">
        <v>1521</v>
      </c>
      <c r="AH120" s="4" t="s">
        <v>64</v>
      </c>
      <c r="AI120" s="4" t="s">
        <v>63</v>
      </c>
      <c r="AJ120" s="4" t="s">
        <v>65</v>
      </c>
      <c r="AK120" s="4">
        <v>212301030</v>
      </c>
      <c r="AM120" s="145">
        <v>17286</v>
      </c>
      <c r="AN120" s="81">
        <v>45272</v>
      </c>
    </row>
    <row r="121" spans="1:40" ht="40.200000000000003" x14ac:dyDescent="0.3">
      <c r="A121" s="176">
        <v>72487062215</v>
      </c>
      <c r="B121" s="177">
        <v>212301042</v>
      </c>
      <c r="C121" s="176" t="s">
        <v>1831</v>
      </c>
      <c r="D121" t="s">
        <v>5904</v>
      </c>
      <c r="E121" t="s">
        <v>5899</v>
      </c>
      <c r="I121" s="5"/>
      <c r="J121" s="4">
        <v>19391</v>
      </c>
      <c r="K121" s="107">
        <v>45212</v>
      </c>
      <c r="L121" s="4"/>
      <c r="M121" s="16">
        <v>17310</v>
      </c>
      <c r="N121" s="107">
        <v>45169</v>
      </c>
      <c r="P121" s="4">
        <v>17208</v>
      </c>
      <c r="Q121" s="4">
        <v>80</v>
      </c>
      <c r="X121" s="124">
        <v>212300991</v>
      </c>
      <c r="Y121" s="123">
        <v>239823</v>
      </c>
      <c r="Z121" s="125" t="s">
        <v>63</v>
      </c>
      <c r="AA121" s="4">
        <v>238657</v>
      </c>
      <c r="AB121" s="5">
        <v>162</v>
      </c>
      <c r="AE121" s="4">
        <v>212301032</v>
      </c>
      <c r="AF121" s="4">
        <v>714794</v>
      </c>
      <c r="AG121" s="4" t="s">
        <v>1608</v>
      </c>
      <c r="AH121" s="4" t="s">
        <v>64</v>
      </c>
      <c r="AI121" s="4" t="s">
        <v>63</v>
      </c>
      <c r="AJ121" s="4" t="s">
        <v>65</v>
      </c>
      <c r="AK121" s="4">
        <v>212301032</v>
      </c>
      <c r="AM121" s="146">
        <v>17242</v>
      </c>
      <c r="AN121" s="81">
        <v>45272</v>
      </c>
    </row>
    <row r="122" spans="1:40" ht="40.200000000000003" x14ac:dyDescent="0.3">
      <c r="A122" s="176">
        <v>7218964214</v>
      </c>
      <c r="B122" s="177">
        <v>212301045</v>
      </c>
      <c r="C122" s="176" t="s">
        <v>1841</v>
      </c>
      <c r="D122" t="s">
        <v>5904</v>
      </c>
      <c r="E122" t="s">
        <v>5899</v>
      </c>
      <c r="I122" s="5"/>
      <c r="J122" s="4">
        <v>40692</v>
      </c>
      <c r="K122" s="107">
        <v>45250</v>
      </c>
      <c r="L122" s="4"/>
      <c r="M122" s="16">
        <v>17202</v>
      </c>
      <c r="N122" s="107">
        <v>45188</v>
      </c>
      <c r="P122" s="4">
        <v>17270</v>
      </c>
      <c r="Q122" s="4">
        <v>80</v>
      </c>
      <c r="X122" s="124">
        <v>212300992</v>
      </c>
      <c r="Y122" s="123">
        <v>239823</v>
      </c>
      <c r="Z122" s="125" t="s">
        <v>63</v>
      </c>
      <c r="AA122" s="4">
        <v>238657</v>
      </c>
      <c r="AB122" s="5">
        <v>162</v>
      </c>
      <c r="AE122" s="4">
        <v>212301034</v>
      </c>
      <c r="AF122" s="4">
        <v>714801</v>
      </c>
      <c r="AG122" s="4" t="s">
        <v>1650</v>
      </c>
      <c r="AH122" s="4" t="s">
        <v>64</v>
      </c>
      <c r="AI122" s="4" t="s">
        <v>63</v>
      </c>
      <c r="AJ122" s="4" t="s">
        <v>65</v>
      </c>
      <c r="AK122" s="4">
        <v>212301034</v>
      </c>
      <c r="AM122" s="145">
        <v>17210</v>
      </c>
      <c r="AN122" s="81">
        <v>45272</v>
      </c>
    </row>
    <row r="123" spans="1:40" ht="40.200000000000003" x14ac:dyDescent="0.3">
      <c r="A123" s="176">
        <v>70862249287</v>
      </c>
      <c r="B123" s="177">
        <v>212301047</v>
      </c>
      <c r="C123" s="176" t="s">
        <v>1844</v>
      </c>
      <c r="D123" t="s">
        <v>5904</v>
      </c>
      <c r="E123" t="s">
        <v>5899</v>
      </c>
      <c r="I123" s="5"/>
      <c r="J123" s="4">
        <v>16702</v>
      </c>
      <c r="K123" s="107">
        <v>45185</v>
      </c>
      <c r="L123" s="4"/>
      <c r="M123" s="16">
        <v>17226</v>
      </c>
      <c r="N123" s="107">
        <v>45192</v>
      </c>
      <c r="P123" s="4">
        <v>17182</v>
      </c>
      <c r="Q123" s="4">
        <v>80</v>
      </c>
      <c r="X123" s="124">
        <v>212300993</v>
      </c>
      <c r="Y123" s="123">
        <v>239823</v>
      </c>
      <c r="Z123" s="125" t="s">
        <v>63</v>
      </c>
      <c r="AA123" s="4">
        <v>238657</v>
      </c>
      <c r="AB123" s="5">
        <v>162</v>
      </c>
      <c r="AE123" s="4">
        <v>212301036</v>
      </c>
      <c r="AF123" s="4">
        <v>714805</v>
      </c>
      <c r="AG123" s="4" t="s">
        <v>1693</v>
      </c>
      <c r="AH123" s="4" t="s">
        <v>64</v>
      </c>
      <c r="AI123" s="4" t="s">
        <v>63</v>
      </c>
      <c r="AJ123" s="4" t="s">
        <v>65</v>
      </c>
      <c r="AK123" s="4">
        <v>212301036</v>
      </c>
      <c r="AM123" s="146">
        <v>17148</v>
      </c>
      <c r="AN123" s="81">
        <v>45272</v>
      </c>
    </row>
    <row r="124" spans="1:40" ht="40.200000000000003" x14ac:dyDescent="0.3">
      <c r="A124" s="176">
        <v>1057228206</v>
      </c>
      <c r="B124" s="177">
        <v>212301049</v>
      </c>
      <c r="C124" s="176" t="s">
        <v>1868</v>
      </c>
      <c r="D124" t="s">
        <v>5904</v>
      </c>
      <c r="E124" t="s">
        <v>5899</v>
      </c>
      <c r="I124" s="5"/>
      <c r="J124" s="4">
        <v>16724</v>
      </c>
      <c r="K124" s="107">
        <v>45180</v>
      </c>
      <c r="L124" s="4"/>
      <c r="M124" s="16">
        <v>17302</v>
      </c>
      <c r="N124" s="107">
        <v>45176</v>
      </c>
      <c r="P124" s="4">
        <v>17218</v>
      </c>
      <c r="Q124" s="4">
        <v>80</v>
      </c>
      <c r="X124" s="124">
        <v>212300995</v>
      </c>
      <c r="Y124" s="123">
        <v>239823</v>
      </c>
      <c r="Z124" s="125" t="s">
        <v>63</v>
      </c>
      <c r="AA124" s="4">
        <v>238657</v>
      </c>
      <c r="AB124" s="5">
        <v>162</v>
      </c>
      <c r="AE124" s="4">
        <v>212301038</v>
      </c>
      <c r="AF124" s="4">
        <v>714809</v>
      </c>
      <c r="AG124" s="4" t="s">
        <v>1813</v>
      </c>
      <c r="AH124" s="4" t="s">
        <v>64</v>
      </c>
      <c r="AI124" s="4" t="s">
        <v>63</v>
      </c>
      <c r="AJ124" s="4" t="s">
        <v>65</v>
      </c>
      <c r="AK124" s="4">
        <v>212301038</v>
      </c>
      <c r="AM124" s="145">
        <v>17144</v>
      </c>
      <c r="AN124" s="81">
        <v>45272</v>
      </c>
    </row>
    <row r="125" spans="1:40" ht="40.200000000000003" x14ac:dyDescent="0.3">
      <c r="A125" s="176">
        <v>6290838270</v>
      </c>
      <c r="B125" s="177">
        <v>212301051</v>
      </c>
      <c r="C125" s="176" t="s">
        <v>1914</v>
      </c>
      <c r="D125" t="s">
        <v>5904</v>
      </c>
      <c r="E125" t="s">
        <v>5899</v>
      </c>
      <c r="I125" s="5"/>
      <c r="J125" s="4">
        <v>19455</v>
      </c>
      <c r="K125" s="107">
        <v>45218</v>
      </c>
      <c r="L125" s="4"/>
      <c r="M125" s="16">
        <v>17258</v>
      </c>
      <c r="N125" s="107">
        <v>45190</v>
      </c>
      <c r="P125" s="4">
        <v>17178</v>
      </c>
      <c r="Q125" s="4">
        <v>80</v>
      </c>
      <c r="X125" s="124">
        <v>212300996</v>
      </c>
      <c r="Y125" s="123">
        <v>239823</v>
      </c>
      <c r="Z125" s="125" t="s">
        <v>63</v>
      </c>
      <c r="AA125" s="4">
        <v>238657</v>
      </c>
      <c r="AB125" s="5">
        <v>162</v>
      </c>
      <c r="AE125" s="4">
        <v>212301040</v>
      </c>
      <c r="AF125" s="4">
        <v>714863</v>
      </c>
      <c r="AG125" s="4" t="s">
        <v>1820</v>
      </c>
      <c r="AH125" s="4" t="s">
        <v>64</v>
      </c>
      <c r="AI125" s="4" t="s">
        <v>63</v>
      </c>
      <c r="AJ125" s="4" t="s">
        <v>65</v>
      </c>
      <c r="AK125" s="4">
        <v>212301040</v>
      </c>
      <c r="AM125" s="146">
        <v>17306</v>
      </c>
      <c r="AN125" s="81">
        <v>45272</v>
      </c>
    </row>
    <row r="126" spans="1:40" ht="40.200000000000003" x14ac:dyDescent="0.3">
      <c r="A126" s="176">
        <v>34012460200</v>
      </c>
      <c r="B126" s="177">
        <v>212301055</v>
      </c>
      <c r="C126" s="176" t="s">
        <v>1926</v>
      </c>
      <c r="D126" t="s">
        <v>5904</v>
      </c>
      <c r="E126" t="s">
        <v>5899</v>
      </c>
      <c r="I126" s="5"/>
      <c r="J126" s="4">
        <v>16703</v>
      </c>
      <c r="K126" s="107">
        <v>45182</v>
      </c>
      <c r="L126" s="4"/>
      <c r="M126" s="16">
        <v>17146</v>
      </c>
      <c r="N126" s="107">
        <v>45172</v>
      </c>
      <c r="P126" s="4">
        <v>17310</v>
      </c>
      <c r="Q126" s="4">
        <v>80</v>
      </c>
      <c r="X126" s="124">
        <v>212300997</v>
      </c>
      <c r="Y126" s="123">
        <v>239823</v>
      </c>
      <c r="Z126" s="125" t="s">
        <v>63</v>
      </c>
      <c r="AA126" s="4">
        <v>238657</v>
      </c>
      <c r="AB126" s="5">
        <v>162</v>
      </c>
      <c r="AE126" s="4">
        <v>212301042</v>
      </c>
      <c r="AF126" s="4">
        <v>714866</v>
      </c>
      <c r="AG126" s="4" t="s">
        <v>1831</v>
      </c>
      <c r="AH126" s="4" t="s">
        <v>64</v>
      </c>
      <c r="AI126" s="4" t="s">
        <v>63</v>
      </c>
      <c r="AJ126" s="4" t="s">
        <v>65</v>
      </c>
      <c r="AK126" s="4">
        <v>212301042</v>
      </c>
      <c r="AM126" s="145">
        <v>17238</v>
      </c>
      <c r="AN126" s="81">
        <v>45272</v>
      </c>
    </row>
    <row r="127" spans="1:40" ht="40.200000000000003" x14ac:dyDescent="0.3">
      <c r="A127" s="176">
        <v>78662940200</v>
      </c>
      <c r="B127" s="177">
        <v>212301056</v>
      </c>
      <c r="C127" s="176" t="s">
        <v>1931</v>
      </c>
      <c r="D127" t="s">
        <v>5904</v>
      </c>
      <c r="E127" t="s">
        <v>5899</v>
      </c>
      <c r="I127" s="5"/>
      <c r="J127" s="4">
        <v>16510</v>
      </c>
      <c r="K127" s="107">
        <v>45262</v>
      </c>
      <c r="L127" s="4"/>
      <c r="M127" s="16">
        <v>17294</v>
      </c>
      <c r="N127" s="107">
        <v>45176</v>
      </c>
      <c r="P127" s="4">
        <v>17202</v>
      </c>
      <c r="Q127" s="4">
        <v>80</v>
      </c>
      <c r="X127" s="124">
        <v>212300998</v>
      </c>
      <c r="Y127" s="123">
        <v>239823</v>
      </c>
      <c r="Z127" s="125" t="s">
        <v>63</v>
      </c>
      <c r="AA127" s="4">
        <v>238657</v>
      </c>
      <c r="AB127" s="5">
        <v>162</v>
      </c>
      <c r="AE127" s="4">
        <v>212301045</v>
      </c>
      <c r="AF127" s="4">
        <v>714868</v>
      </c>
      <c r="AG127" s="4" t="s">
        <v>1841</v>
      </c>
      <c r="AH127" s="4" t="s">
        <v>64</v>
      </c>
      <c r="AI127" s="4" t="s">
        <v>63</v>
      </c>
      <c r="AJ127" s="4" t="s">
        <v>65</v>
      </c>
      <c r="AK127" s="4">
        <v>212301045</v>
      </c>
      <c r="AM127" s="146">
        <v>17212</v>
      </c>
      <c r="AN127" s="81">
        <v>45272</v>
      </c>
    </row>
    <row r="128" spans="1:40" ht="40.200000000000003" x14ac:dyDescent="0.3">
      <c r="A128" s="176">
        <v>86351001234</v>
      </c>
      <c r="B128" s="177">
        <v>212301061</v>
      </c>
      <c r="C128" s="176" t="s">
        <v>2002</v>
      </c>
      <c r="D128" t="s">
        <v>5904</v>
      </c>
      <c r="E128" t="s">
        <v>5899</v>
      </c>
      <c r="I128" s="5"/>
      <c r="J128" s="4">
        <v>19531</v>
      </c>
      <c r="K128" s="107">
        <v>45257</v>
      </c>
      <c r="L128" s="4"/>
      <c r="M128" s="16">
        <v>17250</v>
      </c>
      <c r="N128" s="107">
        <v>45190</v>
      </c>
      <c r="P128" s="4">
        <v>17226</v>
      </c>
      <c r="Q128" s="4">
        <v>80</v>
      </c>
      <c r="X128" s="124">
        <v>212300999</v>
      </c>
      <c r="Y128" s="123">
        <v>239823</v>
      </c>
      <c r="Z128" s="125" t="s">
        <v>63</v>
      </c>
      <c r="AA128" s="4">
        <v>238657</v>
      </c>
      <c r="AB128" s="5">
        <v>162</v>
      </c>
      <c r="AE128" s="4">
        <v>212301047</v>
      </c>
      <c r="AF128" s="4">
        <v>714870</v>
      </c>
      <c r="AG128" s="4" t="s">
        <v>1844</v>
      </c>
      <c r="AH128" s="4" t="s">
        <v>64</v>
      </c>
      <c r="AI128" s="4" t="s">
        <v>63</v>
      </c>
      <c r="AJ128" s="4" t="s">
        <v>65</v>
      </c>
      <c r="AK128" s="4">
        <v>212301047</v>
      </c>
      <c r="AM128" s="145">
        <v>17256</v>
      </c>
      <c r="AN128" s="81">
        <v>45272</v>
      </c>
    </row>
    <row r="129" spans="1:40" ht="40.200000000000003" x14ac:dyDescent="0.3">
      <c r="A129" s="176">
        <v>66743443204</v>
      </c>
      <c r="B129" s="177">
        <v>212301063</v>
      </c>
      <c r="C129" s="176" t="s">
        <v>2022</v>
      </c>
      <c r="D129" t="s">
        <v>5904</v>
      </c>
      <c r="E129" t="s">
        <v>5899</v>
      </c>
      <c r="I129" s="5"/>
      <c r="J129" s="4">
        <v>17541</v>
      </c>
      <c r="K129" s="107">
        <v>45240</v>
      </c>
      <c r="L129" s="4"/>
      <c r="M129" s="16">
        <v>17296</v>
      </c>
      <c r="N129" s="107">
        <v>45175</v>
      </c>
      <c r="P129" s="4">
        <v>17302</v>
      </c>
      <c r="Q129" s="4">
        <v>80</v>
      </c>
      <c r="X129" s="124">
        <v>212301000</v>
      </c>
      <c r="Y129" s="123">
        <v>239823</v>
      </c>
      <c r="Z129" s="125" t="s">
        <v>63</v>
      </c>
      <c r="AA129" s="4">
        <v>238657</v>
      </c>
      <c r="AB129" s="5">
        <v>162</v>
      </c>
      <c r="AE129" s="4">
        <v>212301049</v>
      </c>
      <c r="AF129" s="4">
        <v>714874</v>
      </c>
      <c r="AG129" s="4" t="s">
        <v>1868</v>
      </c>
      <c r="AH129" s="4" t="s">
        <v>64</v>
      </c>
      <c r="AI129" s="4" t="s">
        <v>63</v>
      </c>
      <c r="AJ129" s="4" t="s">
        <v>65</v>
      </c>
      <c r="AK129" s="4">
        <v>212301049</v>
      </c>
      <c r="AM129" s="146">
        <v>17152</v>
      </c>
      <c r="AN129" s="81">
        <v>45272</v>
      </c>
    </row>
    <row r="130" spans="1:40" ht="40.200000000000003" x14ac:dyDescent="0.3">
      <c r="A130" s="176">
        <v>4464154212</v>
      </c>
      <c r="B130" s="177">
        <v>212301065</v>
      </c>
      <c r="C130" s="176" t="s">
        <v>2073</v>
      </c>
      <c r="D130" t="s">
        <v>5904</v>
      </c>
      <c r="E130" t="s">
        <v>5899</v>
      </c>
      <c r="I130" s="5"/>
      <c r="J130" s="4">
        <v>19949</v>
      </c>
      <c r="K130" s="107">
        <v>45196</v>
      </c>
      <c r="L130" s="4"/>
      <c r="M130" s="16">
        <v>17162</v>
      </c>
      <c r="N130" s="107">
        <v>45176</v>
      </c>
      <c r="P130" s="4">
        <v>17258</v>
      </c>
      <c r="Q130" s="4">
        <v>80</v>
      </c>
      <c r="X130" s="124">
        <v>212301001</v>
      </c>
      <c r="Y130" s="123">
        <v>239823</v>
      </c>
      <c r="Z130" s="125" t="s">
        <v>63</v>
      </c>
      <c r="AA130" s="4">
        <v>238657</v>
      </c>
      <c r="AB130" s="5">
        <v>162</v>
      </c>
      <c r="AE130" s="4">
        <v>212301051</v>
      </c>
      <c r="AF130" s="4">
        <v>714877</v>
      </c>
      <c r="AG130" s="4" t="s">
        <v>1914</v>
      </c>
      <c r="AH130" s="4" t="s">
        <v>1906</v>
      </c>
      <c r="AI130" s="4" t="s">
        <v>1856</v>
      </c>
      <c r="AJ130" s="4" t="s">
        <v>1916</v>
      </c>
      <c r="AK130" s="4">
        <v>212301051</v>
      </c>
      <c r="AM130" s="145">
        <v>17234</v>
      </c>
      <c r="AN130" s="81">
        <v>45272</v>
      </c>
    </row>
    <row r="131" spans="1:40" ht="40.200000000000003" x14ac:dyDescent="0.3">
      <c r="A131" s="176">
        <v>60402725204</v>
      </c>
      <c r="B131" s="177">
        <v>212301067</v>
      </c>
      <c r="C131" s="176" t="s">
        <v>2085</v>
      </c>
      <c r="D131" t="s">
        <v>5904</v>
      </c>
      <c r="E131" t="s">
        <v>5899</v>
      </c>
      <c r="I131" s="5"/>
      <c r="J131" s="4">
        <v>19881</v>
      </c>
      <c r="K131" s="107">
        <v>45190</v>
      </c>
      <c r="L131" s="4"/>
      <c r="M131" s="16">
        <v>17254</v>
      </c>
      <c r="N131" s="107">
        <v>45190</v>
      </c>
      <c r="P131" s="4">
        <v>17146</v>
      </c>
      <c r="Q131" s="4">
        <v>80</v>
      </c>
      <c r="X131" s="124">
        <v>212301003</v>
      </c>
      <c r="Y131" s="123">
        <v>239823</v>
      </c>
      <c r="Z131" s="125" t="s">
        <v>63</v>
      </c>
      <c r="AA131" s="4">
        <v>238657</v>
      </c>
      <c r="AB131" s="5">
        <v>162</v>
      </c>
      <c r="AE131" s="4">
        <v>212301055</v>
      </c>
      <c r="AF131" s="4">
        <v>714880</v>
      </c>
      <c r="AG131" s="4" t="s">
        <v>1926</v>
      </c>
      <c r="AH131" s="4" t="s">
        <v>1906</v>
      </c>
      <c r="AI131" s="4" t="s">
        <v>1856</v>
      </c>
      <c r="AJ131" s="4" t="s">
        <v>1928</v>
      </c>
      <c r="AK131" s="4">
        <v>212301055</v>
      </c>
      <c r="AM131" s="146">
        <v>17268</v>
      </c>
      <c r="AN131" s="81">
        <v>45272</v>
      </c>
    </row>
    <row r="132" spans="1:40" ht="40.200000000000003" x14ac:dyDescent="0.3">
      <c r="A132" s="176">
        <v>80126952272</v>
      </c>
      <c r="B132" s="177">
        <v>212301069</v>
      </c>
      <c r="C132" s="176" t="s">
        <v>2160</v>
      </c>
      <c r="D132" t="s">
        <v>5904</v>
      </c>
      <c r="E132" t="s">
        <v>5899</v>
      </c>
      <c r="I132" s="5"/>
      <c r="J132" s="4">
        <v>41644</v>
      </c>
      <c r="K132" s="107">
        <v>45201</v>
      </c>
      <c r="L132" s="4"/>
      <c r="M132" s="16">
        <v>17150</v>
      </c>
      <c r="N132" s="107">
        <v>45171</v>
      </c>
      <c r="P132" s="4">
        <v>17294</v>
      </c>
      <c r="Q132" s="4">
        <v>80</v>
      </c>
      <c r="X132" s="124">
        <v>212301004</v>
      </c>
      <c r="Y132" s="123">
        <v>239823</v>
      </c>
      <c r="Z132" s="125" t="s">
        <v>63</v>
      </c>
      <c r="AA132" s="4">
        <v>238657</v>
      </c>
      <c r="AB132" s="5">
        <v>162</v>
      </c>
      <c r="AE132" s="4">
        <v>212301056</v>
      </c>
      <c r="AF132" s="4">
        <v>714881</v>
      </c>
      <c r="AG132" s="4" t="s">
        <v>1931</v>
      </c>
      <c r="AH132" s="4" t="s">
        <v>1906</v>
      </c>
      <c r="AI132" s="4" t="s">
        <v>1856</v>
      </c>
      <c r="AJ132" s="4" t="s">
        <v>1928</v>
      </c>
      <c r="AK132" s="4">
        <v>212301056</v>
      </c>
      <c r="AM132" s="145">
        <v>17240</v>
      </c>
      <c r="AN132" s="81">
        <v>45272</v>
      </c>
    </row>
    <row r="133" spans="1:40" ht="40.200000000000003" x14ac:dyDescent="0.3">
      <c r="A133" s="176">
        <v>1896963200</v>
      </c>
      <c r="B133" s="177">
        <v>212301071</v>
      </c>
      <c r="C133" s="176" t="s">
        <v>2313</v>
      </c>
      <c r="D133" t="s">
        <v>5904</v>
      </c>
      <c r="E133" t="s">
        <v>5899</v>
      </c>
      <c r="I133" s="5"/>
      <c r="J133" s="4">
        <v>26700</v>
      </c>
      <c r="K133" s="107">
        <v>45225</v>
      </c>
      <c r="L133" s="4"/>
      <c r="M133" s="16">
        <v>17190</v>
      </c>
      <c r="N133" s="107">
        <v>45186</v>
      </c>
      <c r="P133" s="4">
        <v>17184</v>
      </c>
      <c r="Q133" s="4" t="s">
        <v>365</v>
      </c>
      <c r="X133" s="124">
        <v>212301005</v>
      </c>
      <c r="Y133" s="123">
        <v>239823</v>
      </c>
      <c r="Z133" s="125" t="s">
        <v>63</v>
      </c>
      <c r="AA133" s="4">
        <v>238657</v>
      </c>
      <c r="AB133" s="5">
        <v>162</v>
      </c>
      <c r="AE133" s="4">
        <v>212301061</v>
      </c>
      <c r="AF133" s="4">
        <v>714883</v>
      </c>
      <c r="AG133" s="4" t="s">
        <v>2002</v>
      </c>
      <c r="AH133" s="4" t="s">
        <v>1906</v>
      </c>
      <c r="AI133" s="4" t="s">
        <v>1856</v>
      </c>
      <c r="AJ133" s="4" t="s">
        <v>1916</v>
      </c>
      <c r="AK133" s="4">
        <v>212301061</v>
      </c>
      <c r="AM133" s="146">
        <v>17284</v>
      </c>
      <c r="AN133" s="81">
        <v>45272</v>
      </c>
    </row>
    <row r="134" spans="1:40" ht="40.200000000000003" x14ac:dyDescent="0.3">
      <c r="A134" s="176">
        <v>177667290</v>
      </c>
      <c r="B134" s="177">
        <v>212301073</v>
      </c>
      <c r="C134" s="176" t="s">
        <v>2319</v>
      </c>
      <c r="D134" t="s">
        <v>5904</v>
      </c>
      <c r="E134" t="s">
        <v>5899</v>
      </c>
      <c r="I134" s="5"/>
      <c r="J134" s="4">
        <v>41682</v>
      </c>
      <c r="K134" s="107">
        <v>45240</v>
      </c>
      <c r="L134" s="4"/>
      <c r="M134" s="16">
        <v>17194</v>
      </c>
      <c r="N134" s="107">
        <v>45186</v>
      </c>
      <c r="P134" s="4">
        <v>17250</v>
      </c>
      <c r="Q134" s="4">
        <v>80</v>
      </c>
      <c r="X134" s="124">
        <v>212301006</v>
      </c>
      <c r="Y134" s="123">
        <v>239823</v>
      </c>
      <c r="Z134" s="125" t="s">
        <v>63</v>
      </c>
      <c r="AA134" s="4">
        <v>238657</v>
      </c>
      <c r="AB134" s="5">
        <v>162</v>
      </c>
      <c r="AE134" s="4">
        <v>212301063</v>
      </c>
      <c r="AF134" s="4">
        <v>714886</v>
      </c>
      <c r="AG134" s="4" t="s">
        <v>2022</v>
      </c>
      <c r="AH134" s="4" t="s">
        <v>1906</v>
      </c>
      <c r="AI134" s="4" t="s">
        <v>1856</v>
      </c>
      <c r="AJ134" s="4" t="s">
        <v>1916</v>
      </c>
      <c r="AK134" s="4">
        <v>212301063</v>
      </c>
      <c r="AM134" s="145">
        <v>17272</v>
      </c>
      <c r="AN134" s="81">
        <v>45272</v>
      </c>
    </row>
    <row r="135" spans="1:40" ht="40.200000000000003" x14ac:dyDescent="0.3">
      <c r="A135" s="176">
        <v>89291786268</v>
      </c>
      <c r="B135" s="177">
        <v>212301075</v>
      </c>
      <c r="C135" s="176" t="s">
        <v>2375</v>
      </c>
      <c r="D135" t="s">
        <v>5904</v>
      </c>
      <c r="E135" t="s">
        <v>5899</v>
      </c>
      <c r="I135" s="5"/>
      <c r="J135" s="5">
        <v>43164</v>
      </c>
      <c r="K135" s="152">
        <v>45268</v>
      </c>
      <c r="L135" s="4"/>
      <c r="M135" s="16">
        <v>17206</v>
      </c>
      <c r="N135" s="107">
        <v>45188</v>
      </c>
      <c r="P135" s="4">
        <v>17296</v>
      </c>
      <c r="Q135" s="4">
        <v>80</v>
      </c>
      <c r="X135" s="124">
        <v>212301007</v>
      </c>
      <c r="Y135" s="123">
        <v>239823</v>
      </c>
      <c r="Z135" s="125" t="s">
        <v>63</v>
      </c>
      <c r="AA135" s="4">
        <v>238657</v>
      </c>
      <c r="AB135" s="5">
        <v>162</v>
      </c>
      <c r="AE135" s="4">
        <v>212301065</v>
      </c>
      <c r="AF135" s="4">
        <v>714894</v>
      </c>
      <c r="AG135" s="4" t="s">
        <v>2073</v>
      </c>
      <c r="AH135" s="4" t="s">
        <v>1906</v>
      </c>
      <c r="AI135" s="4" t="s">
        <v>1856</v>
      </c>
      <c r="AJ135" s="4" t="s">
        <v>1916</v>
      </c>
      <c r="AK135" s="4">
        <v>212301065</v>
      </c>
      <c r="AM135" s="146">
        <v>17274</v>
      </c>
      <c r="AN135" s="81">
        <v>45272</v>
      </c>
    </row>
    <row r="136" spans="1:40" ht="40.200000000000003" x14ac:dyDescent="0.3">
      <c r="A136" s="176">
        <v>76538664253</v>
      </c>
      <c r="B136" s="177">
        <v>212301077</v>
      </c>
      <c r="C136" s="176" t="s">
        <v>2393</v>
      </c>
      <c r="D136" t="s">
        <v>5904</v>
      </c>
      <c r="E136" t="s">
        <v>5899</v>
      </c>
      <c r="I136" s="5"/>
      <c r="J136" s="4">
        <v>17256</v>
      </c>
      <c r="K136" s="107">
        <v>45190</v>
      </c>
      <c r="L136" s="4"/>
      <c r="M136" s="16">
        <v>17200</v>
      </c>
      <c r="N136" s="107">
        <v>45188</v>
      </c>
      <c r="P136" s="4">
        <v>17162</v>
      </c>
      <c r="Q136" s="4">
        <v>80</v>
      </c>
      <c r="X136" s="124">
        <v>212301008</v>
      </c>
      <c r="Y136" s="123">
        <v>239823</v>
      </c>
      <c r="Z136" s="125" t="s">
        <v>63</v>
      </c>
      <c r="AA136" s="4">
        <v>238657</v>
      </c>
      <c r="AB136" s="5">
        <v>162</v>
      </c>
      <c r="AE136" s="4">
        <v>212301067</v>
      </c>
      <c r="AF136" s="4">
        <v>714397</v>
      </c>
      <c r="AG136" s="4" t="s">
        <v>2085</v>
      </c>
      <c r="AH136" s="4" t="s">
        <v>1906</v>
      </c>
      <c r="AI136" s="4" t="s">
        <v>1856</v>
      </c>
      <c r="AJ136" s="4" t="s">
        <v>1916</v>
      </c>
      <c r="AK136" s="4">
        <v>212301067</v>
      </c>
      <c r="AM136" s="145">
        <v>17172</v>
      </c>
      <c r="AN136" s="81">
        <v>45272</v>
      </c>
    </row>
    <row r="137" spans="1:40" ht="40.200000000000003" x14ac:dyDescent="0.3">
      <c r="A137" s="176">
        <v>810294206</v>
      </c>
      <c r="B137" s="177">
        <v>212301080</v>
      </c>
      <c r="C137" s="176" t="s">
        <v>2401</v>
      </c>
      <c r="D137" t="s">
        <v>5904</v>
      </c>
      <c r="E137" t="s">
        <v>5899</v>
      </c>
      <c r="I137" s="5"/>
      <c r="J137" s="4">
        <v>19751</v>
      </c>
      <c r="K137" s="107">
        <v>45192</v>
      </c>
      <c r="L137" s="4"/>
      <c r="M137" s="16">
        <v>17166</v>
      </c>
      <c r="N137" s="107">
        <v>45175</v>
      </c>
      <c r="P137" s="4">
        <v>17254</v>
      </c>
      <c r="Q137" s="4">
        <v>80</v>
      </c>
      <c r="X137" s="124">
        <v>212301009</v>
      </c>
      <c r="Y137" s="123">
        <v>239823</v>
      </c>
      <c r="Z137" s="125" t="s">
        <v>63</v>
      </c>
      <c r="AA137" s="4">
        <v>238657</v>
      </c>
      <c r="AB137" s="5">
        <v>162</v>
      </c>
      <c r="AE137" s="4">
        <v>212301069</v>
      </c>
      <c r="AF137" s="4">
        <v>714400</v>
      </c>
      <c r="AG137" s="4" t="s">
        <v>2160</v>
      </c>
      <c r="AH137" s="4" t="s">
        <v>1906</v>
      </c>
      <c r="AI137" s="4" t="s">
        <v>1856</v>
      </c>
      <c r="AJ137" s="4" t="s">
        <v>2091</v>
      </c>
      <c r="AK137" s="4">
        <v>212301069</v>
      </c>
      <c r="AM137" s="146">
        <v>17230</v>
      </c>
      <c r="AN137" s="81">
        <v>45272</v>
      </c>
    </row>
    <row r="138" spans="1:40" ht="40.200000000000003" x14ac:dyDescent="0.3">
      <c r="A138" s="176">
        <v>16458052200</v>
      </c>
      <c r="B138" s="177">
        <v>212301082</v>
      </c>
      <c r="C138" s="176" t="s">
        <v>2427</v>
      </c>
      <c r="D138" t="s">
        <v>5904</v>
      </c>
      <c r="E138" t="s">
        <v>5899</v>
      </c>
      <c r="I138" s="5"/>
      <c r="J138" s="4">
        <v>19337</v>
      </c>
      <c r="K138" s="107">
        <v>45219</v>
      </c>
      <c r="L138" s="4"/>
      <c r="M138" s="16">
        <v>17280</v>
      </c>
      <c r="N138" s="107">
        <v>45185</v>
      </c>
      <c r="P138" s="4">
        <v>17150</v>
      </c>
      <c r="Q138" s="4">
        <v>80</v>
      </c>
      <c r="X138" s="124">
        <v>212301010</v>
      </c>
      <c r="Y138" s="123">
        <v>239823</v>
      </c>
      <c r="Z138" s="125" t="s">
        <v>63</v>
      </c>
      <c r="AA138" s="4">
        <v>238657</v>
      </c>
      <c r="AB138" s="5">
        <v>162</v>
      </c>
      <c r="AE138" s="4">
        <v>212301071</v>
      </c>
      <c r="AF138" s="4">
        <v>714407</v>
      </c>
      <c r="AG138" s="4" t="s">
        <v>2313</v>
      </c>
      <c r="AH138" s="4" t="s">
        <v>1906</v>
      </c>
      <c r="AI138" s="4" t="s">
        <v>1856</v>
      </c>
      <c r="AJ138" s="4" t="s">
        <v>1916</v>
      </c>
      <c r="AK138" s="4">
        <v>212301071</v>
      </c>
      <c r="AM138" s="145">
        <v>17204</v>
      </c>
      <c r="AN138" s="81">
        <v>45272</v>
      </c>
    </row>
    <row r="139" spans="1:40" ht="40.200000000000003" x14ac:dyDescent="0.3">
      <c r="A139" s="176">
        <v>66758394204</v>
      </c>
      <c r="B139" s="177">
        <v>212301086</v>
      </c>
      <c r="C139" s="176" t="s">
        <v>2506</v>
      </c>
      <c r="D139" t="s">
        <v>5904</v>
      </c>
      <c r="E139" t="s">
        <v>5899</v>
      </c>
      <c r="I139" s="5"/>
      <c r="J139" s="4">
        <v>19801</v>
      </c>
      <c r="K139" s="107">
        <v>45215</v>
      </c>
      <c r="L139" s="4"/>
      <c r="M139" s="16">
        <v>17290</v>
      </c>
      <c r="N139" s="107">
        <v>45173</v>
      </c>
      <c r="P139" s="4">
        <v>17190</v>
      </c>
      <c r="Q139" s="4">
        <v>80</v>
      </c>
      <c r="X139" s="124">
        <v>212301011</v>
      </c>
      <c r="Y139" s="123">
        <v>239823</v>
      </c>
      <c r="Z139" s="125" t="s">
        <v>63</v>
      </c>
      <c r="AA139" s="4">
        <v>238657</v>
      </c>
      <c r="AB139" s="5">
        <v>162</v>
      </c>
      <c r="AE139" s="4">
        <v>212301073</v>
      </c>
      <c r="AF139" s="4">
        <v>714453</v>
      </c>
      <c r="AG139" s="4" t="s">
        <v>2319</v>
      </c>
      <c r="AH139" s="4" t="s">
        <v>1906</v>
      </c>
      <c r="AI139" s="4" t="s">
        <v>1856</v>
      </c>
      <c r="AJ139" s="4" t="s">
        <v>1928</v>
      </c>
      <c r="AK139" s="4">
        <v>212301073</v>
      </c>
      <c r="AM139" s="146">
        <v>17168</v>
      </c>
      <c r="AN139" s="81">
        <v>45272</v>
      </c>
    </row>
    <row r="140" spans="1:40" ht="40.200000000000003" x14ac:dyDescent="0.3">
      <c r="A140" s="176">
        <v>91168813204</v>
      </c>
      <c r="B140" s="177">
        <v>212301087</v>
      </c>
      <c r="C140" s="176" t="s">
        <v>2510</v>
      </c>
      <c r="D140" t="s">
        <v>5904</v>
      </c>
      <c r="E140" t="s">
        <v>5899</v>
      </c>
      <c r="I140" s="5"/>
      <c r="J140" s="4">
        <v>41440</v>
      </c>
      <c r="K140" s="107">
        <v>45235</v>
      </c>
      <c r="L140" s="4"/>
      <c r="M140" s="16">
        <v>17160</v>
      </c>
      <c r="N140" s="107">
        <v>45176</v>
      </c>
      <c r="P140" s="4">
        <v>17194</v>
      </c>
      <c r="Q140" s="4">
        <v>80</v>
      </c>
      <c r="X140" s="124">
        <v>212301012</v>
      </c>
      <c r="Y140" s="123">
        <v>239823</v>
      </c>
      <c r="Z140" s="125" t="s">
        <v>63</v>
      </c>
      <c r="AA140" s="4">
        <v>238657</v>
      </c>
      <c r="AB140" s="5">
        <v>162</v>
      </c>
      <c r="AE140" s="4">
        <v>212301075</v>
      </c>
      <c r="AF140" s="4">
        <v>714455</v>
      </c>
      <c r="AG140" s="4" t="s">
        <v>2375</v>
      </c>
      <c r="AH140" s="4" t="s">
        <v>1906</v>
      </c>
      <c r="AI140" s="4" t="s">
        <v>1856</v>
      </c>
      <c r="AJ140" s="4" t="s">
        <v>2372</v>
      </c>
      <c r="AK140" s="4">
        <v>212301075</v>
      </c>
      <c r="AM140" s="145">
        <v>17260</v>
      </c>
      <c r="AN140" s="81">
        <v>45272</v>
      </c>
    </row>
    <row r="141" spans="1:40" ht="40.200000000000003" x14ac:dyDescent="0.3">
      <c r="A141" s="176">
        <v>46532978272</v>
      </c>
      <c r="B141" s="177">
        <v>212301088</v>
      </c>
      <c r="C141" s="176" t="s">
        <v>2534</v>
      </c>
      <c r="D141" t="s">
        <v>5904</v>
      </c>
      <c r="E141" t="s">
        <v>5899</v>
      </c>
      <c r="I141" s="5"/>
      <c r="J141" s="4">
        <v>41688</v>
      </c>
      <c r="K141" s="107">
        <v>45244</v>
      </c>
      <c r="L141" s="4"/>
      <c r="M141" s="16">
        <v>17216</v>
      </c>
      <c r="N141" s="107">
        <v>45200</v>
      </c>
      <c r="P141" s="4">
        <v>17206</v>
      </c>
      <c r="Q141" s="4">
        <v>80</v>
      </c>
      <c r="X141" s="124">
        <v>212301013</v>
      </c>
      <c r="Y141" s="123">
        <v>239823</v>
      </c>
      <c r="Z141" s="125" t="s">
        <v>63</v>
      </c>
      <c r="AA141" s="4">
        <v>238657</v>
      </c>
      <c r="AB141" s="5">
        <v>162</v>
      </c>
      <c r="AE141" s="4">
        <v>212301077</v>
      </c>
      <c r="AF141" s="4">
        <v>714461</v>
      </c>
      <c r="AG141" s="4" t="s">
        <v>2393</v>
      </c>
      <c r="AH141" s="4" t="s">
        <v>1906</v>
      </c>
      <c r="AI141" s="4" t="s">
        <v>1856</v>
      </c>
      <c r="AJ141" s="4" t="s">
        <v>1928</v>
      </c>
      <c r="AK141" s="4">
        <v>212301077</v>
      </c>
      <c r="AM141" s="146">
        <v>17276</v>
      </c>
      <c r="AN141" s="81">
        <v>45272</v>
      </c>
    </row>
    <row r="142" spans="1:40" ht="40.200000000000003" x14ac:dyDescent="0.3">
      <c r="A142" s="176">
        <v>33957975204</v>
      </c>
      <c r="B142" s="177">
        <v>212301089</v>
      </c>
      <c r="C142" s="176" t="s">
        <v>2714</v>
      </c>
      <c r="D142" t="s">
        <v>5904</v>
      </c>
      <c r="E142" t="s">
        <v>5899</v>
      </c>
      <c r="I142" s="5"/>
      <c r="J142" s="4">
        <v>19361</v>
      </c>
      <c r="K142" s="107">
        <v>45258</v>
      </c>
      <c r="L142" s="4"/>
      <c r="M142" s="16">
        <v>17192</v>
      </c>
      <c r="N142" s="107">
        <v>45197</v>
      </c>
      <c r="P142" s="4">
        <v>17200</v>
      </c>
      <c r="Q142" s="4">
        <v>80</v>
      </c>
      <c r="X142" s="124">
        <v>212301014</v>
      </c>
      <c r="Y142" s="123">
        <v>239823</v>
      </c>
      <c r="Z142" s="125" t="s">
        <v>63</v>
      </c>
      <c r="AA142" s="4">
        <v>238657</v>
      </c>
      <c r="AB142" s="5">
        <v>162</v>
      </c>
      <c r="AE142" s="4">
        <v>212301080</v>
      </c>
      <c r="AF142" s="4">
        <v>714463</v>
      </c>
      <c r="AG142" s="4" t="s">
        <v>2401</v>
      </c>
      <c r="AH142" s="4" t="s">
        <v>1906</v>
      </c>
      <c r="AI142" s="4" t="s">
        <v>1856</v>
      </c>
      <c r="AJ142" s="4" t="s">
        <v>2372</v>
      </c>
      <c r="AK142" s="4">
        <v>212301080</v>
      </c>
      <c r="AM142" s="145">
        <v>17198</v>
      </c>
      <c r="AN142" s="81">
        <v>45272</v>
      </c>
    </row>
    <row r="143" spans="1:40" ht="40.200000000000003" x14ac:dyDescent="0.3">
      <c r="A143" s="176">
        <v>83998764291</v>
      </c>
      <c r="B143" s="177">
        <v>212301090</v>
      </c>
      <c r="C143" s="176" t="s">
        <v>2721</v>
      </c>
      <c r="D143" t="s">
        <v>5904</v>
      </c>
      <c r="E143" t="s">
        <v>5899</v>
      </c>
      <c r="I143" s="5"/>
      <c r="J143" s="5">
        <v>42664</v>
      </c>
      <c r="K143" s="152">
        <v>45277</v>
      </c>
      <c r="L143" s="4"/>
      <c r="M143" s="16">
        <v>17246</v>
      </c>
      <c r="N143" s="107">
        <v>45191</v>
      </c>
      <c r="P143" s="4">
        <v>17166</v>
      </c>
      <c r="Q143" s="4">
        <v>80</v>
      </c>
      <c r="X143" s="124">
        <v>212301015</v>
      </c>
      <c r="Y143" s="123">
        <v>239823</v>
      </c>
      <c r="Z143" s="125" t="s">
        <v>63</v>
      </c>
      <c r="AA143" s="4">
        <v>238657</v>
      </c>
      <c r="AB143" s="5">
        <v>162</v>
      </c>
      <c r="AE143" s="4">
        <v>212301082</v>
      </c>
      <c r="AF143" s="4">
        <v>714465</v>
      </c>
      <c r="AG143" s="4" t="s">
        <v>2427</v>
      </c>
      <c r="AH143" s="4" t="s">
        <v>1906</v>
      </c>
      <c r="AI143" s="4" t="s">
        <v>1856</v>
      </c>
      <c r="AJ143" s="4" t="s">
        <v>2362</v>
      </c>
      <c r="AK143" s="4">
        <v>212301082</v>
      </c>
      <c r="AM143" s="146">
        <v>17282</v>
      </c>
      <c r="AN143" s="81">
        <v>45272</v>
      </c>
    </row>
    <row r="144" spans="1:40" ht="40.200000000000003" x14ac:dyDescent="0.3">
      <c r="A144" s="176">
        <v>67298699253</v>
      </c>
      <c r="B144" s="177">
        <v>212301091</v>
      </c>
      <c r="C144" s="176" t="s">
        <v>2726</v>
      </c>
      <c r="D144" t="s">
        <v>5904</v>
      </c>
      <c r="E144" t="s">
        <v>5899</v>
      </c>
      <c r="I144" s="5"/>
      <c r="J144" s="4">
        <v>19879</v>
      </c>
      <c r="K144" s="107">
        <v>45190</v>
      </c>
      <c r="L144" s="4"/>
      <c r="M144" s="16">
        <v>16798</v>
      </c>
      <c r="N144" s="107">
        <v>45187</v>
      </c>
      <c r="P144" s="4">
        <v>17280</v>
      </c>
      <c r="Q144" s="4">
        <v>80</v>
      </c>
      <c r="X144" s="124">
        <v>212301016</v>
      </c>
      <c r="Y144" s="123">
        <v>239823</v>
      </c>
      <c r="Z144" s="125" t="s">
        <v>63</v>
      </c>
      <c r="AA144" s="4">
        <v>238657</v>
      </c>
      <c r="AB144" s="5">
        <v>162</v>
      </c>
      <c r="AE144" s="4">
        <v>212301086</v>
      </c>
      <c r="AF144" s="4">
        <v>714467</v>
      </c>
      <c r="AG144" s="4" t="s">
        <v>2506</v>
      </c>
      <c r="AH144" s="4" t="s">
        <v>1906</v>
      </c>
      <c r="AI144" s="4" t="s">
        <v>1856</v>
      </c>
      <c r="AJ144" s="4" t="s">
        <v>1928</v>
      </c>
      <c r="AK144" s="4">
        <v>212301086</v>
      </c>
      <c r="AM144" s="145">
        <v>17220</v>
      </c>
      <c r="AN144" s="81">
        <v>45272</v>
      </c>
    </row>
    <row r="145" spans="1:40" ht="40.200000000000003" x14ac:dyDescent="0.3">
      <c r="A145" s="176">
        <v>71291326200</v>
      </c>
      <c r="B145" s="177">
        <v>212301092</v>
      </c>
      <c r="C145" s="176" t="s">
        <v>2753</v>
      </c>
      <c r="D145" t="s">
        <v>5904</v>
      </c>
      <c r="E145" t="s">
        <v>5899</v>
      </c>
      <c r="I145" s="5"/>
      <c r="J145" s="4">
        <v>41696</v>
      </c>
      <c r="K145" s="107">
        <v>45201</v>
      </c>
      <c r="L145" s="4"/>
      <c r="M145" s="16">
        <v>16863</v>
      </c>
      <c r="N145" s="107">
        <v>45189</v>
      </c>
      <c r="P145" s="4">
        <v>17290</v>
      </c>
      <c r="Q145" s="4">
        <v>80</v>
      </c>
      <c r="X145" s="124">
        <v>212301017</v>
      </c>
      <c r="Y145" s="123">
        <v>239823</v>
      </c>
      <c r="Z145" s="125" t="s">
        <v>63</v>
      </c>
      <c r="AA145" s="4">
        <v>238657</v>
      </c>
      <c r="AB145" s="5">
        <v>162</v>
      </c>
      <c r="AE145" s="4">
        <v>212301087</v>
      </c>
      <c r="AF145" s="4">
        <v>714471</v>
      </c>
      <c r="AG145" s="4" t="s">
        <v>2510</v>
      </c>
      <c r="AH145" s="4" t="s">
        <v>1906</v>
      </c>
      <c r="AI145" s="4" t="s">
        <v>1856</v>
      </c>
      <c r="AJ145" s="4" t="s">
        <v>1907</v>
      </c>
      <c r="AK145" s="4">
        <v>212301087</v>
      </c>
      <c r="AM145" s="146">
        <v>17180</v>
      </c>
      <c r="AN145" s="81">
        <v>45272</v>
      </c>
    </row>
    <row r="146" spans="1:40" ht="40.200000000000003" x14ac:dyDescent="0.3">
      <c r="A146" s="176">
        <v>63807289291</v>
      </c>
      <c r="B146" s="177">
        <v>212301093</v>
      </c>
      <c r="C146" s="176" t="s">
        <v>2786</v>
      </c>
      <c r="D146" t="s">
        <v>5904</v>
      </c>
      <c r="E146" t="s">
        <v>5899</v>
      </c>
      <c r="I146" s="5"/>
      <c r="J146" s="4">
        <v>16706</v>
      </c>
      <c r="K146" s="107">
        <v>45174</v>
      </c>
      <c r="L146" s="4"/>
      <c r="M146" s="16">
        <v>16882</v>
      </c>
      <c r="N146" s="107">
        <v>45186</v>
      </c>
      <c r="P146" s="4">
        <v>17160</v>
      </c>
      <c r="Q146" s="4">
        <v>80</v>
      </c>
      <c r="X146" s="124">
        <v>212301018</v>
      </c>
      <c r="Y146" s="123">
        <v>239823</v>
      </c>
      <c r="Z146" s="125" t="s">
        <v>63</v>
      </c>
      <c r="AA146" s="4">
        <v>238657</v>
      </c>
      <c r="AB146" s="5">
        <v>162</v>
      </c>
      <c r="AE146" s="4">
        <v>212301088</v>
      </c>
      <c r="AF146" s="4">
        <v>714474</v>
      </c>
      <c r="AG146" s="4" t="s">
        <v>2534</v>
      </c>
      <c r="AH146" s="4" t="s">
        <v>1906</v>
      </c>
      <c r="AI146" s="4" t="s">
        <v>1856</v>
      </c>
      <c r="AJ146" s="4" t="s">
        <v>1928</v>
      </c>
      <c r="AK146" s="4">
        <v>212301088</v>
      </c>
      <c r="AM146" s="145">
        <v>17288</v>
      </c>
      <c r="AN146" s="81">
        <v>45272</v>
      </c>
    </row>
    <row r="147" spans="1:40" ht="40.200000000000003" x14ac:dyDescent="0.3">
      <c r="A147" s="176">
        <v>70967893240</v>
      </c>
      <c r="B147" s="177">
        <v>212301094</v>
      </c>
      <c r="C147" s="176" t="s">
        <v>2799</v>
      </c>
      <c r="D147" t="s">
        <v>5904</v>
      </c>
      <c r="E147" t="s">
        <v>5899</v>
      </c>
      <c r="I147" s="5"/>
      <c r="J147" s="4">
        <v>17152</v>
      </c>
      <c r="K147" s="107">
        <v>45169</v>
      </c>
      <c r="L147" s="4"/>
      <c r="M147" s="16">
        <v>16840</v>
      </c>
      <c r="N147" s="107">
        <v>45184</v>
      </c>
      <c r="P147" s="4">
        <v>17216</v>
      </c>
      <c r="Q147" s="4">
        <v>80</v>
      </c>
      <c r="X147" s="124">
        <v>212301020</v>
      </c>
      <c r="Y147" s="123">
        <v>239823</v>
      </c>
      <c r="Z147" s="125" t="s">
        <v>63</v>
      </c>
      <c r="AA147" s="4">
        <v>238657</v>
      </c>
      <c r="AB147" s="5">
        <v>162</v>
      </c>
      <c r="AE147" s="4">
        <v>212301089</v>
      </c>
      <c r="AF147" s="4">
        <v>714478</v>
      </c>
      <c r="AG147" s="4" t="s">
        <v>2714</v>
      </c>
      <c r="AH147" s="4" t="s">
        <v>1906</v>
      </c>
      <c r="AI147" s="4" t="s">
        <v>1856</v>
      </c>
      <c r="AJ147" s="4" t="s">
        <v>1907</v>
      </c>
      <c r="AK147" s="4">
        <v>212301089</v>
      </c>
      <c r="AM147" s="146">
        <v>17214</v>
      </c>
      <c r="AN147" s="81">
        <v>45272</v>
      </c>
    </row>
    <row r="148" spans="1:40" ht="40.200000000000003" x14ac:dyDescent="0.3">
      <c r="A148" s="176">
        <v>1784385298</v>
      </c>
      <c r="B148" s="177">
        <v>212301095</v>
      </c>
      <c r="C148" s="176" t="s">
        <v>2803</v>
      </c>
      <c r="D148" t="s">
        <v>5904</v>
      </c>
      <c r="E148" t="s">
        <v>5899</v>
      </c>
      <c r="I148" s="5"/>
      <c r="J148" s="4">
        <v>35468</v>
      </c>
      <c r="K148" s="107">
        <v>45189</v>
      </c>
      <c r="L148" s="4"/>
      <c r="M148" s="16">
        <v>16849</v>
      </c>
      <c r="N148" s="107">
        <v>45185</v>
      </c>
      <c r="P148" s="4">
        <v>17192</v>
      </c>
      <c r="Q148" s="4">
        <v>80</v>
      </c>
      <c r="X148" s="124">
        <v>212301021</v>
      </c>
      <c r="Y148" s="123">
        <v>239823</v>
      </c>
      <c r="Z148" s="125" t="s">
        <v>63</v>
      </c>
      <c r="AA148" s="4">
        <v>238657</v>
      </c>
      <c r="AB148" s="5">
        <v>162</v>
      </c>
      <c r="AE148" s="4">
        <v>212301090</v>
      </c>
      <c r="AF148" s="4">
        <v>714480</v>
      </c>
      <c r="AG148" s="4" t="s">
        <v>2721</v>
      </c>
      <c r="AH148" s="4" t="s">
        <v>64</v>
      </c>
      <c r="AI148" s="4" t="s">
        <v>63</v>
      </c>
      <c r="AJ148" s="4" t="s">
        <v>2723</v>
      </c>
      <c r="AK148" s="4">
        <v>212301090</v>
      </c>
      <c r="AM148" s="145">
        <v>17224</v>
      </c>
      <c r="AN148" s="81">
        <v>45272</v>
      </c>
    </row>
    <row r="149" spans="1:40" ht="40.200000000000003" x14ac:dyDescent="0.3">
      <c r="A149" s="176">
        <v>69509670200</v>
      </c>
      <c r="B149" s="177">
        <v>212301096</v>
      </c>
      <c r="C149" s="176" t="s">
        <v>3931</v>
      </c>
      <c r="D149" t="s">
        <v>5904</v>
      </c>
      <c r="E149" t="s">
        <v>5899</v>
      </c>
      <c r="I149" s="5"/>
      <c r="J149" s="4">
        <v>17034</v>
      </c>
      <c r="K149" s="107">
        <v>45196</v>
      </c>
      <c r="L149" s="4"/>
      <c r="M149" s="16">
        <v>16823</v>
      </c>
      <c r="N149" s="107">
        <v>45196</v>
      </c>
      <c r="P149" s="4">
        <v>17246</v>
      </c>
      <c r="Q149" s="4">
        <v>80</v>
      </c>
      <c r="X149" s="124">
        <v>212301022</v>
      </c>
      <c r="Y149" s="123">
        <v>239823</v>
      </c>
      <c r="Z149" s="125" t="s">
        <v>63</v>
      </c>
      <c r="AA149" s="4">
        <v>238657</v>
      </c>
      <c r="AB149" s="5">
        <v>162</v>
      </c>
      <c r="AE149" s="4">
        <v>212301091</v>
      </c>
      <c r="AF149" s="4">
        <v>714481</v>
      </c>
      <c r="AG149" s="4" t="s">
        <v>2726</v>
      </c>
      <c r="AH149" s="4" t="s">
        <v>64</v>
      </c>
      <c r="AI149" s="4" t="s">
        <v>63</v>
      </c>
      <c r="AJ149" s="4" t="s">
        <v>805</v>
      </c>
      <c r="AK149" s="4">
        <v>212301091</v>
      </c>
      <c r="AM149" s="146">
        <v>17164</v>
      </c>
      <c r="AN149" s="81">
        <v>45272</v>
      </c>
    </row>
    <row r="150" spans="1:40" ht="40.200000000000003" x14ac:dyDescent="0.3">
      <c r="A150" s="176">
        <v>64566242234</v>
      </c>
      <c r="B150" s="177">
        <v>212301028</v>
      </c>
      <c r="C150" s="176" t="s">
        <v>3955</v>
      </c>
      <c r="D150" t="s">
        <v>5904</v>
      </c>
      <c r="E150" t="s">
        <v>5899</v>
      </c>
      <c r="I150" s="5"/>
      <c r="J150" s="4">
        <v>17234</v>
      </c>
      <c r="K150" s="107">
        <v>45192</v>
      </c>
      <c r="L150" s="4"/>
      <c r="M150" s="16">
        <v>16881</v>
      </c>
      <c r="N150" s="107">
        <v>45196</v>
      </c>
      <c r="P150" s="4">
        <v>16957</v>
      </c>
      <c r="Q150" s="4">
        <v>80</v>
      </c>
      <c r="X150" s="124">
        <v>212301023</v>
      </c>
      <c r="Y150" s="123">
        <v>239823</v>
      </c>
      <c r="Z150" s="125" t="s">
        <v>63</v>
      </c>
      <c r="AA150" s="4">
        <v>238657</v>
      </c>
      <c r="AB150" s="5">
        <v>162</v>
      </c>
      <c r="AE150" s="4">
        <v>212301092</v>
      </c>
      <c r="AF150" s="4">
        <v>714483</v>
      </c>
      <c r="AG150" s="4" t="s">
        <v>2753</v>
      </c>
      <c r="AH150" s="4" t="s">
        <v>64</v>
      </c>
      <c r="AI150" s="4" t="s">
        <v>63</v>
      </c>
      <c r="AJ150" s="4" t="s">
        <v>2723</v>
      </c>
      <c r="AK150" s="4">
        <v>212301092</v>
      </c>
      <c r="AM150" s="145">
        <v>16798</v>
      </c>
      <c r="AN150" s="81">
        <v>45272</v>
      </c>
    </row>
    <row r="151" spans="1:40" ht="40.200000000000003" x14ac:dyDescent="0.3">
      <c r="A151" s="176">
        <v>79985661249</v>
      </c>
      <c r="B151" s="177">
        <v>212301029</v>
      </c>
      <c r="C151" s="176" t="s">
        <v>3959</v>
      </c>
      <c r="D151" t="s">
        <v>5904</v>
      </c>
      <c r="E151" t="s">
        <v>5899</v>
      </c>
      <c r="I151" s="5"/>
      <c r="J151" s="4">
        <v>19555</v>
      </c>
      <c r="K151" s="107">
        <v>45198</v>
      </c>
      <c r="L151" s="4"/>
      <c r="M151" s="16">
        <v>16790</v>
      </c>
      <c r="N151" s="107">
        <v>45187</v>
      </c>
      <c r="P151" s="4">
        <v>16798</v>
      </c>
      <c r="Q151" s="4">
        <v>80</v>
      </c>
      <c r="X151" s="124">
        <v>212301024</v>
      </c>
      <c r="Y151" s="123">
        <v>239823</v>
      </c>
      <c r="Z151" s="125" t="s">
        <v>63</v>
      </c>
      <c r="AA151" s="4">
        <v>238657</v>
      </c>
      <c r="AB151" s="5">
        <v>162</v>
      </c>
      <c r="AE151" s="4">
        <v>212301093</v>
      </c>
      <c r="AF151" s="4">
        <v>714487</v>
      </c>
      <c r="AG151" s="4" t="s">
        <v>2786</v>
      </c>
      <c r="AH151" s="4" t="s">
        <v>64</v>
      </c>
      <c r="AI151" s="4" t="s">
        <v>63</v>
      </c>
      <c r="AJ151" s="4" t="s">
        <v>2723</v>
      </c>
      <c r="AK151" s="4">
        <v>212301093</v>
      </c>
      <c r="AM151" s="146">
        <v>16840</v>
      </c>
      <c r="AN151" s="81">
        <v>45272</v>
      </c>
    </row>
    <row r="152" spans="1:40" ht="40.200000000000003" x14ac:dyDescent="0.3">
      <c r="A152" s="176">
        <v>3603548230</v>
      </c>
      <c r="B152" s="177">
        <v>212301031</v>
      </c>
      <c r="C152" s="176" t="s">
        <v>3963</v>
      </c>
      <c r="D152" t="s">
        <v>5904</v>
      </c>
      <c r="E152" t="s">
        <v>5899</v>
      </c>
      <c r="I152" s="5"/>
      <c r="J152" s="4">
        <v>42192</v>
      </c>
      <c r="K152" s="107">
        <v>45260</v>
      </c>
      <c r="L152" s="4"/>
      <c r="M152" s="16">
        <v>16885</v>
      </c>
      <c r="N152" s="107">
        <v>45194</v>
      </c>
      <c r="P152" s="4">
        <v>16834</v>
      </c>
      <c r="Q152" s="4" t="s">
        <v>1047</v>
      </c>
      <c r="X152" s="124">
        <v>212301025</v>
      </c>
      <c r="Y152" s="123">
        <v>239823</v>
      </c>
      <c r="Z152" s="125" t="s">
        <v>63</v>
      </c>
      <c r="AA152" s="4">
        <v>238657</v>
      </c>
      <c r="AB152" s="5">
        <v>162</v>
      </c>
      <c r="AE152" s="4">
        <v>212301094</v>
      </c>
      <c r="AF152" s="4">
        <v>714491</v>
      </c>
      <c r="AG152" s="4" t="s">
        <v>2799</v>
      </c>
      <c r="AH152" s="4" t="s">
        <v>64</v>
      </c>
      <c r="AI152" s="4" t="s">
        <v>63</v>
      </c>
      <c r="AJ152" s="4" t="s">
        <v>2801</v>
      </c>
      <c r="AK152" s="4">
        <v>212301094</v>
      </c>
      <c r="AM152" s="145">
        <v>16849</v>
      </c>
      <c r="AN152" s="81">
        <v>45272</v>
      </c>
    </row>
    <row r="153" spans="1:40" ht="40.200000000000003" x14ac:dyDescent="0.3">
      <c r="A153" s="176">
        <v>1510342222</v>
      </c>
      <c r="B153" s="177">
        <v>212301033</v>
      </c>
      <c r="C153" s="176" t="s">
        <v>3967</v>
      </c>
      <c r="D153" t="s">
        <v>5904</v>
      </c>
      <c r="E153" t="s">
        <v>5899</v>
      </c>
      <c r="I153" s="5"/>
      <c r="J153" s="4">
        <v>19953</v>
      </c>
      <c r="K153" s="107">
        <v>45204</v>
      </c>
      <c r="L153" s="4"/>
      <c r="M153" s="16">
        <v>16886</v>
      </c>
      <c r="N153" s="107">
        <v>45185</v>
      </c>
      <c r="P153" s="4">
        <v>16863</v>
      </c>
      <c r="Q153" s="4" t="s">
        <v>1047</v>
      </c>
      <c r="X153" s="124">
        <v>212301026</v>
      </c>
      <c r="Y153" s="123">
        <v>239823</v>
      </c>
      <c r="Z153" s="125" t="s">
        <v>63</v>
      </c>
      <c r="AA153" s="4">
        <v>238657</v>
      </c>
      <c r="AB153" s="5">
        <v>162</v>
      </c>
      <c r="AE153" s="4">
        <v>212301095</v>
      </c>
      <c r="AF153" s="4">
        <v>714496</v>
      </c>
      <c r="AG153" s="4" t="s">
        <v>2803</v>
      </c>
      <c r="AH153" s="4" t="s">
        <v>64</v>
      </c>
      <c r="AI153" s="4" t="s">
        <v>63</v>
      </c>
      <c r="AJ153" s="4" t="s">
        <v>2801</v>
      </c>
      <c r="AK153" s="4">
        <v>212301095</v>
      </c>
      <c r="AM153" s="146">
        <v>16823</v>
      </c>
      <c r="AN153" s="81">
        <v>45272</v>
      </c>
    </row>
    <row r="154" spans="1:40" ht="40.200000000000003" x14ac:dyDescent="0.3">
      <c r="A154" s="176">
        <v>6694338295</v>
      </c>
      <c r="B154" s="177">
        <v>212301035</v>
      </c>
      <c r="C154" s="176" t="s">
        <v>3971</v>
      </c>
      <c r="D154" t="s">
        <v>5904</v>
      </c>
      <c r="E154" t="s">
        <v>5899</v>
      </c>
      <c r="I154" s="5"/>
      <c r="J154" s="4">
        <v>16840</v>
      </c>
      <c r="K154" s="107">
        <v>45184</v>
      </c>
      <c r="L154" s="4"/>
      <c r="M154" s="16">
        <v>16890</v>
      </c>
      <c r="N154" s="107">
        <v>45187</v>
      </c>
      <c r="P154" s="4">
        <v>16882</v>
      </c>
      <c r="Q154" s="4" t="s">
        <v>1047</v>
      </c>
      <c r="X154" s="124">
        <v>212301027</v>
      </c>
      <c r="Y154" s="123">
        <v>239823</v>
      </c>
      <c r="Z154" s="125" t="s">
        <v>63</v>
      </c>
      <c r="AA154" s="4">
        <v>238657</v>
      </c>
      <c r="AB154" s="5">
        <v>162</v>
      </c>
      <c r="AE154" s="4">
        <v>212301096</v>
      </c>
      <c r="AF154" s="4">
        <v>714499</v>
      </c>
      <c r="AG154" s="4" t="s">
        <v>3931</v>
      </c>
      <c r="AH154" s="4" t="s">
        <v>115</v>
      </c>
      <c r="AI154" s="4" t="s">
        <v>1818</v>
      </c>
      <c r="AJ154" s="4" t="s">
        <v>3848</v>
      </c>
      <c r="AK154" s="4">
        <v>212301096</v>
      </c>
      <c r="AM154" s="145">
        <v>16881</v>
      </c>
      <c r="AN154" s="81">
        <v>45272</v>
      </c>
    </row>
    <row r="155" spans="1:40" ht="40.200000000000003" x14ac:dyDescent="0.3">
      <c r="A155" s="176">
        <v>10298836297</v>
      </c>
      <c r="B155" s="177">
        <v>212301037</v>
      </c>
      <c r="C155" s="176" t="s">
        <v>3975</v>
      </c>
      <c r="D155" t="s">
        <v>5904</v>
      </c>
      <c r="E155" t="s">
        <v>5899</v>
      </c>
      <c r="I155" s="5"/>
      <c r="J155" s="4">
        <v>17362</v>
      </c>
      <c r="K155" s="107">
        <v>45184</v>
      </c>
      <c r="L155" s="4"/>
      <c r="M155" s="16">
        <v>17019</v>
      </c>
      <c r="N155" s="107">
        <v>45200</v>
      </c>
      <c r="P155" s="4">
        <v>16923</v>
      </c>
      <c r="Q155" s="4">
        <v>80</v>
      </c>
      <c r="X155" s="124">
        <v>212301030</v>
      </c>
      <c r="Y155" s="123">
        <v>239823</v>
      </c>
      <c r="Z155" s="125" t="s">
        <v>63</v>
      </c>
      <c r="AA155" s="4">
        <v>238657</v>
      </c>
      <c r="AB155" s="5">
        <v>162</v>
      </c>
      <c r="AE155" s="4">
        <v>212301028</v>
      </c>
      <c r="AF155" s="4">
        <v>714906</v>
      </c>
      <c r="AG155" s="4" t="s">
        <v>3955</v>
      </c>
      <c r="AH155" s="4" t="s">
        <v>115</v>
      </c>
      <c r="AI155" s="4" t="s">
        <v>1818</v>
      </c>
      <c r="AJ155" s="4" t="s">
        <v>383</v>
      </c>
      <c r="AK155" s="4">
        <v>212301028</v>
      </c>
      <c r="AM155" s="146">
        <v>16790</v>
      </c>
      <c r="AN155" s="81">
        <v>45272</v>
      </c>
    </row>
    <row r="156" spans="1:40" ht="40.200000000000003" x14ac:dyDescent="0.3">
      <c r="A156" s="176">
        <v>943858232</v>
      </c>
      <c r="B156" s="177">
        <v>212301039</v>
      </c>
      <c r="C156" s="176" t="s">
        <v>3979</v>
      </c>
      <c r="D156" t="s">
        <v>5904</v>
      </c>
      <c r="E156" t="s">
        <v>5899</v>
      </c>
      <c r="I156" s="5"/>
      <c r="J156" s="4">
        <v>19763</v>
      </c>
      <c r="K156" s="107">
        <v>45191</v>
      </c>
      <c r="L156" s="4"/>
      <c r="M156" s="16">
        <v>17017</v>
      </c>
      <c r="N156" s="107">
        <v>45195</v>
      </c>
      <c r="P156" s="4">
        <v>16938</v>
      </c>
      <c r="Q156" s="4" t="s">
        <v>1047</v>
      </c>
      <c r="X156" s="124">
        <v>212301032</v>
      </c>
      <c r="Y156" s="123">
        <v>239823</v>
      </c>
      <c r="Z156" s="125" t="s">
        <v>63</v>
      </c>
      <c r="AA156" s="4">
        <v>238657</v>
      </c>
      <c r="AB156" s="5">
        <v>162</v>
      </c>
      <c r="AE156" s="4">
        <v>212301029</v>
      </c>
      <c r="AF156" s="4">
        <v>714915</v>
      </c>
      <c r="AG156" s="4" t="s">
        <v>3959</v>
      </c>
      <c r="AH156" s="4" t="s">
        <v>115</v>
      </c>
      <c r="AI156" s="4" t="s">
        <v>1818</v>
      </c>
      <c r="AJ156" s="4" t="s">
        <v>351</v>
      </c>
      <c r="AK156" s="4">
        <v>212301029</v>
      </c>
      <c r="AM156" s="145">
        <v>16885</v>
      </c>
      <c r="AN156" s="81">
        <v>45272</v>
      </c>
    </row>
    <row r="157" spans="1:40" ht="40.200000000000003" x14ac:dyDescent="0.3">
      <c r="A157" s="176">
        <v>8041668208</v>
      </c>
      <c r="B157" s="177">
        <v>212301041</v>
      </c>
      <c r="C157" s="176" t="s">
        <v>3983</v>
      </c>
      <c r="D157" t="s">
        <v>5904</v>
      </c>
      <c r="E157" t="s">
        <v>5899</v>
      </c>
      <c r="I157" s="5"/>
      <c r="J157" s="4">
        <v>19727</v>
      </c>
      <c r="K157" s="107">
        <v>45190</v>
      </c>
      <c r="L157" s="4"/>
      <c r="M157" s="16">
        <v>17034</v>
      </c>
      <c r="N157" s="107">
        <v>45196</v>
      </c>
      <c r="P157" s="4">
        <v>16956</v>
      </c>
      <c r="Q157" s="4" t="s">
        <v>1047</v>
      </c>
      <c r="X157" s="124">
        <v>212301034</v>
      </c>
      <c r="Y157" s="123">
        <v>239823</v>
      </c>
      <c r="Z157" s="125" t="s">
        <v>63</v>
      </c>
      <c r="AA157" s="4">
        <v>238657</v>
      </c>
      <c r="AB157" s="5">
        <v>162</v>
      </c>
      <c r="AE157" s="4">
        <v>212301031</v>
      </c>
      <c r="AF157" s="4">
        <v>714928</v>
      </c>
      <c r="AG157" s="4" t="s">
        <v>3963</v>
      </c>
      <c r="AH157" s="4" t="s">
        <v>115</v>
      </c>
      <c r="AI157" s="4" t="s">
        <v>1818</v>
      </c>
      <c r="AJ157" s="4" t="s">
        <v>351</v>
      </c>
      <c r="AK157" s="4">
        <v>212301031</v>
      </c>
      <c r="AM157" s="146">
        <v>16886</v>
      </c>
      <c r="AN157" s="81">
        <v>45272</v>
      </c>
    </row>
    <row r="158" spans="1:40" ht="40.200000000000003" x14ac:dyDescent="0.3">
      <c r="A158" s="176">
        <v>1602040206</v>
      </c>
      <c r="B158" s="177">
        <v>212301043</v>
      </c>
      <c r="C158" s="176" t="s">
        <v>3990</v>
      </c>
      <c r="D158" t="s">
        <v>5904</v>
      </c>
      <c r="E158" t="s">
        <v>5899</v>
      </c>
      <c r="I158" s="5"/>
      <c r="J158" s="4">
        <v>19525</v>
      </c>
      <c r="K158" s="107">
        <v>45257</v>
      </c>
      <c r="L158" s="4"/>
      <c r="M158" s="16">
        <v>17044</v>
      </c>
      <c r="N158" s="107">
        <v>45196</v>
      </c>
      <c r="P158" s="4">
        <v>16947</v>
      </c>
      <c r="Q158" s="4" t="s">
        <v>1047</v>
      </c>
      <c r="X158" s="124">
        <v>212301036</v>
      </c>
      <c r="Y158" s="123">
        <v>239823</v>
      </c>
      <c r="Z158" s="125" t="s">
        <v>63</v>
      </c>
      <c r="AA158" s="4">
        <v>238657</v>
      </c>
      <c r="AB158" s="5">
        <v>162</v>
      </c>
      <c r="AE158" s="4">
        <v>212301033</v>
      </c>
      <c r="AF158" s="4">
        <v>714931</v>
      </c>
      <c r="AG158" s="4" t="s">
        <v>3967</v>
      </c>
      <c r="AH158" s="4" t="s">
        <v>115</v>
      </c>
      <c r="AI158" s="4" t="s">
        <v>1818</v>
      </c>
      <c r="AJ158" s="4" t="s">
        <v>351</v>
      </c>
      <c r="AK158" s="4">
        <v>212301033</v>
      </c>
      <c r="AM158" s="145">
        <v>16890</v>
      </c>
      <c r="AN158" s="81">
        <v>45272</v>
      </c>
    </row>
    <row r="159" spans="1:40" ht="40.200000000000003" x14ac:dyDescent="0.3">
      <c r="A159" s="176">
        <v>8458897296</v>
      </c>
      <c r="B159" s="177">
        <v>212301044</v>
      </c>
      <c r="C159" s="176" t="s">
        <v>3994</v>
      </c>
      <c r="D159" t="s">
        <v>5904</v>
      </c>
      <c r="E159" t="s">
        <v>5899</v>
      </c>
      <c r="I159" s="5"/>
      <c r="J159" s="4">
        <v>41522</v>
      </c>
      <c r="K159" s="107">
        <v>45237</v>
      </c>
      <c r="L159" s="4"/>
      <c r="M159" s="16">
        <v>17314</v>
      </c>
      <c r="N159" s="107">
        <v>45192</v>
      </c>
      <c r="P159" s="4">
        <v>16961</v>
      </c>
      <c r="Q159" s="4">
        <v>80</v>
      </c>
      <c r="X159" s="124">
        <v>212301038</v>
      </c>
      <c r="Y159" s="123">
        <v>239823</v>
      </c>
      <c r="Z159" s="125" t="s">
        <v>63</v>
      </c>
      <c r="AA159" s="4">
        <v>238657</v>
      </c>
      <c r="AB159" s="5">
        <v>162</v>
      </c>
      <c r="AE159" s="4">
        <v>212301035</v>
      </c>
      <c r="AF159" s="4">
        <v>714950</v>
      </c>
      <c r="AG159" s="4" t="s">
        <v>3971</v>
      </c>
      <c r="AH159" s="4" t="s">
        <v>115</v>
      </c>
      <c r="AI159" s="4" t="s">
        <v>1818</v>
      </c>
      <c r="AJ159" s="4" t="s">
        <v>351</v>
      </c>
      <c r="AK159" s="4">
        <v>212301035</v>
      </c>
      <c r="AM159" s="146">
        <v>17322</v>
      </c>
      <c r="AN159" s="81">
        <v>45272</v>
      </c>
    </row>
    <row r="160" spans="1:40" ht="40.200000000000003" x14ac:dyDescent="0.3">
      <c r="A160" s="176">
        <v>3102380212</v>
      </c>
      <c r="B160" s="177">
        <v>212301046</v>
      </c>
      <c r="C160" s="176" t="s">
        <v>3998</v>
      </c>
      <c r="D160" t="s">
        <v>5904</v>
      </c>
      <c r="E160" t="s">
        <v>5899</v>
      </c>
      <c r="I160" s="5"/>
      <c r="J160" s="4">
        <v>19731</v>
      </c>
      <c r="K160" s="107">
        <v>45190</v>
      </c>
      <c r="L160" s="4"/>
      <c r="M160" s="16">
        <v>17316</v>
      </c>
      <c r="N160" s="107">
        <v>45197</v>
      </c>
      <c r="P160" s="4">
        <v>16796</v>
      </c>
      <c r="Q160" s="4">
        <v>80</v>
      </c>
      <c r="X160" s="124">
        <v>212301040</v>
      </c>
      <c r="Y160" s="123">
        <v>239823</v>
      </c>
      <c r="Z160" s="125" t="s">
        <v>63</v>
      </c>
      <c r="AA160" s="4">
        <v>238657</v>
      </c>
      <c r="AB160" s="5">
        <v>162</v>
      </c>
      <c r="AE160" s="4">
        <v>212301037</v>
      </c>
      <c r="AF160" s="4">
        <v>714951</v>
      </c>
      <c r="AG160" s="4" t="s">
        <v>3975</v>
      </c>
      <c r="AH160" s="4" t="s">
        <v>115</v>
      </c>
      <c r="AI160" s="4" t="s">
        <v>1818</v>
      </c>
      <c r="AJ160" s="4" t="s">
        <v>351</v>
      </c>
      <c r="AK160" s="4">
        <v>212301037</v>
      </c>
      <c r="AM160" s="145">
        <v>17324</v>
      </c>
      <c r="AN160" s="81">
        <v>45272</v>
      </c>
    </row>
    <row r="161" spans="1:40" ht="40.200000000000003" x14ac:dyDescent="0.3">
      <c r="A161" s="176">
        <v>70089367294</v>
      </c>
      <c r="B161" s="177">
        <v>212301048</v>
      </c>
      <c r="C161" s="176" t="s">
        <v>4002</v>
      </c>
      <c r="D161" t="s">
        <v>5904</v>
      </c>
      <c r="E161" t="s">
        <v>5899</v>
      </c>
      <c r="I161" s="5"/>
      <c r="J161" s="4">
        <v>16842</v>
      </c>
      <c r="K161" s="107">
        <v>45184</v>
      </c>
      <c r="L161" s="4"/>
      <c r="M161" s="16">
        <v>17322</v>
      </c>
      <c r="N161" s="107">
        <v>45199</v>
      </c>
      <c r="P161" s="4">
        <v>16825</v>
      </c>
      <c r="Q161" s="4" t="s">
        <v>1047</v>
      </c>
      <c r="X161" s="124">
        <v>212301042</v>
      </c>
      <c r="Y161" s="123">
        <v>239823</v>
      </c>
      <c r="Z161" s="125" t="s">
        <v>63</v>
      </c>
      <c r="AA161" s="4">
        <v>238657</v>
      </c>
      <c r="AB161" s="5">
        <v>162</v>
      </c>
      <c r="AE161" s="4">
        <v>212301039</v>
      </c>
      <c r="AF161" s="4">
        <v>714952</v>
      </c>
      <c r="AG161" s="4" t="s">
        <v>3979</v>
      </c>
      <c r="AH161" s="4" t="s">
        <v>115</v>
      </c>
      <c r="AI161" s="4" t="s">
        <v>1818</v>
      </c>
      <c r="AJ161" s="4" t="s">
        <v>1552</v>
      </c>
      <c r="AK161" s="4">
        <v>212301039</v>
      </c>
      <c r="AM161" s="146">
        <v>17358</v>
      </c>
      <c r="AN161" s="81">
        <v>45272</v>
      </c>
    </row>
    <row r="162" spans="1:40" ht="40.200000000000003" x14ac:dyDescent="0.3">
      <c r="A162" s="176">
        <v>36027278234</v>
      </c>
      <c r="B162" s="177">
        <v>212301050</v>
      </c>
      <c r="C162" s="176" t="s">
        <v>4006</v>
      </c>
      <c r="D162" t="s">
        <v>5904</v>
      </c>
      <c r="E162" t="s">
        <v>5899</v>
      </c>
      <c r="I162" s="5"/>
      <c r="J162" s="4">
        <v>17358</v>
      </c>
      <c r="K162" s="107">
        <v>45185</v>
      </c>
      <c r="L162" s="4"/>
      <c r="M162" s="16">
        <v>17324</v>
      </c>
      <c r="N162" s="107">
        <v>45199</v>
      </c>
      <c r="P162" s="4">
        <v>16950</v>
      </c>
      <c r="Q162" s="4">
        <v>80</v>
      </c>
      <c r="X162" s="124">
        <v>212301045</v>
      </c>
      <c r="Y162" s="123">
        <v>239823</v>
      </c>
      <c r="Z162" s="125" t="s">
        <v>63</v>
      </c>
      <c r="AA162" s="4">
        <v>238657</v>
      </c>
      <c r="AB162" s="5">
        <v>162</v>
      </c>
      <c r="AE162" s="4">
        <v>212301041</v>
      </c>
      <c r="AF162" s="4">
        <v>714953</v>
      </c>
      <c r="AG162" s="4" t="s">
        <v>3983</v>
      </c>
      <c r="AH162" s="4" t="s">
        <v>115</v>
      </c>
      <c r="AI162" s="4" t="s">
        <v>1818</v>
      </c>
      <c r="AJ162" s="4" t="s">
        <v>383</v>
      </c>
      <c r="AK162" s="4">
        <v>212301041</v>
      </c>
      <c r="AM162" s="145">
        <v>17362</v>
      </c>
      <c r="AN162" s="81">
        <v>45272</v>
      </c>
    </row>
    <row r="163" spans="1:40" ht="40.200000000000003" x14ac:dyDescent="0.3">
      <c r="A163" s="176">
        <v>66935067200</v>
      </c>
      <c r="B163" s="177">
        <v>212301052</v>
      </c>
      <c r="C163" s="176" t="s">
        <v>4010</v>
      </c>
      <c r="D163" t="s">
        <v>5904</v>
      </c>
      <c r="E163" t="s">
        <v>5899</v>
      </c>
      <c r="I163" s="5"/>
      <c r="J163" s="4">
        <v>19429</v>
      </c>
      <c r="K163" s="107">
        <v>45216</v>
      </c>
      <c r="L163" s="4"/>
      <c r="M163" s="16">
        <v>17358</v>
      </c>
      <c r="N163" s="107">
        <v>45185</v>
      </c>
      <c r="P163" s="4">
        <v>16953</v>
      </c>
      <c r="Q163" s="4" t="s">
        <v>1047</v>
      </c>
      <c r="X163" s="124">
        <v>212301047</v>
      </c>
      <c r="Y163" s="123">
        <v>239823</v>
      </c>
      <c r="Z163" s="125" t="s">
        <v>63</v>
      </c>
      <c r="AA163" s="4">
        <v>238657</v>
      </c>
      <c r="AB163" s="5">
        <v>162</v>
      </c>
      <c r="AE163" s="4">
        <v>212301043</v>
      </c>
      <c r="AF163" s="4">
        <v>714954</v>
      </c>
      <c r="AG163" s="4" t="s">
        <v>3990</v>
      </c>
      <c r="AH163" s="4" t="s">
        <v>115</v>
      </c>
      <c r="AI163" s="4" t="s">
        <v>1818</v>
      </c>
      <c r="AJ163" s="4" t="s">
        <v>383</v>
      </c>
      <c r="AK163" s="4">
        <v>212301043</v>
      </c>
      <c r="AM163" s="146">
        <v>17318</v>
      </c>
      <c r="AN163" s="81">
        <v>45272</v>
      </c>
    </row>
    <row r="164" spans="1:40" ht="40.200000000000003" x14ac:dyDescent="0.3">
      <c r="A164" s="176">
        <v>46604294234</v>
      </c>
      <c r="B164" s="177">
        <v>212301053</v>
      </c>
      <c r="C164" s="176" t="s">
        <v>4014</v>
      </c>
      <c r="D164" t="s">
        <v>5904</v>
      </c>
      <c r="E164" t="s">
        <v>5899</v>
      </c>
      <c r="I164" s="5"/>
      <c r="J164" s="4">
        <v>19933</v>
      </c>
      <c r="K164" s="107">
        <v>45195</v>
      </c>
      <c r="L164" s="4"/>
      <c r="M164" s="16">
        <v>17362</v>
      </c>
      <c r="N164" s="107">
        <v>45184</v>
      </c>
      <c r="P164" s="4">
        <v>16963</v>
      </c>
      <c r="Q164" s="4">
        <v>80</v>
      </c>
      <c r="X164" s="124">
        <v>212301049</v>
      </c>
      <c r="Y164" s="123">
        <v>239823</v>
      </c>
      <c r="Z164" s="125" t="s">
        <v>63</v>
      </c>
      <c r="AA164" s="4">
        <v>238657</v>
      </c>
      <c r="AB164" s="5">
        <v>162</v>
      </c>
      <c r="AE164" s="4">
        <v>212301044</v>
      </c>
      <c r="AF164" s="4">
        <v>714955</v>
      </c>
      <c r="AG164" s="4" t="s">
        <v>3994</v>
      </c>
      <c r="AH164" s="4" t="s">
        <v>115</v>
      </c>
      <c r="AI164" s="4" t="s">
        <v>1818</v>
      </c>
      <c r="AJ164" s="4" t="s">
        <v>383</v>
      </c>
      <c r="AK164" s="4">
        <v>212301044</v>
      </c>
      <c r="AM164" s="145">
        <v>16874</v>
      </c>
      <c r="AN164" s="81">
        <v>45272</v>
      </c>
    </row>
    <row r="165" spans="1:40" ht="40.200000000000003" x14ac:dyDescent="0.3">
      <c r="A165" s="176">
        <v>69478937200</v>
      </c>
      <c r="B165" s="177">
        <v>212301054</v>
      </c>
      <c r="C165" s="176" t="s">
        <v>4139</v>
      </c>
      <c r="D165" t="s">
        <v>5904</v>
      </c>
      <c r="E165" t="s">
        <v>5899</v>
      </c>
      <c r="I165" s="5"/>
      <c r="J165" s="4">
        <v>17268</v>
      </c>
      <c r="K165" s="107">
        <v>45190</v>
      </c>
      <c r="L165" s="4"/>
      <c r="M165" s="16">
        <v>17318</v>
      </c>
      <c r="N165" s="107">
        <v>45195</v>
      </c>
      <c r="P165" s="4">
        <v>16793</v>
      </c>
      <c r="Q165" s="4" t="s">
        <v>1047</v>
      </c>
      <c r="X165" s="124">
        <v>212301079</v>
      </c>
      <c r="Y165" s="123">
        <v>239823</v>
      </c>
      <c r="Z165" s="125" t="s">
        <v>63</v>
      </c>
      <c r="AA165" s="4">
        <v>238657</v>
      </c>
      <c r="AB165" s="5">
        <v>162</v>
      </c>
      <c r="AE165" s="4">
        <v>212301046</v>
      </c>
      <c r="AF165" s="4">
        <v>714956</v>
      </c>
      <c r="AG165" s="4" t="s">
        <v>3998</v>
      </c>
      <c r="AH165" s="4" t="s">
        <v>115</v>
      </c>
      <c r="AI165" s="4" t="s">
        <v>1818</v>
      </c>
      <c r="AJ165" s="4" t="s">
        <v>383</v>
      </c>
      <c r="AK165" s="4">
        <v>212301046</v>
      </c>
      <c r="AM165" s="146">
        <v>16852</v>
      </c>
      <c r="AN165" s="81">
        <v>45272</v>
      </c>
    </row>
    <row r="166" spans="1:40" ht="40.200000000000003" x14ac:dyDescent="0.3">
      <c r="A166" s="176">
        <v>4869972271</v>
      </c>
      <c r="B166" s="177">
        <v>212301057</v>
      </c>
      <c r="C166" s="176" t="s">
        <v>4142</v>
      </c>
      <c r="D166" t="s">
        <v>5904</v>
      </c>
      <c r="E166" t="s">
        <v>5899</v>
      </c>
      <c r="I166" s="5"/>
      <c r="J166" s="4">
        <v>16708</v>
      </c>
      <c r="K166" s="107">
        <v>45168</v>
      </c>
      <c r="L166" s="4"/>
      <c r="M166" s="16">
        <v>16842</v>
      </c>
      <c r="N166" s="107">
        <v>45184</v>
      </c>
      <c r="P166" s="4">
        <v>16797</v>
      </c>
      <c r="Q166" s="4">
        <v>80</v>
      </c>
      <c r="X166" s="124">
        <v>212301081</v>
      </c>
      <c r="Y166" s="123">
        <v>239823</v>
      </c>
      <c r="Z166" s="125" t="s">
        <v>63</v>
      </c>
      <c r="AA166" s="4">
        <v>238657</v>
      </c>
      <c r="AB166" s="5">
        <v>162</v>
      </c>
      <c r="AE166" s="4">
        <v>212301048</v>
      </c>
      <c r="AF166" s="4">
        <v>714957</v>
      </c>
      <c r="AG166" s="4" t="s">
        <v>4002</v>
      </c>
      <c r="AH166" s="4" t="s">
        <v>115</v>
      </c>
      <c r="AI166" s="4" t="s">
        <v>1818</v>
      </c>
      <c r="AJ166" s="4" t="s">
        <v>351</v>
      </c>
      <c r="AK166" s="4">
        <v>212301048</v>
      </c>
      <c r="AM166" s="145">
        <v>17433</v>
      </c>
      <c r="AN166" s="81">
        <v>45272</v>
      </c>
    </row>
    <row r="167" spans="1:40" ht="40.200000000000003" x14ac:dyDescent="0.3">
      <c r="A167" s="176">
        <v>8747979267</v>
      </c>
      <c r="B167" s="177">
        <v>212301058</v>
      </c>
      <c r="C167" s="176" t="s">
        <v>4145</v>
      </c>
      <c r="D167" t="s">
        <v>5904</v>
      </c>
      <c r="E167" t="s">
        <v>5899</v>
      </c>
      <c r="I167" s="5"/>
      <c r="J167" s="4">
        <v>19479</v>
      </c>
      <c r="K167" s="107">
        <v>45221</v>
      </c>
      <c r="L167" s="4"/>
      <c r="M167" s="16">
        <v>16874</v>
      </c>
      <c r="N167" s="107">
        <v>45189</v>
      </c>
      <c r="P167" s="4">
        <v>16827</v>
      </c>
      <c r="Q167" s="4" t="s">
        <v>1047</v>
      </c>
      <c r="X167" s="124">
        <v>212301083</v>
      </c>
      <c r="Y167" s="123">
        <v>239823</v>
      </c>
      <c r="Z167" s="125" t="s">
        <v>63</v>
      </c>
      <c r="AA167" s="4">
        <v>238657</v>
      </c>
      <c r="AB167" s="5">
        <v>162</v>
      </c>
      <c r="AE167" s="4">
        <v>212301050</v>
      </c>
      <c r="AF167" s="4">
        <v>714958</v>
      </c>
      <c r="AG167" s="4" t="s">
        <v>4006</v>
      </c>
      <c r="AH167" s="4" t="s">
        <v>115</v>
      </c>
      <c r="AI167" s="4" t="s">
        <v>1818</v>
      </c>
      <c r="AJ167" s="4" t="s">
        <v>383</v>
      </c>
      <c r="AK167" s="4">
        <v>212301050</v>
      </c>
      <c r="AM167" s="146">
        <v>17515</v>
      </c>
      <c r="AN167" s="81">
        <v>45272</v>
      </c>
    </row>
    <row r="168" spans="1:40" ht="40.200000000000003" x14ac:dyDescent="0.3">
      <c r="A168" s="176">
        <v>3119626295</v>
      </c>
      <c r="B168" s="177">
        <v>212301059</v>
      </c>
      <c r="C168" s="176" t="s">
        <v>4148</v>
      </c>
      <c r="D168" t="s">
        <v>5904</v>
      </c>
      <c r="E168" t="s">
        <v>5899</v>
      </c>
      <c r="I168" s="5"/>
      <c r="J168" s="4">
        <v>16709</v>
      </c>
      <c r="K168" s="107">
        <v>45174</v>
      </c>
      <c r="L168" s="4"/>
      <c r="M168" s="16">
        <v>16859</v>
      </c>
      <c r="N168" s="107">
        <v>45185</v>
      </c>
      <c r="P168" s="4">
        <v>16837</v>
      </c>
      <c r="Q168" s="4" t="s">
        <v>1047</v>
      </c>
      <c r="X168" s="124">
        <v>212301084</v>
      </c>
      <c r="Y168" s="123">
        <v>239823</v>
      </c>
      <c r="Z168" s="125" t="s">
        <v>63</v>
      </c>
      <c r="AA168" s="4">
        <v>238657</v>
      </c>
      <c r="AB168" s="5">
        <v>162</v>
      </c>
      <c r="AE168" s="4">
        <v>212301052</v>
      </c>
      <c r="AF168" s="4">
        <v>714960</v>
      </c>
      <c r="AG168" s="4" t="s">
        <v>4010</v>
      </c>
      <c r="AH168" s="4" t="s">
        <v>115</v>
      </c>
      <c r="AI168" s="4" t="s">
        <v>1818</v>
      </c>
      <c r="AJ168" s="4" t="s">
        <v>383</v>
      </c>
      <c r="AK168" s="4">
        <v>212301052</v>
      </c>
      <c r="AM168" s="145">
        <v>17519</v>
      </c>
      <c r="AN168" s="81">
        <v>45272</v>
      </c>
    </row>
    <row r="169" spans="1:40" ht="40.200000000000003" x14ac:dyDescent="0.3">
      <c r="A169" s="176">
        <v>4449815270</v>
      </c>
      <c r="B169" s="177">
        <v>212301060</v>
      </c>
      <c r="C169" s="176" t="s">
        <v>4152</v>
      </c>
      <c r="D169" t="s">
        <v>5904</v>
      </c>
      <c r="E169" t="s">
        <v>5899</v>
      </c>
      <c r="I169" s="5"/>
      <c r="J169" s="4">
        <v>16710</v>
      </c>
      <c r="K169" s="107">
        <v>45189</v>
      </c>
      <c r="L169" s="4"/>
      <c r="M169" s="16">
        <v>16865</v>
      </c>
      <c r="N169" s="107">
        <v>45194</v>
      </c>
      <c r="P169" s="4">
        <v>16840</v>
      </c>
      <c r="Q169" s="4">
        <v>80</v>
      </c>
      <c r="X169" s="124">
        <v>212301090</v>
      </c>
      <c r="Y169" s="123">
        <v>239823</v>
      </c>
      <c r="Z169" s="125" t="s">
        <v>63</v>
      </c>
      <c r="AA169" s="4">
        <v>238657</v>
      </c>
      <c r="AB169" s="5">
        <v>162</v>
      </c>
      <c r="AE169" s="4">
        <v>212301053</v>
      </c>
      <c r="AF169" s="4">
        <v>714962</v>
      </c>
      <c r="AG169" s="4" t="s">
        <v>4014</v>
      </c>
      <c r="AH169" s="4" t="s">
        <v>115</v>
      </c>
      <c r="AI169" s="4" t="s">
        <v>1818</v>
      </c>
      <c r="AJ169" s="4" t="s">
        <v>351</v>
      </c>
      <c r="AK169" s="4">
        <v>212301053</v>
      </c>
      <c r="AM169" s="146">
        <v>16884</v>
      </c>
      <c r="AN169" s="81">
        <v>45272</v>
      </c>
    </row>
    <row r="170" spans="1:40" ht="40.200000000000003" x14ac:dyDescent="0.3">
      <c r="A170" s="176">
        <v>6882938245</v>
      </c>
      <c r="B170" s="177">
        <v>212301062</v>
      </c>
      <c r="C170" s="176" t="s">
        <v>4158</v>
      </c>
      <c r="D170" t="s">
        <v>5904</v>
      </c>
      <c r="E170" t="s">
        <v>5899</v>
      </c>
      <c r="I170" s="5"/>
      <c r="J170" s="4">
        <v>16733</v>
      </c>
      <c r="K170" s="107">
        <v>45169</v>
      </c>
      <c r="L170" s="4"/>
      <c r="M170" s="16">
        <v>16870</v>
      </c>
      <c r="N170" s="107">
        <v>45196</v>
      </c>
      <c r="P170" s="4">
        <v>16925</v>
      </c>
      <c r="Q170" s="4">
        <v>80</v>
      </c>
      <c r="X170" s="124">
        <v>212301091</v>
      </c>
      <c r="Y170" s="123">
        <v>239823</v>
      </c>
      <c r="Z170" s="125" t="s">
        <v>63</v>
      </c>
      <c r="AA170" s="4">
        <v>238657</v>
      </c>
      <c r="AB170" s="5">
        <v>162</v>
      </c>
      <c r="AE170" s="4">
        <v>212301054</v>
      </c>
      <c r="AF170" s="4">
        <v>714963</v>
      </c>
      <c r="AG170" s="4" t="s">
        <v>4139</v>
      </c>
      <c r="AH170" s="4" t="s">
        <v>115</v>
      </c>
      <c r="AI170" s="4" t="s">
        <v>1818</v>
      </c>
      <c r="AJ170" s="4" t="s">
        <v>351</v>
      </c>
      <c r="AK170" s="4">
        <v>212301054</v>
      </c>
      <c r="AM170" s="145">
        <v>16831</v>
      </c>
      <c r="AN170" s="81">
        <v>45272</v>
      </c>
    </row>
    <row r="171" spans="1:40" ht="40.200000000000003" x14ac:dyDescent="0.3">
      <c r="A171" s="176">
        <v>3086044233</v>
      </c>
      <c r="B171" s="177">
        <v>212301064</v>
      </c>
      <c r="C171" s="176" t="s">
        <v>4161</v>
      </c>
      <c r="D171" t="s">
        <v>5904</v>
      </c>
      <c r="E171" t="s">
        <v>5899</v>
      </c>
      <c r="I171" s="5"/>
      <c r="J171" s="5">
        <v>42648</v>
      </c>
      <c r="K171" s="152">
        <v>45277</v>
      </c>
      <c r="L171" s="4"/>
      <c r="M171" s="16">
        <v>16871</v>
      </c>
      <c r="N171" s="107">
        <v>45185</v>
      </c>
      <c r="P171" s="4">
        <v>16942</v>
      </c>
      <c r="Q171" s="4" t="s">
        <v>1047</v>
      </c>
      <c r="X171" s="124">
        <v>212301092</v>
      </c>
      <c r="Y171" s="123">
        <v>239823</v>
      </c>
      <c r="Z171" s="125" t="s">
        <v>63</v>
      </c>
      <c r="AA171" s="4">
        <v>238657</v>
      </c>
      <c r="AB171" s="5">
        <v>162</v>
      </c>
      <c r="AE171" s="4">
        <v>212301057</v>
      </c>
      <c r="AF171" s="4">
        <v>714967</v>
      </c>
      <c r="AG171" s="4" t="s">
        <v>4142</v>
      </c>
      <c r="AH171" s="4" t="s">
        <v>115</v>
      </c>
      <c r="AI171" s="4" t="s">
        <v>1818</v>
      </c>
      <c r="AJ171" s="4" t="s">
        <v>351</v>
      </c>
      <c r="AK171" s="4">
        <v>212301057</v>
      </c>
      <c r="AM171" s="146">
        <v>16868</v>
      </c>
      <c r="AN171" s="81">
        <v>45272</v>
      </c>
    </row>
    <row r="172" spans="1:40" ht="40.200000000000003" x14ac:dyDescent="0.3">
      <c r="A172" s="176">
        <v>6455649230</v>
      </c>
      <c r="B172" s="177">
        <v>212301066</v>
      </c>
      <c r="C172" s="176" t="s">
        <v>4164</v>
      </c>
      <c r="D172" t="s">
        <v>5904</v>
      </c>
      <c r="E172" t="s">
        <v>5899</v>
      </c>
      <c r="I172" s="5"/>
      <c r="J172" s="4">
        <v>16790</v>
      </c>
      <c r="K172" s="107">
        <v>45187</v>
      </c>
      <c r="L172" s="4"/>
      <c r="M172" s="16">
        <v>16852</v>
      </c>
      <c r="N172" s="107">
        <v>45189</v>
      </c>
      <c r="P172" s="4">
        <v>16943</v>
      </c>
      <c r="Q172" s="4">
        <v>80</v>
      </c>
      <c r="X172" s="124">
        <v>212301093</v>
      </c>
      <c r="Y172" s="123">
        <v>239823</v>
      </c>
      <c r="Z172" s="125" t="s">
        <v>63</v>
      </c>
      <c r="AA172" s="4">
        <v>238657</v>
      </c>
      <c r="AB172" s="5">
        <v>162</v>
      </c>
      <c r="AE172" s="4">
        <v>212301058</v>
      </c>
      <c r="AF172" s="4">
        <v>714971</v>
      </c>
      <c r="AG172" s="4" t="s">
        <v>4145</v>
      </c>
      <c r="AH172" s="4" t="s">
        <v>115</v>
      </c>
      <c r="AI172" s="4" t="s">
        <v>1818</v>
      </c>
      <c r="AJ172" s="4" t="s">
        <v>351</v>
      </c>
      <c r="AK172" s="4">
        <v>212301058</v>
      </c>
      <c r="AM172" s="145">
        <v>17065</v>
      </c>
      <c r="AN172" s="81">
        <v>45272</v>
      </c>
    </row>
    <row r="173" spans="1:40" ht="40.200000000000003" x14ac:dyDescent="0.3">
      <c r="A173" s="176">
        <v>3492659250</v>
      </c>
      <c r="B173" s="177">
        <v>212301068</v>
      </c>
      <c r="C173" s="176" t="s">
        <v>4167</v>
      </c>
      <c r="D173" t="s">
        <v>5904</v>
      </c>
      <c r="E173" t="s">
        <v>5899</v>
      </c>
      <c r="I173" s="5"/>
      <c r="J173" s="4">
        <v>19729</v>
      </c>
      <c r="K173" s="107">
        <v>45184</v>
      </c>
      <c r="L173" s="4"/>
      <c r="M173" s="16">
        <v>17433</v>
      </c>
      <c r="N173" s="107">
        <v>45202</v>
      </c>
      <c r="P173" s="4">
        <v>16849</v>
      </c>
      <c r="Q173" s="4">
        <v>80</v>
      </c>
      <c r="X173" s="124">
        <v>212301094</v>
      </c>
      <c r="Y173" s="123">
        <v>239823</v>
      </c>
      <c r="Z173" s="125" t="s">
        <v>63</v>
      </c>
      <c r="AA173" s="4">
        <v>238657</v>
      </c>
      <c r="AB173" s="5">
        <v>162</v>
      </c>
      <c r="AE173" s="4">
        <v>212301059</v>
      </c>
      <c r="AF173" s="4">
        <v>714974</v>
      </c>
      <c r="AG173" s="4" t="s">
        <v>4148</v>
      </c>
      <c r="AH173" s="4" t="s">
        <v>115</v>
      </c>
      <c r="AI173" s="4" t="s">
        <v>1818</v>
      </c>
      <c r="AJ173" s="4" t="s">
        <v>4150</v>
      </c>
      <c r="AK173" s="4">
        <v>212301059</v>
      </c>
      <c r="AM173" s="146">
        <v>16597</v>
      </c>
      <c r="AN173" s="81">
        <v>45272</v>
      </c>
    </row>
    <row r="174" spans="1:40" ht="40.200000000000003" x14ac:dyDescent="0.3">
      <c r="A174" s="176">
        <v>725912260</v>
      </c>
      <c r="B174" s="177">
        <v>212301070</v>
      </c>
      <c r="C174" s="176" t="s">
        <v>4173</v>
      </c>
      <c r="D174" t="s">
        <v>5904</v>
      </c>
      <c r="E174" t="s">
        <v>5899</v>
      </c>
      <c r="I174" s="5"/>
      <c r="J174" s="4">
        <v>19095</v>
      </c>
      <c r="K174" s="107">
        <v>45202</v>
      </c>
      <c r="L174" s="4"/>
      <c r="M174" s="16">
        <v>17441</v>
      </c>
      <c r="N174" s="107">
        <v>45194</v>
      </c>
      <c r="P174" s="4">
        <v>16855</v>
      </c>
      <c r="Q174" s="4" t="s">
        <v>1047</v>
      </c>
      <c r="X174" s="124">
        <v>212301095</v>
      </c>
      <c r="Y174" s="123">
        <v>239823</v>
      </c>
      <c r="Z174" s="125" t="s">
        <v>63</v>
      </c>
      <c r="AA174" s="4">
        <v>238657</v>
      </c>
      <c r="AB174" s="5">
        <v>162</v>
      </c>
      <c r="AE174" s="4">
        <v>212301060</v>
      </c>
      <c r="AF174" s="4">
        <v>714982</v>
      </c>
      <c r="AG174" s="4" t="s">
        <v>4152</v>
      </c>
      <c r="AH174" s="4" t="s">
        <v>115</v>
      </c>
      <c r="AI174" s="4" t="s">
        <v>1818</v>
      </c>
      <c r="AJ174" s="4" t="s">
        <v>351</v>
      </c>
      <c r="AK174" s="4">
        <v>212301060</v>
      </c>
      <c r="AM174" s="145">
        <v>16621</v>
      </c>
      <c r="AN174" s="81">
        <v>45272</v>
      </c>
    </row>
    <row r="175" spans="1:40" ht="40.200000000000003" x14ac:dyDescent="0.3">
      <c r="A175" s="176">
        <v>6295890202</v>
      </c>
      <c r="B175" s="177">
        <v>212301072</v>
      </c>
      <c r="C175" s="176" t="s">
        <v>4179</v>
      </c>
      <c r="D175" t="s">
        <v>5904</v>
      </c>
      <c r="E175" t="s">
        <v>5899</v>
      </c>
      <c r="I175" s="5"/>
      <c r="J175" s="4">
        <v>19809</v>
      </c>
      <c r="K175" s="107">
        <v>45242</v>
      </c>
      <c r="L175" s="4"/>
      <c r="M175" s="16">
        <v>17515</v>
      </c>
      <c r="N175" s="107">
        <v>45189</v>
      </c>
      <c r="P175" s="4">
        <v>16878</v>
      </c>
      <c r="Q175" s="4">
        <v>80</v>
      </c>
      <c r="X175" s="124">
        <v>212301100</v>
      </c>
      <c r="Y175" s="123">
        <v>239823</v>
      </c>
      <c r="Z175" s="125" t="s">
        <v>63</v>
      </c>
      <c r="AA175" s="4">
        <v>238657</v>
      </c>
      <c r="AB175" s="5">
        <v>162</v>
      </c>
      <c r="AE175" s="4">
        <v>212301062</v>
      </c>
      <c r="AF175" s="4">
        <v>714986</v>
      </c>
      <c r="AG175" s="4" t="s">
        <v>4158</v>
      </c>
      <c r="AH175" s="4" t="s">
        <v>115</v>
      </c>
      <c r="AI175" s="4" t="s">
        <v>1818</v>
      </c>
      <c r="AJ175" s="4" t="s">
        <v>1296</v>
      </c>
      <c r="AK175" s="4">
        <v>212301062</v>
      </c>
      <c r="AM175" s="146">
        <v>17529</v>
      </c>
      <c r="AN175" s="81">
        <v>45272</v>
      </c>
    </row>
    <row r="176" spans="1:40" ht="40.200000000000003" x14ac:dyDescent="0.3">
      <c r="A176" s="176">
        <v>84232277234</v>
      </c>
      <c r="B176" s="177">
        <v>212301074</v>
      </c>
      <c r="C176" s="176" t="s">
        <v>4182</v>
      </c>
      <c r="D176" t="s">
        <v>5904</v>
      </c>
      <c r="E176" t="s">
        <v>5899</v>
      </c>
      <c r="I176" s="5"/>
      <c r="J176" s="4">
        <v>17240</v>
      </c>
      <c r="K176" s="107">
        <v>45198</v>
      </c>
      <c r="L176" s="4"/>
      <c r="M176" s="16">
        <v>17519</v>
      </c>
      <c r="N176" s="107">
        <v>45186</v>
      </c>
      <c r="P176" s="4">
        <v>16889</v>
      </c>
      <c r="Q176" s="4">
        <v>80</v>
      </c>
      <c r="X176" s="124">
        <v>212301101</v>
      </c>
      <c r="Y176" s="123">
        <v>239823</v>
      </c>
      <c r="Z176" s="125" t="s">
        <v>63</v>
      </c>
      <c r="AA176" s="4">
        <v>238657</v>
      </c>
      <c r="AB176" s="5">
        <v>162</v>
      </c>
      <c r="AE176" s="4">
        <v>212301064</v>
      </c>
      <c r="AF176" s="4">
        <v>714990</v>
      </c>
      <c r="AG176" s="4" t="s">
        <v>4161</v>
      </c>
      <c r="AH176" s="4" t="s">
        <v>115</v>
      </c>
      <c r="AI176" s="4" t="s">
        <v>1818</v>
      </c>
      <c r="AJ176" s="4" t="s">
        <v>223</v>
      </c>
      <c r="AK176" s="4">
        <v>212301064</v>
      </c>
      <c r="AM176" s="145">
        <v>16497</v>
      </c>
      <c r="AN176" s="81">
        <v>45272</v>
      </c>
    </row>
    <row r="177" spans="1:40" ht="40.200000000000003" x14ac:dyDescent="0.3">
      <c r="A177" s="176">
        <v>68242891249</v>
      </c>
      <c r="B177" s="177">
        <v>212301076</v>
      </c>
      <c r="C177" s="176" t="s">
        <v>4185</v>
      </c>
      <c r="D177" t="s">
        <v>5904</v>
      </c>
      <c r="E177" t="s">
        <v>5899</v>
      </c>
      <c r="I177" s="5"/>
      <c r="J177" s="4">
        <v>16849</v>
      </c>
      <c r="K177" s="107">
        <v>45185</v>
      </c>
      <c r="L177" s="4"/>
      <c r="M177" s="16">
        <v>16884</v>
      </c>
      <c r="N177" s="107">
        <v>45189</v>
      </c>
      <c r="P177" s="4">
        <v>16967</v>
      </c>
      <c r="Q177" s="4">
        <v>80</v>
      </c>
      <c r="X177" s="124">
        <v>212301102</v>
      </c>
      <c r="Y177" s="123">
        <v>239823</v>
      </c>
      <c r="Z177" s="125" t="s">
        <v>63</v>
      </c>
      <c r="AA177" s="4">
        <v>238657</v>
      </c>
      <c r="AB177" s="5">
        <v>162</v>
      </c>
      <c r="AE177" s="4">
        <v>212301066</v>
      </c>
      <c r="AF177" s="4">
        <v>714993</v>
      </c>
      <c r="AG177" s="4" t="s">
        <v>4164</v>
      </c>
      <c r="AH177" s="4" t="s">
        <v>115</v>
      </c>
      <c r="AI177" s="4" t="s">
        <v>1818</v>
      </c>
      <c r="AJ177" s="4" t="s">
        <v>1296</v>
      </c>
      <c r="AK177" s="4">
        <v>212301066</v>
      </c>
      <c r="AM177" s="146">
        <v>16526</v>
      </c>
      <c r="AN177" s="81">
        <v>45272</v>
      </c>
    </row>
    <row r="178" spans="1:40" ht="40.200000000000003" x14ac:dyDescent="0.3">
      <c r="A178" s="176">
        <v>5147180214</v>
      </c>
      <c r="B178" s="177">
        <v>212301078</v>
      </c>
      <c r="C178" s="176" t="s">
        <v>4194</v>
      </c>
      <c r="D178" t="s">
        <v>5904</v>
      </c>
      <c r="E178" t="s">
        <v>5899</v>
      </c>
      <c r="I178" s="5"/>
      <c r="J178" s="4">
        <v>17284</v>
      </c>
      <c r="K178" s="107">
        <v>45186</v>
      </c>
      <c r="L178" s="4"/>
      <c r="M178" s="16">
        <v>16828</v>
      </c>
      <c r="N178" s="107">
        <v>45184</v>
      </c>
      <c r="P178" s="4">
        <v>16822</v>
      </c>
      <c r="Q178" s="4">
        <v>80</v>
      </c>
      <c r="X178" s="124">
        <v>212301103</v>
      </c>
      <c r="Y178" s="123">
        <v>239823</v>
      </c>
      <c r="Z178" s="125" t="s">
        <v>63</v>
      </c>
      <c r="AA178" s="4">
        <v>238657</v>
      </c>
      <c r="AB178" s="5">
        <v>162</v>
      </c>
      <c r="AE178" s="4">
        <v>212301068</v>
      </c>
      <c r="AF178" s="4">
        <v>714578</v>
      </c>
      <c r="AG178" s="4" t="s">
        <v>4167</v>
      </c>
      <c r="AH178" s="4" t="s">
        <v>115</v>
      </c>
      <c r="AI178" s="4" t="s">
        <v>1818</v>
      </c>
      <c r="AJ178" s="4" t="s">
        <v>1296</v>
      </c>
      <c r="AK178" s="4">
        <v>212301068</v>
      </c>
      <c r="AM178" s="145">
        <v>16606</v>
      </c>
      <c r="AN178" s="81">
        <v>45272</v>
      </c>
    </row>
    <row r="179" spans="1:40" ht="40.200000000000003" x14ac:dyDescent="0.3">
      <c r="A179" s="176">
        <v>1733752277</v>
      </c>
      <c r="B179" s="177">
        <v>212301079</v>
      </c>
      <c r="C179" s="176" t="s">
        <v>4467</v>
      </c>
      <c r="D179" t="s">
        <v>5904</v>
      </c>
      <c r="E179" t="s">
        <v>5899</v>
      </c>
      <c r="I179" s="5"/>
      <c r="J179" s="4">
        <v>17272</v>
      </c>
      <c r="K179" s="107">
        <v>45189</v>
      </c>
      <c r="L179" s="4"/>
      <c r="M179" s="16">
        <v>16831</v>
      </c>
      <c r="N179" s="107">
        <v>45201</v>
      </c>
      <c r="P179" s="4">
        <v>16823</v>
      </c>
      <c r="Q179" s="4">
        <v>80</v>
      </c>
      <c r="X179" s="124">
        <v>212301104</v>
      </c>
      <c r="Y179" s="123">
        <v>239823</v>
      </c>
      <c r="Z179" s="125" t="s">
        <v>63</v>
      </c>
      <c r="AA179" s="4">
        <v>238657</v>
      </c>
      <c r="AB179" s="5">
        <v>162</v>
      </c>
      <c r="AE179" s="4">
        <v>212301070</v>
      </c>
      <c r="AF179" s="4">
        <v>714579</v>
      </c>
      <c r="AG179" s="4" t="s">
        <v>4173</v>
      </c>
      <c r="AH179" s="4" t="s">
        <v>115</v>
      </c>
      <c r="AI179" s="4" t="s">
        <v>1818</v>
      </c>
      <c r="AJ179" s="4" t="s">
        <v>1296</v>
      </c>
      <c r="AK179" s="4">
        <v>212301070</v>
      </c>
      <c r="AM179" s="146">
        <v>16607</v>
      </c>
      <c r="AN179" s="81">
        <v>45272</v>
      </c>
    </row>
    <row r="180" spans="1:40" ht="40.200000000000003" x14ac:dyDescent="0.3">
      <c r="A180" s="176">
        <v>70305892207</v>
      </c>
      <c r="B180" s="177">
        <v>212301081</v>
      </c>
      <c r="C180" s="176" t="s">
        <v>4882</v>
      </c>
      <c r="D180" t="s">
        <v>5904</v>
      </c>
      <c r="E180" t="s">
        <v>5899</v>
      </c>
      <c r="I180" s="5"/>
      <c r="J180" s="4">
        <v>19739</v>
      </c>
      <c r="K180" s="107">
        <v>45184</v>
      </c>
      <c r="L180" s="4"/>
      <c r="M180" s="16">
        <v>16868</v>
      </c>
      <c r="N180" s="107">
        <v>45197</v>
      </c>
      <c r="P180" s="4">
        <v>16829</v>
      </c>
      <c r="Q180" s="4" t="s">
        <v>1047</v>
      </c>
      <c r="X180" s="124">
        <v>212301105</v>
      </c>
      <c r="Y180" s="123">
        <v>239823</v>
      </c>
      <c r="Z180" s="125" t="s">
        <v>63</v>
      </c>
      <c r="AA180" s="4">
        <v>238657</v>
      </c>
      <c r="AB180" s="5">
        <v>162</v>
      </c>
      <c r="AE180" s="4">
        <v>212301072</v>
      </c>
      <c r="AF180" s="4">
        <v>714580</v>
      </c>
      <c r="AG180" s="4" t="s">
        <v>4179</v>
      </c>
      <c r="AH180" s="4" t="s">
        <v>115</v>
      </c>
      <c r="AI180" s="4" t="s">
        <v>1818</v>
      </c>
      <c r="AJ180" s="4" t="s">
        <v>1296</v>
      </c>
      <c r="AK180" s="4">
        <v>212301072</v>
      </c>
      <c r="AM180" s="145">
        <v>16622</v>
      </c>
      <c r="AN180" s="81">
        <v>45272</v>
      </c>
    </row>
    <row r="181" spans="1:40" ht="40.200000000000003" x14ac:dyDescent="0.3">
      <c r="A181" s="181">
        <v>3367591262</v>
      </c>
      <c r="B181" s="182">
        <v>212301083</v>
      </c>
      <c r="C181" s="181" t="s">
        <v>5553</v>
      </c>
      <c r="D181" t="s">
        <v>5904</v>
      </c>
      <c r="E181" t="s">
        <v>5899</v>
      </c>
      <c r="I181" s="5"/>
      <c r="J181" s="4">
        <v>19661</v>
      </c>
      <c r="K181" s="107">
        <v>45192</v>
      </c>
      <c r="L181" s="4"/>
      <c r="M181" s="16">
        <v>17065</v>
      </c>
      <c r="N181" s="107">
        <v>45195</v>
      </c>
      <c r="P181" s="4">
        <v>16881</v>
      </c>
      <c r="Q181" s="4">
        <v>80</v>
      </c>
      <c r="X181" s="124">
        <v>212301106</v>
      </c>
      <c r="Y181" s="123">
        <v>239823</v>
      </c>
      <c r="Z181" s="125" t="s">
        <v>63</v>
      </c>
      <c r="AA181" s="4">
        <v>238657</v>
      </c>
      <c r="AB181" s="5">
        <v>162</v>
      </c>
      <c r="AE181" s="4">
        <v>212301074</v>
      </c>
      <c r="AF181" s="4">
        <v>714581</v>
      </c>
      <c r="AG181" s="4" t="s">
        <v>4182</v>
      </c>
      <c r="AH181" s="4" t="s">
        <v>115</v>
      </c>
      <c r="AI181" s="4" t="s">
        <v>1818</v>
      </c>
      <c r="AJ181" s="4" t="s">
        <v>1296</v>
      </c>
      <c r="AK181" s="4">
        <v>212301074</v>
      </c>
      <c r="AM181" s="146">
        <v>16628</v>
      </c>
      <c r="AN181" s="81">
        <v>45272</v>
      </c>
    </row>
    <row r="182" spans="1:40" ht="40.200000000000003" x14ac:dyDescent="0.3">
      <c r="A182" s="176">
        <v>75422662253</v>
      </c>
      <c r="B182" s="177">
        <v>212301084</v>
      </c>
      <c r="C182" s="176" t="s">
        <v>1427</v>
      </c>
      <c r="D182" t="s">
        <v>5904</v>
      </c>
      <c r="E182" t="s">
        <v>5899</v>
      </c>
      <c r="I182" s="5"/>
      <c r="J182" s="4">
        <v>41482</v>
      </c>
      <c r="K182" s="107">
        <v>45227</v>
      </c>
      <c r="L182" s="4"/>
      <c r="M182" s="16">
        <v>16875</v>
      </c>
      <c r="N182" s="107">
        <v>45184</v>
      </c>
      <c r="P182" s="4">
        <v>16824</v>
      </c>
      <c r="Q182" s="4" t="s">
        <v>1047</v>
      </c>
      <c r="X182" s="124">
        <v>212301107</v>
      </c>
      <c r="Y182" s="123">
        <v>239823</v>
      </c>
      <c r="Z182" s="125" t="s">
        <v>63</v>
      </c>
      <c r="AA182" s="4">
        <v>238657</v>
      </c>
      <c r="AB182" s="5">
        <v>162</v>
      </c>
      <c r="AE182" s="4">
        <v>212301076</v>
      </c>
      <c r="AF182" s="4">
        <v>714582</v>
      </c>
      <c r="AG182" s="4" t="s">
        <v>4185</v>
      </c>
      <c r="AH182" s="4" t="s">
        <v>115</v>
      </c>
      <c r="AI182" s="4" t="s">
        <v>1818</v>
      </c>
      <c r="AJ182" s="4" t="s">
        <v>223</v>
      </c>
      <c r="AK182" s="4">
        <v>212301076</v>
      </c>
      <c r="AM182" s="145">
        <v>16544</v>
      </c>
      <c r="AN182" s="81">
        <v>45272</v>
      </c>
    </row>
    <row r="183" spans="1:40" ht="40.200000000000003" x14ac:dyDescent="0.3">
      <c r="A183" s="176">
        <v>69485313268</v>
      </c>
      <c r="B183" s="177">
        <v>212301085</v>
      </c>
      <c r="C183" s="176" t="s">
        <v>2503</v>
      </c>
      <c r="D183" t="s">
        <v>5904</v>
      </c>
      <c r="E183" t="s">
        <v>5899</v>
      </c>
      <c r="I183" s="5"/>
      <c r="J183" s="4">
        <v>20345</v>
      </c>
      <c r="K183" s="107">
        <v>45182</v>
      </c>
      <c r="L183" s="4"/>
      <c r="M183" s="16">
        <v>16646</v>
      </c>
      <c r="N183" s="107">
        <v>45177</v>
      </c>
      <c r="P183" s="4">
        <v>16832</v>
      </c>
      <c r="Q183" s="4">
        <v>80</v>
      </c>
      <c r="X183" s="124">
        <v>212301108</v>
      </c>
      <c r="Y183" s="123">
        <v>239823</v>
      </c>
      <c r="Z183" s="125" t="s">
        <v>63</v>
      </c>
      <c r="AA183" s="4">
        <v>238657</v>
      </c>
      <c r="AB183" s="5">
        <v>162</v>
      </c>
      <c r="AE183" s="4">
        <v>212301078</v>
      </c>
      <c r="AF183" s="4">
        <v>714583</v>
      </c>
      <c r="AG183" s="4" t="s">
        <v>4194</v>
      </c>
      <c r="AH183" s="4" t="s">
        <v>115</v>
      </c>
      <c r="AI183" s="4" t="s">
        <v>1818</v>
      </c>
      <c r="AJ183" s="4" t="s">
        <v>1296</v>
      </c>
      <c r="AK183" s="4">
        <v>212301078</v>
      </c>
      <c r="AM183" s="146">
        <v>16538</v>
      </c>
      <c r="AN183" s="81">
        <v>45272</v>
      </c>
    </row>
    <row r="184" spans="1:40" ht="40.200000000000003" x14ac:dyDescent="0.3">
      <c r="A184" s="176">
        <v>8266634270</v>
      </c>
      <c r="B184" s="177">
        <v>212301100</v>
      </c>
      <c r="C184" s="176" t="s">
        <v>4188</v>
      </c>
      <c r="D184" t="s">
        <v>5904</v>
      </c>
      <c r="E184" t="s">
        <v>5899</v>
      </c>
      <c r="I184" s="5"/>
      <c r="J184" s="4">
        <v>42176</v>
      </c>
      <c r="K184" s="107">
        <v>45247</v>
      </c>
      <c r="L184" s="4"/>
      <c r="M184" s="16">
        <v>16649</v>
      </c>
      <c r="N184" s="107">
        <v>45177</v>
      </c>
      <c r="P184" s="4">
        <v>16790</v>
      </c>
      <c r="Q184" s="4">
        <v>80</v>
      </c>
      <c r="X184" s="124">
        <v>212301109</v>
      </c>
      <c r="Y184" s="123">
        <v>239823</v>
      </c>
      <c r="Z184" s="125" t="s">
        <v>63</v>
      </c>
      <c r="AA184" s="4">
        <v>238657</v>
      </c>
      <c r="AB184" s="5">
        <v>162</v>
      </c>
      <c r="AE184" s="4">
        <v>212301079</v>
      </c>
      <c r="AF184" s="4">
        <v>714587</v>
      </c>
      <c r="AG184" s="4" t="s">
        <v>4467</v>
      </c>
      <c r="AH184" s="4" t="s">
        <v>64</v>
      </c>
      <c r="AI184" s="4" t="s">
        <v>63</v>
      </c>
      <c r="AJ184" s="4" t="s">
        <v>65</v>
      </c>
      <c r="AK184" s="4">
        <v>212301079</v>
      </c>
      <c r="AM184" s="145">
        <v>16601</v>
      </c>
      <c r="AN184" s="81">
        <v>45272</v>
      </c>
    </row>
    <row r="185" spans="1:40" ht="40.200000000000003" x14ac:dyDescent="0.3">
      <c r="A185" s="176">
        <v>67333915204</v>
      </c>
      <c r="B185" s="177">
        <v>212301101</v>
      </c>
      <c r="C185" s="176" t="s">
        <v>4423</v>
      </c>
      <c r="D185" t="s">
        <v>5904</v>
      </c>
      <c r="E185" t="s">
        <v>5899</v>
      </c>
      <c r="I185" s="5"/>
      <c r="J185" s="4">
        <v>16525</v>
      </c>
      <c r="K185" s="107">
        <v>45123</v>
      </c>
      <c r="L185" s="4"/>
      <c r="M185" s="16">
        <v>16708</v>
      </c>
      <c r="N185" s="107">
        <v>45168</v>
      </c>
      <c r="P185" s="4">
        <v>16966</v>
      </c>
      <c r="Q185" s="4">
        <v>80</v>
      </c>
      <c r="X185" s="124">
        <v>212301110</v>
      </c>
      <c r="Y185" s="123">
        <v>239823</v>
      </c>
      <c r="Z185" s="125" t="s">
        <v>63</v>
      </c>
      <c r="AA185" s="4">
        <v>238657</v>
      </c>
      <c r="AB185" s="5">
        <v>162</v>
      </c>
      <c r="AE185" s="4">
        <v>212301081</v>
      </c>
      <c r="AF185" s="4">
        <v>714603</v>
      </c>
      <c r="AG185" s="4" t="s">
        <v>4882</v>
      </c>
      <c r="AH185" s="4" t="s">
        <v>64</v>
      </c>
      <c r="AI185" s="4" t="s">
        <v>63</v>
      </c>
      <c r="AJ185" s="4" t="s">
        <v>65</v>
      </c>
      <c r="AK185" s="4">
        <v>212301081</v>
      </c>
      <c r="AM185" s="146">
        <v>16366</v>
      </c>
      <c r="AN185" s="81">
        <v>45272</v>
      </c>
    </row>
    <row r="186" spans="1:40" ht="40.200000000000003" x14ac:dyDescent="0.3">
      <c r="A186" s="176">
        <v>54682983253</v>
      </c>
      <c r="B186" s="177">
        <v>212301102</v>
      </c>
      <c r="C186" s="176" t="s">
        <v>4601</v>
      </c>
      <c r="D186" t="s">
        <v>5904</v>
      </c>
      <c r="E186" t="s">
        <v>5899</v>
      </c>
      <c r="I186" s="5"/>
      <c r="J186" s="5">
        <v>42650</v>
      </c>
      <c r="K186" s="152">
        <v>45277</v>
      </c>
      <c r="L186" s="4"/>
      <c r="M186" s="16">
        <v>16719</v>
      </c>
      <c r="N186" s="107">
        <v>45168</v>
      </c>
      <c r="P186" s="4">
        <v>16885</v>
      </c>
      <c r="Q186" s="4">
        <v>80</v>
      </c>
      <c r="X186" s="124">
        <v>212301111</v>
      </c>
      <c r="Y186" s="123">
        <v>239823</v>
      </c>
      <c r="Z186" s="125" t="s">
        <v>63</v>
      </c>
      <c r="AA186" s="4">
        <v>238657</v>
      </c>
      <c r="AB186" s="5">
        <v>162</v>
      </c>
      <c r="AE186" s="4">
        <v>212301083</v>
      </c>
      <c r="AF186" s="4">
        <v>714604</v>
      </c>
      <c r="AG186" s="4" t="s">
        <v>5553</v>
      </c>
      <c r="AH186" s="4" t="s">
        <v>64</v>
      </c>
      <c r="AI186" s="4" t="s">
        <v>63</v>
      </c>
      <c r="AJ186" s="4" t="s">
        <v>65</v>
      </c>
      <c r="AK186" s="4">
        <v>212301083</v>
      </c>
      <c r="AM186" s="145">
        <v>16372</v>
      </c>
      <c r="AN186" s="81">
        <v>45272</v>
      </c>
    </row>
    <row r="187" spans="1:40" ht="40.200000000000003" x14ac:dyDescent="0.3">
      <c r="A187" s="176">
        <v>1634998294</v>
      </c>
      <c r="B187" s="177">
        <v>212301103</v>
      </c>
      <c r="C187" s="176" t="s">
        <v>4701</v>
      </c>
      <c r="D187" t="s">
        <v>5904</v>
      </c>
      <c r="E187" t="s">
        <v>5899</v>
      </c>
      <c r="I187" s="5"/>
      <c r="J187" s="4">
        <v>19721</v>
      </c>
      <c r="K187" s="107">
        <v>45186</v>
      </c>
      <c r="L187" s="4"/>
      <c r="M187" s="16">
        <v>16731</v>
      </c>
      <c r="N187" s="107">
        <v>45199</v>
      </c>
      <c r="P187" s="4">
        <v>16886</v>
      </c>
      <c r="Q187" s="4">
        <v>80</v>
      </c>
      <c r="X187" s="124">
        <v>212301112</v>
      </c>
      <c r="Y187" s="123">
        <v>239823</v>
      </c>
      <c r="Z187" s="125" t="s">
        <v>63</v>
      </c>
      <c r="AA187" s="4">
        <v>238657</v>
      </c>
      <c r="AB187" s="5">
        <v>162</v>
      </c>
      <c r="AE187" s="4">
        <v>212301084</v>
      </c>
      <c r="AF187" s="4">
        <v>714655</v>
      </c>
      <c r="AG187" s="4" t="s">
        <v>1427</v>
      </c>
      <c r="AH187" s="4" t="s">
        <v>64</v>
      </c>
      <c r="AI187" s="4" t="s">
        <v>63</v>
      </c>
      <c r="AJ187" s="4" t="s">
        <v>65</v>
      </c>
      <c r="AK187" s="4">
        <v>212301084</v>
      </c>
      <c r="AM187" s="146">
        <v>16474</v>
      </c>
      <c r="AN187" s="81">
        <v>45272</v>
      </c>
    </row>
    <row r="188" spans="1:40" ht="40.200000000000003" x14ac:dyDescent="0.3">
      <c r="A188" s="176">
        <v>1700319264</v>
      </c>
      <c r="B188" s="177">
        <v>212301104</v>
      </c>
      <c r="C188" s="176" t="s">
        <v>4925</v>
      </c>
      <c r="D188" t="s">
        <v>5904</v>
      </c>
      <c r="E188" t="s">
        <v>5899</v>
      </c>
      <c r="I188" s="5"/>
      <c r="J188" s="4">
        <v>20111</v>
      </c>
      <c r="K188" s="107">
        <v>45175</v>
      </c>
      <c r="L188" s="4"/>
      <c r="M188" s="16">
        <v>16732</v>
      </c>
      <c r="N188" s="107">
        <v>45168</v>
      </c>
      <c r="P188" s="4">
        <v>16891</v>
      </c>
      <c r="Q188" s="4" t="s">
        <v>1047</v>
      </c>
      <c r="X188" s="124">
        <v>212301113</v>
      </c>
      <c r="Y188" s="123">
        <v>239823</v>
      </c>
      <c r="Z188" s="125" t="s">
        <v>63</v>
      </c>
      <c r="AA188" s="4">
        <v>238657</v>
      </c>
      <c r="AB188" s="5">
        <v>162</v>
      </c>
      <c r="AE188" s="4">
        <v>212301085</v>
      </c>
      <c r="AF188" s="4">
        <v>714665</v>
      </c>
      <c r="AG188" s="4" t="s">
        <v>2503</v>
      </c>
      <c r="AH188" s="4" t="s">
        <v>1906</v>
      </c>
      <c r="AI188" s="4" t="s">
        <v>1856</v>
      </c>
      <c r="AJ188" s="4" t="s">
        <v>1928</v>
      </c>
      <c r="AK188" s="4">
        <v>212301085</v>
      </c>
      <c r="AM188" s="145">
        <v>16495</v>
      </c>
      <c r="AN188" s="81">
        <v>45272</v>
      </c>
    </row>
    <row r="189" spans="1:40" ht="40.200000000000003" x14ac:dyDescent="0.3">
      <c r="A189" s="176">
        <v>97818771204</v>
      </c>
      <c r="B189" s="177">
        <v>212301105</v>
      </c>
      <c r="C189" s="176" t="s">
        <v>5162</v>
      </c>
      <c r="D189" t="s">
        <v>5904</v>
      </c>
      <c r="E189" t="s">
        <v>5899</v>
      </c>
      <c r="I189" s="5"/>
      <c r="J189" s="5">
        <v>42566</v>
      </c>
      <c r="K189" s="107">
        <v>45252</v>
      </c>
      <c r="L189" s="4"/>
      <c r="M189" s="16">
        <v>16738</v>
      </c>
      <c r="N189" s="107">
        <v>45177</v>
      </c>
      <c r="P189" s="4">
        <v>16894</v>
      </c>
      <c r="Q189" s="4">
        <v>80</v>
      </c>
      <c r="X189" s="124">
        <v>212301131</v>
      </c>
      <c r="Y189" s="123">
        <v>239823</v>
      </c>
      <c r="Z189" s="125" t="s">
        <v>63</v>
      </c>
      <c r="AA189" s="4">
        <v>238657</v>
      </c>
      <c r="AB189" s="5">
        <v>162</v>
      </c>
      <c r="AE189" s="4">
        <v>212301100</v>
      </c>
      <c r="AF189" s="4">
        <v>714669</v>
      </c>
      <c r="AG189" s="4" t="s">
        <v>4188</v>
      </c>
      <c r="AH189" s="4" t="s">
        <v>64</v>
      </c>
      <c r="AI189" s="4" t="s">
        <v>63</v>
      </c>
      <c r="AJ189" s="4" t="s">
        <v>65</v>
      </c>
      <c r="AK189" s="4">
        <v>212301100</v>
      </c>
      <c r="AM189" s="146">
        <v>17561</v>
      </c>
      <c r="AN189" s="81">
        <v>45272</v>
      </c>
    </row>
    <row r="190" spans="1:40" ht="40.200000000000003" x14ac:dyDescent="0.3">
      <c r="A190" s="176">
        <v>712649512</v>
      </c>
      <c r="B190" s="177">
        <v>212301106</v>
      </c>
      <c r="C190" s="176" t="s">
        <v>5342</v>
      </c>
      <c r="D190" t="s">
        <v>5904</v>
      </c>
      <c r="E190" t="s">
        <v>5899</v>
      </c>
      <c r="I190" s="5"/>
      <c r="J190" s="4">
        <v>19645</v>
      </c>
      <c r="K190" s="107">
        <v>45193</v>
      </c>
      <c r="L190" s="4"/>
      <c r="M190" s="16">
        <v>16742</v>
      </c>
      <c r="N190" s="107">
        <v>45168</v>
      </c>
      <c r="P190" s="4">
        <v>16895</v>
      </c>
      <c r="Q190" s="4">
        <v>80</v>
      </c>
      <c r="X190" s="124">
        <v>212301132</v>
      </c>
      <c r="Y190" s="123">
        <v>239823</v>
      </c>
      <c r="Z190" s="125" t="s">
        <v>63</v>
      </c>
      <c r="AA190" s="4">
        <v>238657</v>
      </c>
      <c r="AB190" s="5">
        <v>162</v>
      </c>
      <c r="AE190" s="4">
        <v>212301101</v>
      </c>
      <c r="AF190" s="4">
        <v>714673</v>
      </c>
      <c r="AG190" s="4" t="s">
        <v>4423</v>
      </c>
      <c r="AH190" s="4" t="s">
        <v>64</v>
      </c>
      <c r="AI190" s="4" t="s">
        <v>63</v>
      </c>
      <c r="AJ190" s="4" t="s">
        <v>65</v>
      </c>
      <c r="AK190" s="4">
        <v>212301101</v>
      </c>
      <c r="AM190" s="145">
        <v>16646</v>
      </c>
      <c r="AN190" s="81">
        <v>45272</v>
      </c>
    </row>
    <row r="191" spans="1:40" ht="40.200000000000003" x14ac:dyDescent="0.3">
      <c r="A191" s="176">
        <v>189786221</v>
      </c>
      <c r="B191" s="177">
        <v>212301107</v>
      </c>
      <c r="C191" s="176" t="s">
        <v>203</v>
      </c>
      <c r="D191" t="s">
        <v>5904</v>
      </c>
      <c r="E191" t="s">
        <v>5899</v>
      </c>
      <c r="I191" s="5"/>
      <c r="J191" s="5">
        <v>42644</v>
      </c>
      <c r="K191" s="152">
        <v>45277</v>
      </c>
      <c r="L191" s="4"/>
      <c r="M191" s="16">
        <v>18705</v>
      </c>
      <c r="N191" s="107">
        <v>45168</v>
      </c>
      <c r="P191" s="4">
        <v>16918</v>
      </c>
      <c r="Q191" s="4">
        <v>80</v>
      </c>
      <c r="X191" s="124">
        <v>212301133</v>
      </c>
      <c r="Y191" s="123">
        <v>239823</v>
      </c>
      <c r="Z191" s="125" t="s">
        <v>63</v>
      </c>
      <c r="AA191" s="4">
        <v>238657</v>
      </c>
      <c r="AB191" s="5">
        <v>162</v>
      </c>
      <c r="AE191" s="4">
        <v>212301102</v>
      </c>
      <c r="AF191" s="4">
        <v>714676</v>
      </c>
      <c r="AG191" s="4" t="s">
        <v>4601</v>
      </c>
      <c r="AH191" s="4" t="s">
        <v>64</v>
      </c>
      <c r="AI191" s="4" t="s">
        <v>63</v>
      </c>
      <c r="AJ191" s="4" t="s">
        <v>65</v>
      </c>
      <c r="AK191" s="4">
        <v>212301102</v>
      </c>
      <c r="AM191" s="146">
        <v>16649</v>
      </c>
      <c r="AN191" s="81">
        <v>45272</v>
      </c>
    </row>
    <row r="192" spans="1:40" ht="40.200000000000003" x14ac:dyDescent="0.3">
      <c r="A192" s="176">
        <v>95426850259</v>
      </c>
      <c r="B192" s="177">
        <v>212301108</v>
      </c>
      <c r="C192" s="176" t="s">
        <v>252</v>
      </c>
      <c r="D192" t="s">
        <v>5904</v>
      </c>
      <c r="E192" t="s">
        <v>5899</v>
      </c>
      <c r="I192" s="5"/>
      <c r="J192" s="4">
        <v>40690</v>
      </c>
      <c r="K192" s="107">
        <v>45242</v>
      </c>
      <c r="L192" s="4"/>
      <c r="M192" s="16">
        <v>18707</v>
      </c>
      <c r="N192" s="107">
        <v>45168</v>
      </c>
      <c r="P192" s="4">
        <v>16928</v>
      </c>
      <c r="Q192" s="4" t="s">
        <v>1047</v>
      </c>
      <c r="X192" s="124">
        <v>212301134</v>
      </c>
      <c r="Y192" s="123">
        <v>239823</v>
      </c>
      <c r="Z192" s="125" t="s">
        <v>63</v>
      </c>
      <c r="AA192" s="4">
        <v>238657</v>
      </c>
      <c r="AB192" s="5">
        <v>162</v>
      </c>
      <c r="AE192" s="4">
        <v>212301103</v>
      </c>
      <c r="AF192" s="4">
        <v>714681</v>
      </c>
      <c r="AG192" s="4" t="s">
        <v>4701</v>
      </c>
      <c r="AH192" s="4" t="s">
        <v>64</v>
      </c>
      <c r="AI192" s="4" t="s">
        <v>63</v>
      </c>
      <c r="AJ192" s="4" t="s">
        <v>65</v>
      </c>
      <c r="AK192" s="4">
        <v>212301103</v>
      </c>
      <c r="AM192" s="145">
        <v>16708</v>
      </c>
      <c r="AN192" s="81">
        <v>45272</v>
      </c>
    </row>
    <row r="193" spans="1:40" ht="40.200000000000003" x14ac:dyDescent="0.3">
      <c r="A193" s="176">
        <v>567255239</v>
      </c>
      <c r="B193" s="177">
        <v>212301109</v>
      </c>
      <c r="C193" s="176" t="s">
        <v>897</v>
      </c>
      <c r="D193" t="s">
        <v>5904</v>
      </c>
      <c r="E193" t="s">
        <v>5899</v>
      </c>
      <c r="I193" s="5"/>
      <c r="J193" s="4">
        <v>16526</v>
      </c>
      <c r="K193" s="107">
        <v>45245</v>
      </c>
      <c r="L193" s="4"/>
      <c r="M193" s="16">
        <v>18709</v>
      </c>
      <c r="N193" s="107">
        <v>45168</v>
      </c>
      <c r="P193" s="4">
        <v>16933</v>
      </c>
      <c r="Q193" s="4" t="s">
        <v>1047</v>
      </c>
      <c r="X193" s="124">
        <v>212301135</v>
      </c>
      <c r="Y193" s="123">
        <v>239823</v>
      </c>
      <c r="Z193" s="125" t="s">
        <v>63</v>
      </c>
      <c r="AA193" s="4">
        <v>238657</v>
      </c>
      <c r="AB193" s="5">
        <v>162</v>
      </c>
      <c r="AE193" s="4">
        <v>212301104</v>
      </c>
      <c r="AF193" s="4">
        <v>714684</v>
      </c>
      <c r="AG193" s="4" t="s">
        <v>4925</v>
      </c>
      <c r="AH193" s="4" t="s">
        <v>64</v>
      </c>
      <c r="AI193" s="4" t="s">
        <v>63</v>
      </c>
      <c r="AJ193" s="4" t="s">
        <v>65</v>
      </c>
      <c r="AK193" s="4">
        <v>212301104</v>
      </c>
      <c r="AM193" s="146">
        <v>16719</v>
      </c>
      <c r="AN193" s="81">
        <v>45272</v>
      </c>
    </row>
    <row r="194" spans="1:40" ht="40.200000000000003" x14ac:dyDescent="0.3">
      <c r="A194" s="176">
        <v>1015110274</v>
      </c>
      <c r="B194" s="177">
        <v>212301110</v>
      </c>
      <c r="C194" s="176" t="s">
        <v>1164</v>
      </c>
      <c r="D194" t="s">
        <v>5904</v>
      </c>
      <c r="E194" t="s">
        <v>5899</v>
      </c>
      <c r="I194" s="5"/>
      <c r="J194" s="4">
        <v>41430</v>
      </c>
      <c r="K194" s="107">
        <v>45236</v>
      </c>
      <c r="L194" s="4"/>
      <c r="M194" s="16">
        <v>18711</v>
      </c>
      <c r="N194" s="107">
        <v>45199</v>
      </c>
      <c r="P194" s="4">
        <v>16936</v>
      </c>
      <c r="Q194" s="4">
        <v>80</v>
      </c>
      <c r="X194" s="124">
        <v>212301136</v>
      </c>
      <c r="Y194" s="123">
        <v>239823</v>
      </c>
      <c r="Z194" s="125" t="s">
        <v>63</v>
      </c>
      <c r="AA194" s="4">
        <v>238657</v>
      </c>
      <c r="AB194" s="5">
        <v>162</v>
      </c>
      <c r="AE194" s="4">
        <v>212301105</v>
      </c>
      <c r="AF194" s="4">
        <v>714686</v>
      </c>
      <c r="AG194" s="4" t="s">
        <v>5162</v>
      </c>
      <c r="AH194" s="4" t="s">
        <v>64</v>
      </c>
      <c r="AI194" s="4" t="s">
        <v>63</v>
      </c>
      <c r="AJ194" s="4" t="s">
        <v>65</v>
      </c>
      <c r="AK194" s="4">
        <v>212301105</v>
      </c>
      <c r="AM194" s="145">
        <v>16731</v>
      </c>
      <c r="AN194" s="81">
        <v>45272</v>
      </c>
    </row>
    <row r="195" spans="1:40" ht="40.200000000000003" x14ac:dyDescent="0.3">
      <c r="A195" s="176">
        <v>1453959289</v>
      </c>
      <c r="B195" s="177">
        <v>212301111</v>
      </c>
      <c r="C195" s="176" t="s">
        <v>1338</v>
      </c>
      <c r="D195" t="s">
        <v>5904</v>
      </c>
      <c r="E195" t="s">
        <v>5899</v>
      </c>
      <c r="I195" s="5"/>
      <c r="J195" s="4">
        <v>42250</v>
      </c>
      <c r="K195" s="107">
        <v>45243</v>
      </c>
      <c r="L195" s="4"/>
      <c r="M195" s="16">
        <v>18713</v>
      </c>
      <c r="N195" s="107">
        <v>45168</v>
      </c>
      <c r="P195" s="4">
        <v>16838</v>
      </c>
      <c r="Q195" s="4">
        <v>80</v>
      </c>
      <c r="X195" s="124">
        <v>212301137</v>
      </c>
      <c r="Y195" s="123">
        <v>239823</v>
      </c>
      <c r="Z195" s="125" t="s">
        <v>63</v>
      </c>
      <c r="AA195" s="4">
        <v>238657</v>
      </c>
      <c r="AB195" s="5">
        <v>162</v>
      </c>
      <c r="AE195" s="4">
        <v>212301106</v>
      </c>
      <c r="AF195" s="4">
        <v>714690</v>
      </c>
      <c r="AG195" s="4" t="s">
        <v>5342</v>
      </c>
      <c r="AH195" s="4" t="s">
        <v>64</v>
      </c>
      <c r="AI195" s="4" t="s">
        <v>63</v>
      </c>
      <c r="AJ195" s="4" t="s">
        <v>65</v>
      </c>
      <c r="AK195" s="4">
        <v>212301106</v>
      </c>
      <c r="AM195" s="146">
        <v>16732</v>
      </c>
      <c r="AN195" s="81">
        <v>45272</v>
      </c>
    </row>
    <row r="196" spans="1:40" ht="40.200000000000003" x14ac:dyDescent="0.3">
      <c r="A196" s="176">
        <v>68304692287</v>
      </c>
      <c r="B196" s="177">
        <v>212301112</v>
      </c>
      <c r="C196" s="176" t="s">
        <v>1735</v>
      </c>
      <c r="D196" t="s">
        <v>5904</v>
      </c>
      <c r="E196" t="s">
        <v>5899</v>
      </c>
      <c r="I196" s="5"/>
      <c r="J196" s="4">
        <v>19355</v>
      </c>
      <c r="K196" s="107">
        <v>45221</v>
      </c>
      <c r="L196" s="4"/>
      <c r="M196" s="16">
        <v>18715</v>
      </c>
      <c r="N196" s="107">
        <v>45168</v>
      </c>
      <c r="P196" s="4">
        <v>16846</v>
      </c>
      <c r="Q196" s="4" t="s">
        <v>365</v>
      </c>
      <c r="X196" s="124">
        <v>212301203</v>
      </c>
      <c r="Y196" s="123">
        <v>239823</v>
      </c>
      <c r="Z196" s="125" t="s">
        <v>63</v>
      </c>
      <c r="AA196" s="4">
        <v>238657</v>
      </c>
      <c r="AB196" s="5">
        <v>162</v>
      </c>
      <c r="AE196" s="4">
        <v>212301107</v>
      </c>
      <c r="AF196" s="4">
        <v>714693</v>
      </c>
      <c r="AG196" s="4" t="s">
        <v>203</v>
      </c>
      <c r="AH196" s="4" t="s">
        <v>64</v>
      </c>
      <c r="AI196" s="4" t="s">
        <v>63</v>
      </c>
      <c r="AJ196" s="4" t="s">
        <v>65</v>
      </c>
      <c r="AK196" s="4">
        <v>212301107</v>
      </c>
      <c r="AM196" s="145">
        <v>16738</v>
      </c>
      <c r="AN196" s="81">
        <v>45272</v>
      </c>
    </row>
    <row r="197" spans="1:40" ht="40.200000000000003" x14ac:dyDescent="0.3">
      <c r="A197" s="176">
        <v>71205154205</v>
      </c>
      <c r="B197" s="177">
        <v>212301113</v>
      </c>
      <c r="C197" s="176" t="s">
        <v>1847</v>
      </c>
      <c r="D197" t="s">
        <v>5904</v>
      </c>
      <c r="E197" t="s">
        <v>5899</v>
      </c>
      <c r="I197" s="5"/>
      <c r="J197" s="4">
        <v>19621</v>
      </c>
      <c r="K197" s="107">
        <v>45198</v>
      </c>
      <c r="L197" s="4"/>
      <c r="M197" s="16">
        <v>18717</v>
      </c>
      <c r="N197" s="107">
        <v>45178</v>
      </c>
      <c r="P197" s="4">
        <v>16858</v>
      </c>
      <c r="Q197" s="4" t="s">
        <v>1047</v>
      </c>
      <c r="X197" s="124">
        <v>212301204</v>
      </c>
      <c r="Y197" s="123">
        <v>239823</v>
      </c>
      <c r="Z197" s="125" t="s">
        <v>63</v>
      </c>
      <c r="AA197" s="4">
        <v>238657</v>
      </c>
      <c r="AB197" s="5">
        <v>162</v>
      </c>
      <c r="AE197" s="4">
        <v>212301108</v>
      </c>
      <c r="AF197" s="4">
        <v>714695</v>
      </c>
      <c r="AG197" s="4" t="s">
        <v>252</v>
      </c>
      <c r="AH197" s="4" t="s">
        <v>64</v>
      </c>
      <c r="AI197" s="4" t="s">
        <v>63</v>
      </c>
      <c r="AJ197" s="4" t="s">
        <v>65</v>
      </c>
      <c r="AK197" s="4">
        <v>212301108</v>
      </c>
      <c r="AM197" s="146">
        <v>16742</v>
      </c>
      <c r="AN197" s="81">
        <v>45272</v>
      </c>
    </row>
    <row r="198" spans="1:40" ht="40.200000000000003" x14ac:dyDescent="0.3">
      <c r="A198" s="181">
        <v>68220588268</v>
      </c>
      <c r="B198" s="182">
        <v>212301114</v>
      </c>
      <c r="C198" s="181" t="s">
        <v>2048</v>
      </c>
      <c r="D198" t="s">
        <v>5904</v>
      </c>
      <c r="E198" t="s">
        <v>5899</v>
      </c>
      <c r="I198" s="5"/>
      <c r="J198" s="4">
        <v>19389</v>
      </c>
      <c r="K198" s="107">
        <v>45210</v>
      </c>
      <c r="L198" s="4"/>
      <c r="M198" s="16">
        <v>18763</v>
      </c>
      <c r="N198" s="107">
        <v>45192</v>
      </c>
      <c r="P198" s="4">
        <v>16860</v>
      </c>
      <c r="Q198" s="4">
        <v>80</v>
      </c>
      <c r="X198" s="124">
        <v>212301205</v>
      </c>
      <c r="Y198" s="123">
        <v>239823</v>
      </c>
      <c r="Z198" s="125" t="s">
        <v>63</v>
      </c>
      <c r="AA198" s="4">
        <v>238657</v>
      </c>
      <c r="AB198" s="5">
        <v>162</v>
      </c>
      <c r="AE198" s="4">
        <v>212301109</v>
      </c>
      <c r="AF198" s="4">
        <v>714696</v>
      </c>
      <c r="AG198" s="4" t="s">
        <v>897</v>
      </c>
      <c r="AH198" s="4" t="s">
        <v>64</v>
      </c>
      <c r="AI198" s="4" t="s">
        <v>63</v>
      </c>
      <c r="AJ198" s="4" t="s">
        <v>65</v>
      </c>
      <c r="AK198" s="4">
        <v>212301109</v>
      </c>
      <c r="AM198" s="145">
        <v>18705</v>
      </c>
      <c r="AN198" s="81">
        <v>45272</v>
      </c>
    </row>
    <row r="199" spans="1:40" ht="40.200000000000003" x14ac:dyDescent="0.3">
      <c r="A199" s="176">
        <v>79010083268</v>
      </c>
      <c r="B199" s="177">
        <v>212301115</v>
      </c>
      <c r="C199" s="176" t="s">
        <v>2060</v>
      </c>
      <c r="D199" t="s">
        <v>5904</v>
      </c>
      <c r="E199" t="s">
        <v>5899</v>
      </c>
      <c r="I199" s="5"/>
      <c r="J199" s="4">
        <v>19753</v>
      </c>
      <c r="K199" s="107">
        <v>45191</v>
      </c>
      <c r="L199" s="4"/>
      <c r="M199" s="16">
        <v>18765</v>
      </c>
      <c r="N199" s="107">
        <v>45191</v>
      </c>
      <c r="P199" s="4">
        <v>16862</v>
      </c>
      <c r="Q199" s="4" t="s">
        <v>1047</v>
      </c>
      <c r="X199" s="124">
        <v>212301206</v>
      </c>
      <c r="Y199" s="123">
        <v>239823</v>
      </c>
      <c r="Z199" s="125" t="s">
        <v>63</v>
      </c>
      <c r="AA199" s="4">
        <v>238657</v>
      </c>
      <c r="AB199" s="5">
        <v>162</v>
      </c>
      <c r="AE199" s="4">
        <v>212301110</v>
      </c>
      <c r="AF199" s="4">
        <v>714700</v>
      </c>
      <c r="AG199" s="4" t="s">
        <v>1164</v>
      </c>
      <c r="AH199" s="4" t="s">
        <v>64</v>
      </c>
      <c r="AI199" s="4" t="s">
        <v>63</v>
      </c>
      <c r="AJ199" s="4" t="s">
        <v>65</v>
      </c>
      <c r="AK199" s="4">
        <v>212301110</v>
      </c>
      <c r="AM199" s="146">
        <v>18707</v>
      </c>
      <c r="AN199" s="81">
        <v>45272</v>
      </c>
    </row>
    <row r="200" spans="1:40" ht="40.200000000000003" x14ac:dyDescent="0.3">
      <c r="A200" s="176">
        <v>65552628268</v>
      </c>
      <c r="B200" s="177">
        <v>212301118</v>
      </c>
      <c r="C200" s="176" t="s">
        <v>2081</v>
      </c>
      <c r="D200" t="s">
        <v>5904</v>
      </c>
      <c r="E200" t="s">
        <v>5899</v>
      </c>
      <c r="I200" s="5"/>
      <c r="J200" s="4">
        <v>17274</v>
      </c>
      <c r="K200" s="107">
        <v>45189</v>
      </c>
      <c r="L200" s="4"/>
      <c r="M200" s="16">
        <v>18767</v>
      </c>
      <c r="N200" s="107">
        <v>45191</v>
      </c>
      <c r="P200" s="4">
        <v>16866</v>
      </c>
      <c r="Q200" s="4" t="s">
        <v>1047</v>
      </c>
      <c r="X200" s="124">
        <v>212300907</v>
      </c>
      <c r="Y200" s="123">
        <v>239824</v>
      </c>
      <c r="Z200" s="125" t="s">
        <v>63</v>
      </c>
      <c r="AA200" s="4">
        <v>237728</v>
      </c>
      <c r="AB200" s="5">
        <v>1</v>
      </c>
      <c r="AE200" s="4">
        <v>212301111</v>
      </c>
      <c r="AF200" s="4">
        <v>714705</v>
      </c>
      <c r="AG200" s="4" t="s">
        <v>1338</v>
      </c>
      <c r="AH200" s="4" t="s">
        <v>64</v>
      </c>
      <c r="AI200" s="4" t="s">
        <v>63</v>
      </c>
      <c r="AJ200" s="4" t="s">
        <v>65</v>
      </c>
      <c r="AK200" s="4">
        <v>212301111</v>
      </c>
      <c r="AM200" s="145">
        <v>18709</v>
      </c>
      <c r="AN200" s="81">
        <v>45272</v>
      </c>
    </row>
    <row r="201" spans="1:40" ht="28.2" x14ac:dyDescent="0.3">
      <c r="A201" s="176">
        <v>447391259</v>
      </c>
      <c r="B201" s="177">
        <v>212301119</v>
      </c>
      <c r="C201" s="176" t="s">
        <v>2219</v>
      </c>
      <c r="D201" t="s">
        <v>5904</v>
      </c>
      <c r="E201" t="s">
        <v>5899</v>
      </c>
      <c r="I201" s="5"/>
      <c r="J201" s="4">
        <v>20067</v>
      </c>
      <c r="K201" s="107">
        <v>45223</v>
      </c>
      <c r="L201" s="4"/>
      <c r="M201" s="16">
        <v>18769</v>
      </c>
      <c r="N201" s="107">
        <v>45189</v>
      </c>
      <c r="P201" s="4">
        <v>16869</v>
      </c>
      <c r="Q201" s="4">
        <v>80</v>
      </c>
      <c r="X201" s="124">
        <v>212301028</v>
      </c>
      <c r="Y201" s="123">
        <v>239825</v>
      </c>
      <c r="Z201" s="126" t="s">
        <v>1818</v>
      </c>
      <c r="AA201" s="4">
        <v>238657</v>
      </c>
      <c r="AB201" s="5">
        <v>63</v>
      </c>
      <c r="AE201" s="4">
        <v>212301112</v>
      </c>
      <c r="AF201" s="4">
        <v>714707</v>
      </c>
      <c r="AG201" s="4" t="s">
        <v>1735</v>
      </c>
      <c r="AH201" s="4" t="s">
        <v>64</v>
      </c>
      <c r="AI201" s="4" t="s">
        <v>63</v>
      </c>
      <c r="AJ201" s="4" t="s">
        <v>65</v>
      </c>
      <c r="AK201" s="4">
        <v>212301112</v>
      </c>
      <c r="AM201" s="146">
        <v>18711</v>
      </c>
      <c r="AN201" s="81">
        <v>45272</v>
      </c>
    </row>
    <row r="202" spans="1:40" ht="28.2" x14ac:dyDescent="0.3">
      <c r="A202" s="176">
        <v>1949333264</v>
      </c>
      <c r="B202" s="177">
        <v>212301120</v>
      </c>
      <c r="C202" s="176" t="s">
        <v>2223</v>
      </c>
      <c r="D202" t="s">
        <v>5904</v>
      </c>
      <c r="E202" t="s">
        <v>5899</v>
      </c>
      <c r="I202" s="5"/>
      <c r="J202" s="4">
        <v>17172</v>
      </c>
      <c r="K202" s="107">
        <v>45184</v>
      </c>
      <c r="L202" s="4"/>
      <c r="M202" s="16">
        <v>18771</v>
      </c>
      <c r="N202" s="107">
        <v>45189</v>
      </c>
      <c r="P202" s="4">
        <v>16879</v>
      </c>
      <c r="Q202" s="4" t="s">
        <v>1047</v>
      </c>
      <c r="X202" s="124">
        <v>212301029</v>
      </c>
      <c r="Y202" s="123">
        <v>239825</v>
      </c>
      <c r="Z202" s="126" t="s">
        <v>1818</v>
      </c>
      <c r="AA202" s="4">
        <v>238657</v>
      </c>
      <c r="AB202" s="5">
        <v>63</v>
      </c>
      <c r="AE202" s="4">
        <v>212301113</v>
      </c>
      <c r="AF202" s="4">
        <v>715028</v>
      </c>
      <c r="AG202" s="4" t="s">
        <v>1847</v>
      </c>
      <c r="AH202" s="4" t="s">
        <v>64</v>
      </c>
      <c r="AI202" s="4" t="s">
        <v>63</v>
      </c>
      <c r="AJ202" s="4" t="s">
        <v>65</v>
      </c>
      <c r="AK202" s="4">
        <v>212301113</v>
      </c>
      <c r="AM202" s="145">
        <v>18713</v>
      </c>
      <c r="AN202" s="81">
        <v>45272</v>
      </c>
    </row>
    <row r="203" spans="1:40" ht="28.2" x14ac:dyDescent="0.3">
      <c r="A203" s="176">
        <v>2577119278</v>
      </c>
      <c r="B203" s="177">
        <v>212301121</v>
      </c>
      <c r="C203" s="176" t="s">
        <v>2227</v>
      </c>
      <c r="D203" t="s">
        <v>5904</v>
      </c>
      <c r="E203" t="s">
        <v>5899</v>
      </c>
      <c r="I203" s="5"/>
      <c r="J203" s="4">
        <v>42484</v>
      </c>
      <c r="K203" s="107">
        <v>45214</v>
      </c>
      <c r="L203" s="4"/>
      <c r="M203" s="16">
        <v>18799</v>
      </c>
      <c r="N203" s="107">
        <v>45173</v>
      </c>
      <c r="P203" s="4">
        <v>16890</v>
      </c>
      <c r="Q203" s="4">
        <v>80</v>
      </c>
      <c r="X203" s="124">
        <v>212301031</v>
      </c>
      <c r="Y203" s="123">
        <v>239825</v>
      </c>
      <c r="Z203" s="126" t="s">
        <v>1818</v>
      </c>
      <c r="AA203" s="4">
        <v>238657</v>
      </c>
      <c r="AB203" s="5">
        <v>63</v>
      </c>
      <c r="AE203" s="4">
        <v>212301114</v>
      </c>
      <c r="AF203" s="4">
        <v>715044</v>
      </c>
      <c r="AG203" s="4" t="s">
        <v>2048</v>
      </c>
      <c r="AH203" s="4" t="s">
        <v>1906</v>
      </c>
      <c r="AI203" s="4" t="s">
        <v>1856</v>
      </c>
      <c r="AJ203" s="4" t="s">
        <v>1916</v>
      </c>
      <c r="AK203" s="4">
        <v>212301114</v>
      </c>
      <c r="AM203" s="146">
        <v>18715</v>
      </c>
      <c r="AN203" s="81">
        <v>45272</v>
      </c>
    </row>
    <row r="204" spans="1:40" ht="28.2" x14ac:dyDescent="0.3">
      <c r="A204" s="176">
        <v>62476319287</v>
      </c>
      <c r="B204" s="177">
        <v>212301122</v>
      </c>
      <c r="C204" s="176" t="s">
        <v>2244</v>
      </c>
      <c r="D204" t="s">
        <v>5904</v>
      </c>
      <c r="E204" t="s">
        <v>5899</v>
      </c>
      <c r="I204" s="5"/>
      <c r="J204" s="4">
        <v>16528</v>
      </c>
      <c r="K204" s="107">
        <v>45241</v>
      </c>
      <c r="L204" s="4"/>
      <c r="M204" s="16">
        <v>18801</v>
      </c>
      <c r="N204" s="107">
        <v>45194</v>
      </c>
      <c r="P204" s="4">
        <v>16896</v>
      </c>
      <c r="Q204" s="4" t="s">
        <v>1047</v>
      </c>
      <c r="X204" s="124">
        <v>212301033</v>
      </c>
      <c r="Y204" s="123">
        <v>239825</v>
      </c>
      <c r="Z204" s="126" t="s">
        <v>1818</v>
      </c>
      <c r="AA204" s="4">
        <v>238657</v>
      </c>
      <c r="AB204" s="5">
        <v>63</v>
      </c>
      <c r="AE204" s="4">
        <v>212301115</v>
      </c>
      <c r="AF204" s="4">
        <v>715046</v>
      </c>
      <c r="AG204" s="4" t="s">
        <v>2060</v>
      </c>
      <c r="AH204" s="4" t="s">
        <v>1906</v>
      </c>
      <c r="AI204" s="4" t="s">
        <v>1856</v>
      </c>
      <c r="AJ204" s="4" t="s">
        <v>1916</v>
      </c>
      <c r="AK204" s="4">
        <v>212301115</v>
      </c>
      <c r="AM204" s="145">
        <v>18717</v>
      </c>
      <c r="AN204" s="81">
        <v>45272</v>
      </c>
    </row>
    <row r="205" spans="1:40" ht="28.2" x14ac:dyDescent="0.3">
      <c r="A205" s="176">
        <v>76186202291</v>
      </c>
      <c r="B205" s="177">
        <v>212301125</v>
      </c>
      <c r="C205" s="176" t="s">
        <v>2270</v>
      </c>
      <c r="D205" t="s">
        <v>5904</v>
      </c>
      <c r="E205" t="s">
        <v>5899</v>
      </c>
      <c r="I205" s="5"/>
      <c r="J205" s="4">
        <v>41516</v>
      </c>
      <c r="K205" s="107">
        <v>45237</v>
      </c>
      <c r="L205" s="4"/>
      <c r="M205" s="16">
        <v>19479</v>
      </c>
      <c r="N205" s="107">
        <v>45221</v>
      </c>
      <c r="P205" s="4">
        <v>16899</v>
      </c>
      <c r="Q205" s="4">
        <v>80</v>
      </c>
      <c r="X205" s="124">
        <v>212301035</v>
      </c>
      <c r="Y205" s="123">
        <v>239825</v>
      </c>
      <c r="Z205" s="126" t="s">
        <v>1818</v>
      </c>
      <c r="AA205" s="4">
        <v>238657</v>
      </c>
      <c r="AB205" s="5">
        <v>63</v>
      </c>
      <c r="AE205" s="4">
        <v>212301118</v>
      </c>
      <c r="AF205" s="4">
        <v>715049</v>
      </c>
      <c r="AG205" s="4" t="s">
        <v>2081</v>
      </c>
      <c r="AH205" s="4" t="s">
        <v>1906</v>
      </c>
      <c r="AI205" s="4" t="s">
        <v>1856</v>
      </c>
      <c r="AJ205" s="4" t="s">
        <v>1916</v>
      </c>
      <c r="AK205" s="4">
        <v>212301118</v>
      </c>
      <c r="AM205" s="146">
        <v>18763</v>
      </c>
      <c r="AN205" s="81">
        <v>45272</v>
      </c>
    </row>
    <row r="206" spans="1:40" ht="28.2" x14ac:dyDescent="0.3">
      <c r="A206" s="176">
        <v>85038040268</v>
      </c>
      <c r="B206" s="177">
        <v>212301126</v>
      </c>
      <c r="C206" s="176" t="s">
        <v>2405</v>
      </c>
      <c r="D206" t="s">
        <v>5904</v>
      </c>
      <c r="E206" t="s">
        <v>5899</v>
      </c>
      <c r="I206" s="5"/>
      <c r="J206" s="4">
        <v>17230</v>
      </c>
      <c r="K206" s="107">
        <v>45191</v>
      </c>
      <c r="L206" s="4"/>
      <c r="M206" s="16">
        <v>19077</v>
      </c>
      <c r="N206" s="107">
        <v>45196</v>
      </c>
      <c r="P206" s="4">
        <v>16916</v>
      </c>
      <c r="Q206" s="4" t="s">
        <v>1047</v>
      </c>
      <c r="X206" s="124">
        <v>212301037</v>
      </c>
      <c r="Y206" s="123">
        <v>239825</v>
      </c>
      <c r="Z206" s="126" t="s">
        <v>1818</v>
      </c>
      <c r="AA206" s="4">
        <v>238657</v>
      </c>
      <c r="AB206" s="5">
        <v>63</v>
      </c>
      <c r="AE206" s="4">
        <v>212301119</v>
      </c>
      <c r="AF206" s="4">
        <v>715052</v>
      </c>
      <c r="AG206" s="4" t="s">
        <v>2219</v>
      </c>
      <c r="AH206" s="4" t="s">
        <v>414</v>
      </c>
      <c r="AI206" s="4" t="s">
        <v>1856</v>
      </c>
      <c r="AJ206" s="4" t="s">
        <v>415</v>
      </c>
      <c r="AK206" s="4">
        <v>212301119</v>
      </c>
      <c r="AM206" s="145">
        <v>18765</v>
      </c>
      <c r="AN206" s="81">
        <v>45272</v>
      </c>
    </row>
    <row r="207" spans="1:40" ht="28.2" x14ac:dyDescent="0.3">
      <c r="A207" s="176">
        <v>79049664253</v>
      </c>
      <c r="B207" s="177">
        <v>212301127</v>
      </c>
      <c r="C207" s="176" t="s">
        <v>2409</v>
      </c>
      <c r="D207" t="s">
        <v>5904</v>
      </c>
      <c r="E207" t="s">
        <v>5899</v>
      </c>
      <c r="I207" s="5"/>
      <c r="J207" s="5">
        <v>42654</v>
      </c>
      <c r="K207" s="152">
        <v>45277</v>
      </c>
      <c r="L207" s="4"/>
      <c r="M207" s="16">
        <v>19085</v>
      </c>
      <c r="N207" s="107">
        <v>45195</v>
      </c>
      <c r="P207" s="4">
        <v>16917</v>
      </c>
      <c r="Q207" s="4">
        <v>80</v>
      </c>
      <c r="X207" s="124">
        <v>212301039</v>
      </c>
      <c r="Y207" s="123">
        <v>239825</v>
      </c>
      <c r="Z207" s="126" t="s">
        <v>1818</v>
      </c>
      <c r="AA207" s="4">
        <v>238657</v>
      </c>
      <c r="AB207" s="5">
        <v>63</v>
      </c>
      <c r="AE207" s="4">
        <v>212301120</v>
      </c>
      <c r="AF207" s="4">
        <v>715054</v>
      </c>
      <c r="AG207" s="4" t="s">
        <v>2223</v>
      </c>
      <c r="AH207" s="4" t="s">
        <v>414</v>
      </c>
      <c r="AI207" s="4" t="s">
        <v>1856</v>
      </c>
      <c r="AJ207" s="4" t="s">
        <v>415</v>
      </c>
      <c r="AK207" s="4">
        <v>212301120</v>
      </c>
      <c r="AM207" s="146">
        <v>18767</v>
      </c>
      <c r="AN207" s="81">
        <v>45272</v>
      </c>
    </row>
    <row r="208" spans="1:40" ht="28.2" x14ac:dyDescent="0.3">
      <c r="A208" s="176">
        <v>79008330210</v>
      </c>
      <c r="B208" s="177">
        <v>212301128</v>
      </c>
      <c r="C208" s="176" t="s">
        <v>2413</v>
      </c>
      <c r="D208" t="s">
        <v>5904</v>
      </c>
      <c r="E208" t="s">
        <v>5899</v>
      </c>
      <c r="I208" s="5"/>
      <c r="J208" s="4">
        <v>42568</v>
      </c>
      <c r="K208" s="107">
        <v>45250</v>
      </c>
      <c r="L208" s="4"/>
      <c r="M208" s="16">
        <v>19087</v>
      </c>
      <c r="N208" s="107">
        <v>45194</v>
      </c>
      <c r="P208" s="4">
        <v>16927</v>
      </c>
      <c r="Q208" s="4">
        <v>80</v>
      </c>
      <c r="X208" s="124">
        <v>212301041</v>
      </c>
      <c r="Y208" s="123">
        <v>239825</v>
      </c>
      <c r="Z208" s="126" t="s">
        <v>1818</v>
      </c>
      <c r="AA208" s="4">
        <v>238657</v>
      </c>
      <c r="AB208" s="5">
        <v>63</v>
      </c>
      <c r="AE208" s="4">
        <v>212301121</v>
      </c>
      <c r="AF208" s="4">
        <v>715056</v>
      </c>
      <c r="AG208" s="4" t="s">
        <v>2227</v>
      </c>
      <c r="AH208" s="4" t="s">
        <v>414</v>
      </c>
      <c r="AI208" s="4" t="s">
        <v>1856</v>
      </c>
      <c r="AJ208" s="4" t="s">
        <v>415</v>
      </c>
      <c r="AK208" s="4">
        <v>212301121</v>
      </c>
      <c r="AM208" s="145">
        <v>18769</v>
      </c>
      <c r="AN208" s="81">
        <v>45272</v>
      </c>
    </row>
    <row r="209" spans="1:40" ht="28.2" x14ac:dyDescent="0.3">
      <c r="A209" s="176">
        <v>95757538287</v>
      </c>
      <c r="B209" s="177">
        <v>212301129</v>
      </c>
      <c r="C209" s="176" t="s">
        <v>2449</v>
      </c>
      <c r="D209" t="s">
        <v>5904</v>
      </c>
      <c r="E209" t="s">
        <v>5899</v>
      </c>
      <c r="I209" s="5"/>
      <c r="J209" s="4">
        <v>17204</v>
      </c>
      <c r="K209" s="107">
        <v>45188</v>
      </c>
      <c r="L209" s="4"/>
      <c r="M209" s="16">
        <v>19091</v>
      </c>
      <c r="N209" s="107">
        <v>45196</v>
      </c>
      <c r="P209" s="4">
        <v>16937</v>
      </c>
      <c r="Q209" s="4" t="s">
        <v>1047</v>
      </c>
      <c r="X209" s="124">
        <v>212301043</v>
      </c>
      <c r="Y209" s="123">
        <v>239825</v>
      </c>
      <c r="Z209" s="126" t="s">
        <v>1818</v>
      </c>
      <c r="AA209" s="4">
        <v>238657</v>
      </c>
      <c r="AB209" s="5">
        <v>63</v>
      </c>
      <c r="AE209" s="4">
        <v>212301122</v>
      </c>
      <c r="AF209" s="4">
        <v>715058</v>
      </c>
      <c r="AG209" s="4" t="s">
        <v>2244</v>
      </c>
      <c r="AH209" s="4" t="s">
        <v>414</v>
      </c>
      <c r="AI209" s="4" t="s">
        <v>1856</v>
      </c>
      <c r="AJ209" s="4" t="s">
        <v>1857</v>
      </c>
      <c r="AK209" s="4">
        <v>212301122</v>
      </c>
      <c r="AM209" s="146">
        <v>18771</v>
      </c>
      <c r="AN209" s="81">
        <v>45272</v>
      </c>
    </row>
    <row r="210" spans="1:40" ht="28.2" x14ac:dyDescent="0.3">
      <c r="A210" s="176">
        <v>79543510253</v>
      </c>
      <c r="B210" s="177">
        <v>212301130</v>
      </c>
      <c r="C210" s="176" t="s">
        <v>2567</v>
      </c>
      <c r="D210" t="s">
        <v>5904</v>
      </c>
      <c r="E210" t="s">
        <v>5899</v>
      </c>
      <c r="I210" s="5"/>
      <c r="J210" s="4">
        <v>18769</v>
      </c>
      <c r="K210" s="107">
        <v>45189</v>
      </c>
      <c r="L210" s="4"/>
      <c r="M210" s="16">
        <v>19093</v>
      </c>
      <c r="N210" s="107">
        <v>45204</v>
      </c>
      <c r="P210" s="4">
        <v>16945</v>
      </c>
      <c r="Q210" s="4" t="s">
        <v>1047</v>
      </c>
      <c r="X210" s="124">
        <v>212301044</v>
      </c>
      <c r="Y210" s="123">
        <v>239825</v>
      </c>
      <c r="Z210" s="126" t="s">
        <v>1818</v>
      </c>
      <c r="AA210" s="4">
        <v>238657</v>
      </c>
      <c r="AB210" s="5">
        <v>63</v>
      </c>
      <c r="AE210" s="4">
        <v>212301125</v>
      </c>
      <c r="AF210" s="4">
        <v>715059</v>
      </c>
      <c r="AG210" s="4" t="s">
        <v>2270</v>
      </c>
      <c r="AH210" s="4" t="s">
        <v>414</v>
      </c>
      <c r="AI210" s="4" t="s">
        <v>1856</v>
      </c>
      <c r="AJ210" s="4" t="s">
        <v>415</v>
      </c>
      <c r="AK210" s="4">
        <v>212301125</v>
      </c>
      <c r="AM210" s="145">
        <v>18799</v>
      </c>
      <c r="AN210" s="81">
        <v>45272</v>
      </c>
    </row>
    <row r="211" spans="1:40" ht="28.2" x14ac:dyDescent="0.3">
      <c r="A211" s="176">
        <v>3843765251</v>
      </c>
      <c r="B211" s="177">
        <v>212301131</v>
      </c>
      <c r="C211" s="176" t="s">
        <v>2789</v>
      </c>
      <c r="D211" t="s">
        <v>5904</v>
      </c>
      <c r="E211" t="s">
        <v>5899</v>
      </c>
      <c r="I211" s="5"/>
      <c r="J211" s="4">
        <v>18765</v>
      </c>
      <c r="K211" s="107">
        <v>45191</v>
      </c>
      <c r="L211" s="4"/>
      <c r="M211" s="16">
        <v>19095</v>
      </c>
      <c r="N211" s="107">
        <v>45202</v>
      </c>
      <c r="P211" s="4">
        <v>16954</v>
      </c>
      <c r="Q211" s="4" t="s">
        <v>1047</v>
      </c>
      <c r="X211" s="124">
        <v>212301046</v>
      </c>
      <c r="Y211" s="123">
        <v>239825</v>
      </c>
      <c r="Z211" s="126" t="s">
        <v>1818</v>
      </c>
      <c r="AA211" s="4">
        <v>238657</v>
      </c>
      <c r="AB211" s="5">
        <v>63</v>
      </c>
      <c r="AE211" s="4">
        <v>212301126</v>
      </c>
      <c r="AF211" s="4">
        <v>715062</v>
      </c>
      <c r="AG211" s="4" t="s">
        <v>2405</v>
      </c>
      <c r="AH211" s="4" t="s">
        <v>1906</v>
      </c>
      <c r="AI211" s="4" t="s">
        <v>1856</v>
      </c>
      <c r="AJ211" s="4" t="s">
        <v>2372</v>
      </c>
      <c r="AK211" s="4">
        <v>212301126</v>
      </c>
      <c r="AM211" s="146">
        <v>18801</v>
      </c>
      <c r="AN211" s="81">
        <v>45272</v>
      </c>
    </row>
    <row r="212" spans="1:40" ht="28.2" x14ac:dyDescent="0.3">
      <c r="A212" s="176">
        <v>32235283268</v>
      </c>
      <c r="B212" s="177">
        <v>212301132</v>
      </c>
      <c r="C212" s="176" t="s">
        <v>2793</v>
      </c>
      <c r="D212" t="s">
        <v>5904</v>
      </c>
      <c r="E212" t="s">
        <v>5899</v>
      </c>
      <c r="I212" s="5"/>
      <c r="J212" s="4">
        <v>19749</v>
      </c>
      <c r="K212" s="107">
        <v>45185</v>
      </c>
      <c r="L212" s="4"/>
      <c r="M212" s="16">
        <v>19117</v>
      </c>
      <c r="N212" s="107">
        <v>45199</v>
      </c>
      <c r="P212" s="4">
        <v>16955</v>
      </c>
      <c r="Q212" s="4" t="s">
        <v>1047</v>
      </c>
      <c r="X212" s="124">
        <v>212301048</v>
      </c>
      <c r="Y212" s="123">
        <v>239825</v>
      </c>
      <c r="Z212" s="126" t="s">
        <v>1818</v>
      </c>
      <c r="AA212" s="4">
        <v>238657</v>
      </c>
      <c r="AB212" s="5">
        <v>63</v>
      </c>
      <c r="AE212" s="4">
        <v>212301127</v>
      </c>
      <c r="AF212" s="4">
        <v>715067</v>
      </c>
      <c r="AG212" s="4" t="s">
        <v>2409</v>
      </c>
      <c r="AH212" s="4" t="s">
        <v>1906</v>
      </c>
      <c r="AI212" s="4" t="s">
        <v>1856</v>
      </c>
      <c r="AJ212" s="4" t="s">
        <v>2372</v>
      </c>
      <c r="AK212" s="4">
        <v>212301127</v>
      </c>
      <c r="AM212" s="145">
        <v>16842</v>
      </c>
      <c r="AN212" s="81">
        <v>45272</v>
      </c>
    </row>
    <row r="213" spans="1:40" ht="28.2" x14ac:dyDescent="0.3">
      <c r="A213" s="176">
        <v>62824287268</v>
      </c>
      <c r="B213" s="177">
        <v>212301133</v>
      </c>
      <c r="C213" s="176" t="s">
        <v>2796</v>
      </c>
      <c r="D213" t="s">
        <v>5904</v>
      </c>
      <c r="E213" t="s">
        <v>5899</v>
      </c>
      <c r="I213" s="5"/>
      <c r="J213" s="4">
        <v>16712</v>
      </c>
      <c r="K213" s="107">
        <v>45184</v>
      </c>
      <c r="L213" s="4"/>
      <c r="M213" s="16">
        <v>19007</v>
      </c>
      <c r="N213" s="107">
        <v>45190</v>
      </c>
      <c r="P213" s="4">
        <v>16960</v>
      </c>
      <c r="Q213" s="4" t="s">
        <v>1047</v>
      </c>
      <c r="X213" s="124">
        <v>212301050</v>
      </c>
      <c r="Y213" s="123">
        <v>239825</v>
      </c>
      <c r="Z213" s="126" t="s">
        <v>1818</v>
      </c>
      <c r="AA213" s="4">
        <v>238657</v>
      </c>
      <c r="AB213" s="5">
        <v>63</v>
      </c>
      <c r="AE213" s="4">
        <v>212301128</v>
      </c>
      <c r="AF213" s="4">
        <v>715081</v>
      </c>
      <c r="AG213" s="4" t="s">
        <v>2413</v>
      </c>
      <c r="AH213" s="4" t="s">
        <v>1906</v>
      </c>
      <c r="AI213" s="4" t="s">
        <v>1856</v>
      </c>
      <c r="AJ213" s="4" t="s">
        <v>2066</v>
      </c>
      <c r="AK213" s="4">
        <v>212301128</v>
      </c>
      <c r="AM213" s="146">
        <v>16859</v>
      </c>
      <c r="AN213" s="81">
        <v>45272</v>
      </c>
    </row>
    <row r="214" spans="1:40" ht="28.2" x14ac:dyDescent="0.3">
      <c r="A214" s="176">
        <v>2669149260</v>
      </c>
      <c r="B214" s="177">
        <v>212301134</v>
      </c>
      <c r="C214" s="176" t="s">
        <v>2810</v>
      </c>
      <c r="D214" t="s">
        <v>5904</v>
      </c>
      <c r="E214" t="s">
        <v>5899</v>
      </c>
      <c r="I214" s="5"/>
      <c r="J214" s="4">
        <v>42246</v>
      </c>
      <c r="K214" s="107">
        <v>45207</v>
      </c>
      <c r="L214" s="4"/>
      <c r="M214" s="16">
        <v>19003</v>
      </c>
      <c r="N214" s="107">
        <v>45191</v>
      </c>
      <c r="P214" s="4">
        <v>16970</v>
      </c>
      <c r="Q214" s="4">
        <v>45</v>
      </c>
      <c r="X214" s="124">
        <v>212301052</v>
      </c>
      <c r="Y214" s="123">
        <v>239825</v>
      </c>
      <c r="Z214" s="126" t="s">
        <v>1818</v>
      </c>
      <c r="AA214" s="4">
        <v>238657</v>
      </c>
      <c r="AB214" s="5">
        <v>63</v>
      </c>
      <c r="AE214" s="4">
        <v>212301129</v>
      </c>
      <c r="AF214" s="4">
        <v>715091</v>
      </c>
      <c r="AG214" s="4" t="s">
        <v>2449</v>
      </c>
      <c r="AH214" s="4" t="s">
        <v>1906</v>
      </c>
      <c r="AI214" s="4" t="s">
        <v>1856</v>
      </c>
      <c r="AJ214" s="4" t="s">
        <v>2447</v>
      </c>
      <c r="AK214" s="4">
        <v>212301129</v>
      </c>
      <c r="AM214" s="145">
        <v>16865</v>
      </c>
      <c r="AN214" s="81">
        <v>45272</v>
      </c>
    </row>
    <row r="215" spans="1:40" ht="28.2" x14ac:dyDescent="0.3">
      <c r="A215" s="176">
        <v>934816247</v>
      </c>
      <c r="B215" s="177">
        <v>212301135</v>
      </c>
      <c r="C215" s="176" t="s">
        <v>2965</v>
      </c>
      <c r="D215" t="s">
        <v>5904</v>
      </c>
      <c r="E215" t="s">
        <v>5899</v>
      </c>
      <c r="I215" s="5"/>
      <c r="J215" s="4">
        <v>18763</v>
      </c>
      <c r="K215" s="107">
        <v>45192</v>
      </c>
      <c r="L215" s="4"/>
      <c r="M215" s="16">
        <v>16876</v>
      </c>
      <c r="N215" s="107">
        <v>45201</v>
      </c>
      <c r="P215" s="4">
        <v>17019</v>
      </c>
      <c r="Q215" s="4">
        <v>80</v>
      </c>
      <c r="X215" s="124">
        <v>212301053</v>
      </c>
      <c r="Y215" s="123">
        <v>239825</v>
      </c>
      <c r="Z215" s="126" t="s">
        <v>1818</v>
      </c>
      <c r="AA215" s="4">
        <v>238657</v>
      </c>
      <c r="AB215" s="5">
        <v>63</v>
      </c>
      <c r="AE215" s="4">
        <v>212301130</v>
      </c>
      <c r="AF215" s="4">
        <v>715161</v>
      </c>
      <c r="AG215" s="4" t="s">
        <v>2567</v>
      </c>
      <c r="AH215" s="4" t="s">
        <v>414</v>
      </c>
      <c r="AI215" s="4" t="s">
        <v>1856</v>
      </c>
      <c r="AJ215" s="4" t="s">
        <v>415</v>
      </c>
      <c r="AK215" s="4">
        <v>212301130</v>
      </c>
      <c r="AM215" s="146">
        <v>16870</v>
      </c>
      <c r="AN215" s="81">
        <v>45272</v>
      </c>
    </row>
    <row r="216" spans="1:40" ht="28.2" x14ac:dyDescent="0.3">
      <c r="A216" s="176">
        <v>51863979204</v>
      </c>
      <c r="B216" s="177">
        <v>212301136</v>
      </c>
      <c r="C216" s="176" t="s">
        <v>2970</v>
      </c>
      <c r="D216" t="s">
        <v>5904</v>
      </c>
      <c r="E216" t="s">
        <v>5899</v>
      </c>
      <c r="I216" s="5"/>
      <c r="J216" s="4">
        <v>42172</v>
      </c>
      <c r="K216" s="107">
        <v>45247</v>
      </c>
      <c r="L216" s="4"/>
      <c r="M216" s="16">
        <v>19381</v>
      </c>
      <c r="N216" s="107">
        <v>45212</v>
      </c>
      <c r="P216" s="4">
        <v>17017</v>
      </c>
      <c r="Q216" s="4">
        <v>80</v>
      </c>
      <c r="X216" s="124">
        <v>212301054</v>
      </c>
      <c r="Y216" s="123">
        <v>239825</v>
      </c>
      <c r="Z216" s="126" t="s">
        <v>1818</v>
      </c>
      <c r="AA216" s="4">
        <v>238657</v>
      </c>
      <c r="AB216" s="5">
        <v>63</v>
      </c>
      <c r="AE216" s="4">
        <v>212301131</v>
      </c>
      <c r="AF216" s="4">
        <v>715162</v>
      </c>
      <c r="AG216" s="4" t="s">
        <v>2789</v>
      </c>
      <c r="AH216" s="4" t="s">
        <v>64</v>
      </c>
      <c r="AI216" s="4" t="s">
        <v>63</v>
      </c>
      <c r="AJ216" s="4" t="s">
        <v>2791</v>
      </c>
      <c r="AK216" s="4">
        <v>212301131</v>
      </c>
      <c r="AM216" s="145">
        <v>16871</v>
      </c>
      <c r="AN216" s="81">
        <v>45272</v>
      </c>
    </row>
    <row r="217" spans="1:40" ht="28.2" x14ac:dyDescent="0.3">
      <c r="A217" s="176">
        <v>67083811253</v>
      </c>
      <c r="B217" s="177">
        <v>212301137</v>
      </c>
      <c r="C217" s="176" t="s">
        <v>2974</v>
      </c>
      <c r="D217" t="s">
        <v>5904</v>
      </c>
      <c r="E217" t="s">
        <v>5899</v>
      </c>
      <c r="I217" s="5"/>
      <c r="J217" s="4">
        <v>19799</v>
      </c>
      <c r="K217" s="107">
        <v>45212</v>
      </c>
      <c r="L217" s="4"/>
      <c r="M217" s="16">
        <v>19637</v>
      </c>
      <c r="N217" s="107">
        <v>45193</v>
      </c>
      <c r="P217" s="4">
        <v>17034</v>
      </c>
      <c r="Q217" s="4">
        <v>80</v>
      </c>
      <c r="X217" s="124">
        <v>212301057</v>
      </c>
      <c r="Y217" s="123">
        <v>239825</v>
      </c>
      <c r="Z217" s="126" t="s">
        <v>1818</v>
      </c>
      <c r="AA217" s="4">
        <v>238657</v>
      </c>
      <c r="AB217" s="5">
        <v>63</v>
      </c>
      <c r="AE217" s="4">
        <v>212301132</v>
      </c>
      <c r="AF217" s="4">
        <v>715163</v>
      </c>
      <c r="AG217" s="4" t="s">
        <v>2793</v>
      </c>
      <c r="AH217" s="4" t="s">
        <v>64</v>
      </c>
      <c r="AI217" s="4" t="s">
        <v>63</v>
      </c>
      <c r="AJ217" s="4" t="s">
        <v>2791</v>
      </c>
      <c r="AK217" s="4">
        <v>212301132</v>
      </c>
      <c r="AM217" s="146">
        <v>17441</v>
      </c>
      <c r="AN217" s="81">
        <v>45272</v>
      </c>
    </row>
    <row r="218" spans="1:40" ht="28.2" x14ac:dyDescent="0.3">
      <c r="A218" s="176">
        <v>3949553231</v>
      </c>
      <c r="B218" s="177">
        <v>212301138</v>
      </c>
      <c r="C218" s="176" t="s">
        <v>3163</v>
      </c>
      <c r="D218" t="s">
        <v>5904</v>
      </c>
      <c r="E218" t="s">
        <v>5899</v>
      </c>
      <c r="I218" s="5"/>
      <c r="J218" s="4">
        <v>41462</v>
      </c>
      <c r="K218" s="107">
        <v>45226</v>
      </c>
      <c r="L218" s="4"/>
      <c r="M218" s="16">
        <v>19303</v>
      </c>
      <c r="N218" s="107">
        <v>45205</v>
      </c>
      <c r="P218" s="4">
        <v>17044</v>
      </c>
      <c r="Q218" s="4">
        <v>80</v>
      </c>
      <c r="X218" s="124">
        <v>212301058</v>
      </c>
      <c r="Y218" s="123">
        <v>239825</v>
      </c>
      <c r="Z218" s="126" t="s">
        <v>1818</v>
      </c>
      <c r="AA218" s="4">
        <v>238657</v>
      </c>
      <c r="AB218" s="5">
        <v>63</v>
      </c>
      <c r="AE218" s="4">
        <v>212301133</v>
      </c>
      <c r="AF218" s="4">
        <v>715164</v>
      </c>
      <c r="AG218" s="4" t="s">
        <v>2796</v>
      </c>
      <c r="AH218" s="4" t="s">
        <v>64</v>
      </c>
      <c r="AI218" s="4" t="s">
        <v>63</v>
      </c>
      <c r="AJ218" s="4" t="s">
        <v>2791</v>
      </c>
      <c r="AK218" s="4">
        <v>212301133</v>
      </c>
      <c r="AM218" s="145">
        <v>16828</v>
      </c>
      <c r="AN218" s="81">
        <v>45272</v>
      </c>
    </row>
    <row r="219" spans="1:40" ht="28.2" x14ac:dyDescent="0.3">
      <c r="A219" s="176">
        <v>79153100204</v>
      </c>
      <c r="B219" s="177">
        <v>212301139</v>
      </c>
      <c r="C219" s="176" t="s">
        <v>3168</v>
      </c>
      <c r="D219" t="s">
        <v>5904</v>
      </c>
      <c r="E219" t="s">
        <v>5899</v>
      </c>
      <c r="I219" s="5"/>
      <c r="J219" s="4">
        <v>16713</v>
      </c>
      <c r="K219" s="107">
        <v>45176</v>
      </c>
      <c r="L219" s="4"/>
      <c r="M219" s="16">
        <v>19307</v>
      </c>
      <c r="N219" s="107">
        <v>45217</v>
      </c>
      <c r="P219" s="4">
        <v>17052</v>
      </c>
      <c r="Q219" s="4">
        <v>45</v>
      </c>
      <c r="X219" s="124">
        <v>212301059</v>
      </c>
      <c r="Y219" s="123">
        <v>239825</v>
      </c>
      <c r="Z219" s="126" t="s">
        <v>1818</v>
      </c>
      <c r="AA219" s="4">
        <v>238657</v>
      </c>
      <c r="AB219" s="5">
        <v>63</v>
      </c>
      <c r="AE219" s="4">
        <v>212301134</v>
      </c>
      <c r="AF219" s="4">
        <v>715165</v>
      </c>
      <c r="AG219" s="4" t="s">
        <v>2810</v>
      </c>
      <c r="AH219" s="4" t="s">
        <v>64</v>
      </c>
      <c r="AI219" s="4" t="s">
        <v>63</v>
      </c>
      <c r="AJ219" s="4" t="s">
        <v>2812</v>
      </c>
      <c r="AK219" s="4">
        <v>212301134</v>
      </c>
      <c r="AM219" s="146">
        <v>16476</v>
      </c>
      <c r="AN219" s="81">
        <v>45272</v>
      </c>
    </row>
    <row r="220" spans="1:40" ht="28.2" x14ac:dyDescent="0.3">
      <c r="A220" s="176">
        <v>46599550282</v>
      </c>
      <c r="B220" s="177">
        <v>212301140</v>
      </c>
      <c r="C220" s="176" t="s">
        <v>3247</v>
      </c>
      <c r="D220" t="s">
        <v>5904</v>
      </c>
      <c r="E220" t="s">
        <v>5899</v>
      </c>
      <c r="I220" s="5"/>
      <c r="J220" s="4">
        <v>17316</v>
      </c>
      <c r="K220" s="107">
        <v>45197</v>
      </c>
      <c r="L220" s="4"/>
      <c r="M220" s="16">
        <v>19309</v>
      </c>
      <c r="N220" s="107">
        <v>45222</v>
      </c>
      <c r="P220" s="4">
        <v>17053</v>
      </c>
      <c r="Q220" s="4">
        <v>45</v>
      </c>
      <c r="X220" s="124">
        <v>212301060</v>
      </c>
      <c r="Y220" s="123">
        <v>239825</v>
      </c>
      <c r="Z220" s="126" t="s">
        <v>1818</v>
      </c>
      <c r="AA220" s="4">
        <v>238657</v>
      </c>
      <c r="AB220" s="5">
        <v>63</v>
      </c>
      <c r="AE220" s="4">
        <v>212301135</v>
      </c>
      <c r="AF220" s="4">
        <v>715166</v>
      </c>
      <c r="AG220" s="4" t="s">
        <v>2965</v>
      </c>
      <c r="AH220" s="4" t="s">
        <v>64</v>
      </c>
      <c r="AI220" s="4" t="s">
        <v>63</v>
      </c>
      <c r="AJ220" s="4" t="s">
        <v>2967</v>
      </c>
      <c r="AK220" s="4">
        <v>212301135</v>
      </c>
      <c r="AM220" s="145">
        <v>16535</v>
      </c>
      <c r="AN220" s="81">
        <v>45272</v>
      </c>
    </row>
    <row r="221" spans="1:40" ht="28.2" x14ac:dyDescent="0.3">
      <c r="A221" s="176">
        <v>6210854214</v>
      </c>
      <c r="B221" s="177">
        <v>212301141</v>
      </c>
      <c r="C221" s="176" t="s">
        <v>3461</v>
      </c>
      <c r="D221" t="s">
        <v>5904</v>
      </c>
      <c r="E221" t="s">
        <v>5899</v>
      </c>
      <c r="I221" s="5"/>
      <c r="J221" s="4">
        <v>17260</v>
      </c>
      <c r="K221" s="107">
        <v>45190</v>
      </c>
      <c r="L221" s="4"/>
      <c r="M221" s="16">
        <v>19311</v>
      </c>
      <c r="N221" s="107">
        <v>45218</v>
      </c>
      <c r="P221" s="4">
        <v>17314</v>
      </c>
      <c r="Q221" s="4">
        <v>80</v>
      </c>
      <c r="X221" s="124">
        <v>212301062</v>
      </c>
      <c r="Y221" s="123">
        <v>239825</v>
      </c>
      <c r="Z221" s="126" t="s">
        <v>1818</v>
      </c>
      <c r="AA221" s="4">
        <v>238657</v>
      </c>
      <c r="AB221" s="5">
        <v>63</v>
      </c>
      <c r="AE221" s="4">
        <v>212301136</v>
      </c>
      <c r="AF221" s="4">
        <v>715167</v>
      </c>
      <c r="AG221" s="4" t="s">
        <v>2970</v>
      </c>
      <c r="AH221" s="4" t="s">
        <v>64</v>
      </c>
      <c r="AI221" s="4" t="s">
        <v>63</v>
      </c>
      <c r="AJ221" s="4" t="s">
        <v>2967</v>
      </c>
      <c r="AK221" s="4">
        <v>212301136</v>
      </c>
      <c r="AM221" s="146">
        <v>16572</v>
      </c>
      <c r="AN221" s="81">
        <v>45272</v>
      </c>
    </row>
    <row r="222" spans="1:40" ht="28.2" x14ac:dyDescent="0.3">
      <c r="A222" s="176">
        <v>70263180204</v>
      </c>
      <c r="B222" s="177">
        <v>212301142</v>
      </c>
      <c r="C222" s="176" t="s">
        <v>3851</v>
      </c>
      <c r="D222" t="s">
        <v>5904</v>
      </c>
      <c r="E222" t="s">
        <v>5899</v>
      </c>
      <c r="I222" s="5"/>
      <c r="J222" s="4">
        <v>19529</v>
      </c>
      <c r="K222" s="107">
        <v>45232</v>
      </c>
      <c r="L222" s="4"/>
      <c r="M222" s="16">
        <v>19313</v>
      </c>
      <c r="N222" s="107">
        <v>45217</v>
      </c>
      <c r="P222" s="4">
        <v>17068</v>
      </c>
      <c r="Q222" s="4">
        <v>45</v>
      </c>
      <c r="X222" s="124">
        <v>212301064</v>
      </c>
      <c r="Y222" s="123">
        <v>239825</v>
      </c>
      <c r="Z222" s="126" t="s">
        <v>1818</v>
      </c>
      <c r="AA222" s="4">
        <v>238657</v>
      </c>
      <c r="AB222" s="5">
        <v>63</v>
      </c>
      <c r="AE222" s="4">
        <v>212301137</v>
      </c>
      <c r="AF222" s="4">
        <v>715168</v>
      </c>
      <c r="AG222" s="4" t="s">
        <v>2974</v>
      </c>
      <c r="AH222" s="4" t="s">
        <v>64</v>
      </c>
      <c r="AI222" s="4" t="s">
        <v>63</v>
      </c>
      <c r="AJ222" s="4" t="s">
        <v>2976</v>
      </c>
      <c r="AK222" s="4">
        <v>212301137</v>
      </c>
      <c r="AM222" s="145">
        <v>16627</v>
      </c>
      <c r="AN222" s="81">
        <v>45272</v>
      </c>
    </row>
    <row r="223" spans="1:40" ht="28.2" x14ac:dyDescent="0.3">
      <c r="A223" s="176">
        <v>69984778215</v>
      </c>
      <c r="B223" s="177">
        <v>212301143</v>
      </c>
      <c r="C223" s="176" t="s">
        <v>3859</v>
      </c>
      <c r="D223" t="s">
        <v>5904</v>
      </c>
      <c r="E223" t="s">
        <v>5899</v>
      </c>
      <c r="I223" s="5"/>
      <c r="J223" s="4">
        <v>16641</v>
      </c>
      <c r="K223" s="107">
        <v>45186</v>
      </c>
      <c r="L223" s="4"/>
      <c r="M223" s="16">
        <v>19315</v>
      </c>
      <c r="N223" s="107">
        <v>45217</v>
      </c>
      <c r="P223" s="4">
        <v>17069</v>
      </c>
      <c r="Q223" s="4" t="s">
        <v>365</v>
      </c>
      <c r="X223" s="124">
        <v>212301066</v>
      </c>
      <c r="Y223" s="123">
        <v>239825</v>
      </c>
      <c r="Z223" s="126" t="s">
        <v>1818</v>
      </c>
      <c r="AA223" s="4">
        <v>238657</v>
      </c>
      <c r="AB223" s="5">
        <v>63</v>
      </c>
      <c r="AE223" s="4">
        <v>212301138</v>
      </c>
      <c r="AF223" s="4">
        <v>715169</v>
      </c>
      <c r="AG223" s="4" t="s">
        <v>3163</v>
      </c>
      <c r="AH223" s="4" t="s">
        <v>1906</v>
      </c>
      <c r="AI223" s="4" t="s">
        <v>1856</v>
      </c>
      <c r="AJ223" s="4" t="s">
        <v>3165</v>
      </c>
      <c r="AK223" s="4">
        <v>212301138</v>
      </c>
      <c r="AM223" s="146">
        <v>17533</v>
      </c>
      <c r="AN223" s="81">
        <v>45272</v>
      </c>
    </row>
    <row r="224" spans="1:40" ht="28.2" x14ac:dyDescent="0.3">
      <c r="A224" s="176">
        <v>924462213</v>
      </c>
      <c r="B224" s="177">
        <v>212301144</v>
      </c>
      <c r="C224" s="176" t="s">
        <v>3863</v>
      </c>
      <c r="D224" t="s">
        <v>5904</v>
      </c>
      <c r="E224" t="s">
        <v>5899</v>
      </c>
      <c r="I224" s="5"/>
      <c r="J224" s="4">
        <v>19441</v>
      </c>
      <c r="K224" s="107">
        <v>45217</v>
      </c>
      <c r="L224" s="4"/>
      <c r="M224" s="16">
        <v>19317</v>
      </c>
      <c r="N224" s="107">
        <v>45216</v>
      </c>
      <c r="P224" s="4">
        <v>17342</v>
      </c>
      <c r="Q224" s="4">
        <v>80</v>
      </c>
      <c r="X224" s="124">
        <v>212301068</v>
      </c>
      <c r="Y224" s="123">
        <v>239825</v>
      </c>
      <c r="Z224" s="126" t="s">
        <v>1818</v>
      </c>
      <c r="AA224" s="4">
        <v>238657</v>
      </c>
      <c r="AB224" s="5">
        <v>63</v>
      </c>
      <c r="AE224" s="4">
        <v>212301139</v>
      </c>
      <c r="AF224" s="4">
        <v>715171</v>
      </c>
      <c r="AG224" s="4" t="s">
        <v>3168</v>
      </c>
      <c r="AH224" s="4" t="s">
        <v>1906</v>
      </c>
      <c r="AI224" s="4" t="s">
        <v>1856</v>
      </c>
      <c r="AJ224" s="4" t="s">
        <v>3165</v>
      </c>
      <c r="AK224" s="4">
        <v>212301139</v>
      </c>
      <c r="AM224" s="145">
        <v>17535</v>
      </c>
      <c r="AN224" s="81">
        <v>45272</v>
      </c>
    </row>
    <row r="225" spans="1:40" ht="28.2" x14ac:dyDescent="0.3">
      <c r="A225" s="176">
        <v>69033218291</v>
      </c>
      <c r="B225" s="177">
        <v>212301145</v>
      </c>
      <c r="C225" s="176" t="s">
        <v>3872</v>
      </c>
      <c r="D225" t="s">
        <v>5904</v>
      </c>
      <c r="E225" t="s">
        <v>5899</v>
      </c>
      <c r="I225" s="5"/>
      <c r="J225" s="4">
        <v>41546</v>
      </c>
      <c r="K225" s="107">
        <v>45243</v>
      </c>
      <c r="L225" s="4"/>
      <c r="M225" s="16">
        <v>19319</v>
      </c>
      <c r="N225" s="107">
        <v>45217</v>
      </c>
      <c r="P225" s="4">
        <v>17312</v>
      </c>
      <c r="Q225" s="4">
        <v>80</v>
      </c>
      <c r="X225" s="124">
        <v>212301070</v>
      </c>
      <c r="Y225" s="123">
        <v>239825</v>
      </c>
      <c r="Z225" s="126" t="s">
        <v>1818</v>
      </c>
      <c r="AA225" s="4">
        <v>238657</v>
      </c>
      <c r="AB225" s="5">
        <v>63</v>
      </c>
      <c r="AE225" s="4">
        <v>212301140</v>
      </c>
      <c r="AF225" s="4">
        <v>715172</v>
      </c>
      <c r="AG225" s="4" t="s">
        <v>3247</v>
      </c>
      <c r="AH225" s="4" t="s">
        <v>115</v>
      </c>
      <c r="AI225" s="4" t="s">
        <v>1818</v>
      </c>
      <c r="AJ225" s="4" t="s">
        <v>3249</v>
      </c>
      <c r="AK225" s="4">
        <v>212301140</v>
      </c>
      <c r="AM225" s="146">
        <v>17541</v>
      </c>
      <c r="AN225" s="81">
        <v>45272</v>
      </c>
    </row>
    <row r="226" spans="1:40" ht="28.2" x14ac:dyDescent="0.3">
      <c r="A226" s="176">
        <v>69985138287</v>
      </c>
      <c r="B226" s="177">
        <v>212301146</v>
      </c>
      <c r="C226" s="176" t="s">
        <v>3876</v>
      </c>
      <c r="D226" t="s">
        <v>5904</v>
      </c>
      <c r="E226" t="s">
        <v>5899</v>
      </c>
      <c r="I226" s="5"/>
      <c r="J226" s="4">
        <v>19617</v>
      </c>
      <c r="K226" s="107">
        <v>45194</v>
      </c>
      <c r="L226" s="4"/>
      <c r="M226" s="16">
        <v>19321</v>
      </c>
      <c r="N226" s="107">
        <v>45217</v>
      </c>
      <c r="P226" s="4">
        <v>16830</v>
      </c>
      <c r="Q226" s="4" t="s">
        <v>1047</v>
      </c>
      <c r="X226" s="124">
        <v>212301072</v>
      </c>
      <c r="Y226" s="123">
        <v>239825</v>
      </c>
      <c r="Z226" s="126" t="s">
        <v>1818</v>
      </c>
      <c r="AA226" s="4">
        <v>238657</v>
      </c>
      <c r="AB226" s="5">
        <v>63</v>
      </c>
      <c r="AE226" s="4">
        <v>212301141</v>
      </c>
      <c r="AF226" s="4">
        <v>715175</v>
      </c>
      <c r="AG226" s="4" t="s">
        <v>3461</v>
      </c>
      <c r="AH226" s="4" t="s">
        <v>115</v>
      </c>
      <c r="AI226" s="4" t="s">
        <v>1818</v>
      </c>
      <c r="AJ226" s="4" t="s">
        <v>3249</v>
      </c>
      <c r="AK226" s="4">
        <v>212301141</v>
      </c>
      <c r="AM226" s="145">
        <v>16477</v>
      </c>
      <c r="AN226" s="81">
        <v>45272</v>
      </c>
    </row>
    <row r="227" spans="1:40" ht="28.2" x14ac:dyDescent="0.3">
      <c r="A227" s="176">
        <v>69976180225</v>
      </c>
      <c r="B227" s="177">
        <v>212301147</v>
      </c>
      <c r="C227" s="176" t="s">
        <v>3880</v>
      </c>
      <c r="D227" t="s">
        <v>5904</v>
      </c>
      <c r="E227" t="s">
        <v>5899</v>
      </c>
      <c r="I227" s="5"/>
      <c r="J227" s="63">
        <v>41774</v>
      </c>
      <c r="K227" s="107">
        <v>45225</v>
      </c>
      <c r="L227" s="4"/>
      <c r="M227" s="16">
        <v>19323</v>
      </c>
      <c r="N227" s="107">
        <v>45216</v>
      </c>
      <c r="P227" s="4">
        <v>17316</v>
      </c>
      <c r="Q227" s="4">
        <v>80</v>
      </c>
      <c r="X227" s="124">
        <v>212301074</v>
      </c>
      <c r="Y227" s="123">
        <v>239825</v>
      </c>
      <c r="Z227" s="126" t="s">
        <v>1818</v>
      </c>
      <c r="AA227" s="4">
        <v>238657</v>
      </c>
      <c r="AB227" s="5">
        <v>63</v>
      </c>
      <c r="AE227" s="4">
        <v>212301142</v>
      </c>
      <c r="AF227" s="4">
        <v>715177</v>
      </c>
      <c r="AG227" s="4" t="s">
        <v>3851</v>
      </c>
      <c r="AH227" s="4" t="s">
        <v>115</v>
      </c>
      <c r="AI227" s="4" t="s">
        <v>1818</v>
      </c>
      <c r="AJ227" s="4" t="s">
        <v>3249</v>
      </c>
      <c r="AK227" s="4">
        <v>212301142</v>
      </c>
      <c r="AM227" s="146">
        <v>17545</v>
      </c>
      <c r="AN227" s="81">
        <v>45272</v>
      </c>
    </row>
    <row r="228" spans="1:40" ht="28.2" x14ac:dyDescent="0.3">
      <c r="A228" s="176">
        <v>93861249200</v>
      </c>
      <c r="B228" s="177">
        <v>212301148</v>
      </c>
      <c r="C228" s="176" t="s">
        <v>3892</v>
      </c>
      <c r="D228" t="s">
        <v>5904</v>
      </c>
      <c r="E228" t="s">
        <v>5899</v>
      </c>
      <c r="I228" s="5"/>
      <c r="J228" s="5">
        <v>43124</v>
      </c>
      <c r="K228" s="152">
        <v>45274</v>
      </c>
      <c r="L228" s="4"/>
      <c r="M228" s="16">
        <v>19325</v>
      </c>
      <c r="N228" s="107">
        <v>45216</v>
      </c>
      <c r="P228" s="4">
        <v>17322</v>
      </c>
      <c r="Q228" s="4">
        <v>80</v>
      </c>
      <c r="X228" s="124">
        <v>212301076</v>
      </c>
      <c r="Y228" s="123">
        <v>239825</v>
      </c>
      <c r="Z228" s="126" t="s">
        <v>1818</v>
      </c>
      <c r="AA228" s="4">
        <v>238657</v>
      </c>
      <c r="AB228" s="5">
        <v>63</v>
      </c>
      <c r="AE228" s="4">
        <v>212301143</v>
      </c>
      <c r="AF228" s="4">
        <v>715181</v>
      </c>
      <c r="AG228" s="4" t="s">
        <v>3859</v>
      </c>
      <c r="AH228" s="4" t="s">
        <v>115</v>
      </c>
      <c r="AI228" s="4" t="s">
        <v>1818</v>
      </c>
      <c r="AJ228" s="4" t="s">
        <v>3249</v>
      </c>
      <c r="AK228" s="4">
        <v>212301143</v>
      </c>
      <c r="AM228" s="145">
        <v>16875</v>
      </c>
      <c r="AN228" s="81">
        <v>45272</v>
      </c>
    </row>
    <row r="229" spans="1:40" ht="28.2" x14ac:dyDescent="0.3">
      <c r="A229" s="176">
        <v>46604456234</v>
      </c>
      <c r="B229" s="177">
        <v>212301149</v>
      </c>
      <c r="C229" s="176" t="s">
        <v>3907</v>
      </c>
      <c r="D229" t="s">
        <v>5904</v>
      </c>
      <c r="E229" t="s">
        <v>5899</v>
      </c>
      <c r="F229" t="s">
        <v>5905</v>
      </c>
      <c r="G229" s="4">
        <v>466044562</v>
      </c>
      <c r="I229" s="5"/>
      <c r="J229" s="4">
        <v>19945</v>
      </c>
      <c r="K229" s="107">
        <v>45196</v>
      </c>
      <c r="L229" s="4"/>
      <c r="M229" s="16">
        <v>19327</v>
      </c>
      <c r="N229" s="107">
        <v>45216</v>
      </c>
      <c r="P229" s="4">
        <v>17324</v>
      </c>
      <c r="Q229" s="4">
        <v>80</v>
      </c>
      <c r="X229" s="124">
        <v>212301078</v>
      </c>
      <c r="Y229" s="123">
        <v>239825</v>
      </c>
      <c r="Z229" s="126" t="s">
        <v>1818</v>
      </c>
      <c r="AA229" s="4">
        <v>238657</v>
      </c>
      <c r="AB229" s="5">
        <v>63</v>
      </c>
      <c r="AE229" s="4">
        <v>212301144</v>
      </c>
      <c r="AF229" s="4">
        <v>715183</v>
      </c>
      <c r="AG229" s="4" t="s">
        <v>3863</v>
      </c>
      <c r="AH229" s="4" t="s">
        <v>115</v>
      </c>
      <c r="AI229" s="4" t="s">
        <v>1818</v>
      </c>
      <c r="AJ229" s="4" t="s">
        <v>3249</v>
      </c>
      <c r="AK229" s="4">
        <v>212301144</v>
      </c>
      <c r="AM229" s="146">
        <v>17547</v>
      </c>
      <c r="AN229" s="81">
        <v>45272</v>
      </c>
    </row>
    <row r="230" spans="1:40" ht="28.2" x14ac:dyDescent="0.3">
      <c r="A230" s="176">
        <v>3970883296</v>
      </c>
      <c r="B230" s="177">
        <v>212301150</v>
      </c>
      <c r="C230" s="176" t="s">
        <v>3911</v>
      </c>
      <c r="D230" t="s">
        <v>5904</v>
      </c>
      <c r="E230" t="s">
        <v>5899</v>
      </c>
      <c r="I230" s="5"/>
      <c r="J230" s="4">
        <v>19477</v>
      </c>
      <c r="K230" s="107">
        <v>45220</v>
      </c>
      <c r="L230" s="4"/>
      <c r="M230" s="16">
        <v>19329</v>
      </c>
      <c r="N230" s="107">
        <v>45216</v>
      </c>
      <c r="P230" s="4">
        <v>17328</v>
      </c>
      <c r="Q230" s="4" t="s">
        <v>1047</v>
      </c>
      <c r="X230" s="124">
        <v>212301096</v>
      </c>
      <c r="Y230" s="123">
        <v>239825</v>
      </c>
      <c r="Z230" s="126" t="s">
        <v>1818</v>
      </c>
      <c r="AA230" s="4">
        <v>238657</v>
      </c>
      <c r="AB230" s="5">
        <v>63</v>
      </c>
      <c r="AE230" s="4">
        <v>212301145</v>
      </c>
      <c r="AF230" s="4">
        <v>715187</v>
      </c>
      <c r="AG230" s="4" t="s">
        <v>3872</v>
      </c>
      <c r="AH230" s="4" t="s">
        <v>115</v>
      </c>
      <c r="AI230" s="4" t="s">
        <v>1818</v>
      </c>
      <c r="AJ230" s="4" t="s">
        <v>3249</v>
      </c>
      <c r="AK230" s="4">
        <v>212301145</v>
      </c>
      <c r="AM230" s="145">
        <v>17553</v>
      </c>
      <c r="AN230" s="81">
        <v>45272</v>
      </c>
    </row>
    <row r="231" spans="1:40" ht="28.2" x14ac:dyDescent="0.3">
      <c r="A231" s="176">
        <v>662098200</v>
      </c>
      <c r="B231" s="177">
        <v>212301151</v>
      </c>
      <c r="C231" s="176" t="s">
        <v>3915</v>
      </c>
      <c r="D231" t="s">
        <v>5904</v>
      </c>
      <c r="E231" t="s">
        <v>5899</v>
      </c>
      <c r="I231" s="5"/>
      <c r="J231" s="5">
        <v>21136</v>
      </c>
      <c r="K231" s="152">
        <v>45274</v>
      </c>
      <c r="L231" s="4"/>
      <c r="M231" s="16">
        <v>19331</v>
      </c>
      <c r="N231" s="107">
        <v>45215</v>
      </c>
      <c r="P231" s="4">
        <v>17330</v>
      </c>
      <c r="Q231" s="4">
        <v>80</v>
      </c>
      <c r="X231" s="124">
        <v>212301140</v>
      </c>
      <c r="Y231" s="123">
        <v>239825</v>
      </c>
      <c r="Z231" s="126" t="s">
        <v>1818</v>
      </c>
      <c r="AA231" s="4">
        <v>238657</v>
      </c>
      <c r="AB231" s="5">
        <v>63</v>
      </c>
      <c r="AE231" s="4">
        <v>212301146</v>
      </c>
      <c r="AF231" s="4">
        <v>715190</v>
      </c>
      <c r="AG231" s="4" t="s">
        <v>3876</v>
      </c>
      <c r="AH231" s="4" t="s">
        <v>115</v>
      </c>
      <c r="AI231" s="4" t="s">
        <v>1818</v>
      </c>
      <c r="AJ231" s="4" t="s">
        <v>3249</v>
      </c>
      <c r="AK231" s="4">
        <v>212301146</v>
      </c>
      <c r="AM231" s="146">
        <v>16552</v>
      </c>
      <c r="AN231" s="81">
        <v>45272</v>
      </c>
    </row>
    <row r="232" spans="1:40" ht="28.2" x14ac:dyDescent="0.3">
      <c r="A232" s="176">
        <v>69468559220</v>
      </c>
      <c r="B232" s="177">
        <v>212301152</v>
      </c>
      <c r="C232" s="176" t="s">
        <v>3919</v>
      </c>
      <c r="D232" t="s">
        <v>5904</v>
      </c>
      <c r="E232" t="s">
        <v>5899</v>
      </c>
      <c r="I232" s="5"/>
      <c r="J232" s="4">
        <v>19433</v>
      </c>
      <c r="K232" s="107">
        <v>45217</v>
      </c>
      <c r="L232" s="4"/>
      <c r="M232" s="16">
        <v>19333</v>
      </c>
      <c r="N232" s="107">
        <v>45233</v>
      </c>
      <c r="P232" s="4">
        <v>17332</v>
      </c>
      <c r="Q232" s="4">
        <v>80</v>
      </c>
      <c r="X232" s="124">
        <v>212301141</v>
      </c>
      <c r="Y232" s="123">
        <v>239825</v>
      </c>
      <c r="Z232" s="126" t="s">
        <v>1818</v>
      </c>
      <c r="AA232" s="4">
        <v>238657</v>
      </c>
      <c r="AB232" s="5">
        <v>63</v>
      </c>
      <c r="AE232" s="4">
        <v>212301147</v>
      </c>
      <c r="AF232" s="4">
        <v>715194</v>
      </c>
      <c r="AG232" s="4" t="s">
        <v>3880</v>
      </c>
      <c r="AH232" s="4" t="s">
        <v>115</v>
      </c>
      <c r="AI232" s="4" t="s">
        <v>1818</v>
      </c>
      <c r="AJ232" s="4" t="s">
        <v>3249</v>
      </c>
      <c r="AK232" s="4">
        <v>212301147</v>
      </c>
      <c r="AM232" s="145">
        <v>16626</v>
      </c>
      <c r="AN232" s="81">
        <v>45272</v>
      </c>
    </row>
    <row r="233" spans="1:40" ht="28.2" x14ac:dyDescent="0.3">
      <c r="A233" s="176">
        <v>258711299</v>
      </c>
      <c r="B233" s="177">
        <v>212301153</v>
      </c>
      <c r="C233" s="176" t="s">
        <v>3923</v>
      </c>
      <c r="D233" t="s">
        <v>5904</v>
      </c>
      <c r="E233" t="s">
        <v>5899</v>
      </c>
      <c r="J233" s="4">
        <v>17515</v>
      </c>
      <c r="K233" s="107">
        <v>45189</v>
      </c>
      <c r="L233" s="4"/>
      <c r="M233" s="16">
        <v>19335</v>
      </c>
      <c r="N233" s="107">
        <v>45215</v>
      </c>
      <c r="P233" s="4">
        <v>17334</v>
      </c>
      <c r="Q233" s="4">
        <v>80</v>
      </c>
      <c r="X233" s="124">
        <v>212301142</v>
      </c>
      <c r="Y233" s="123">
        <v>239825</v>
      </c>
      <c r="Z233" s="126" t="s">
        <v>1818</v>
      </c>
      <c r="AA233" s="4">
        <v>238657</v>
      </c>
      <c r="AB233" s="5">
        <v>63</v>
      </c>
      <c r="AE233" s="4">
        <v>212301148</v>
      </c>
      <c r="AF233" s="4">
        <v>715197</v>
      </c>
      <c r="AG233" s="4" t="s">
        <v>3892</v>
      </c>
      <c r="AH233" s="4" t="s">
        <v>115</v>
      </c>
      <c r="AI233" s="4" t="s">
        <v>1818</v>
      </c>
      <c r="AJ233" s="4" t="s">
        <v>3249</v>
      </c>
      <c r="AK233" s="4">
        <v>212301148</v>
      </c>
      <c r="AM233" s="146">
        <v>16570</v>
      </c>
      <c r="AN233" s="81">
        <v>45272</v>
      </c>
    </row>
    <row r="234" spans="1:40" ht="28.2" x14ac:dyDescent="0.3">
      <c r="A234" s="176">
        <v>87565790206</v>
      </c>
      <c r="B234" s="177">
        <v>212301180</v>
      </c>
      <c r="C234" s="176" t="s">
        <v>3935</v>
      </c>
      <c r="D234" t="s">
        <v>5904</v>
      </c>
      <c r="E234" t="s">
        <v>5899</v>
      </c>
      <c r="J234" s="4">
        <v>19541</v>
      </c>
      <c r="K234" s="107">
        <v>45203</v>
      </c>
      <c r="L234" s="4"/>
      <c r="M234" s="16">
        <v>19337</v>
      </c>
      <c r="N234" s="107">
        <v>45219</v>
      </c>
      <c r="P234" s="4">
        <v>17336</v>
      </c>
      <c r="Q234" s="4" t="s">
        <v>365</v>
      </c>
      <c r="X234" s="124">
        <v>212301143</v>
      </c>
      <c r="Y234" s="123">
        <v>239825</v>
      </c>
      <c r="Z234" s="126" t="s">
        <v>1818</v>
      </c>
      <c r="AA234" s="4">
        <v>238657</v>
      </c>
      <c r="AB234" s="5">
        <v>63</v>
      </c>
      <c r="AE234" s="4">
        <v>212301149</v>
      </c>
      <c r="AF234" s="4">
        <v>715199</v>
      </c>
      <c r="AG234" s="4" t="s">
        <v>3907</v>
      </c>
      <c r="AH234" s="4" t="s">
        <v>115</v>
      </c>
      <c r="AI234" s="4" t="s">
        <v>1818</v>
      </c>
      <c r="AJ234" s="4" t="s">
        <v>3848</v>
      </c>
      <c r="AK234" s="4">
        <v>212301149</v>
      </c>
      <c r="AM234" s="145">
        <v>16510</v>
      </c>
      <c r="AN234" s="81">
        <v>45272</v>
      </c>
    </row>
    <row r="235" spans="1:40" ht="28.2" x14ac:dyDescent="0.3">
      <c r="A235" s="176">
        <v>70095222278</v>
      </c>
      <c r="B235" s="177">
        <v>212301183</v>
      </c>
      <c r="C235" s="176" t="s">
        <v>4018</v>
      </c>
      <c r="D235" t="s">
        <v>5904</v>
      </c>
      <c r="E235" t="s">
        <v>5899</v>
      </c>
      <c r="J235" s="4">
        <v>16385</v>
      </c>
      <c r="K235" s="107">
        <v>45242</v>
      </c>
      <c r="L235" s="4"/>
      <c r="M235" s="16">
        <v>19339</v>
      </c>
      <c r="N235" s="107">
        <v>45220</v>
      </c>
      <c r="P235" s="4">
        <v>17338</v>
      </c>
      <c r="Q235" s="4">
        <v>80</v>
      </c>
      <c r="X235" s="124">
        <v>212301144</v>
      </c>
      <c r="Y235" s="123">
        <v>239825</v>
      </c>
      <c r="Z235" s="126" t="s">
        <v>1818</v>
      </c>
      <c r="AA235" s="4">
        <v>238657</v>
      </c>
      <c r="AB235" s="5">
        <v>63</v>
      </c>
      <c r="AE235" s="4">
        <v>212301150</v>
      </c>
      <c r="AF235" s="4">
        <v>715255</v>
      </c>
      <c r="AG235" s="4" t="s">
        <v>3911</v>
      </c>
      <c r="AH235" s="4" t="s">
        <v>115</v>
      </c>
      <c r="AI235" s="4" t="s">
        <v>1818</v>
      </c>
      <c r="AJ235" s="4" t="s">
        <v>3848</v>
      </c>
      <c r="AK235" s="4">
        <v>212301150</v>
      </c>
      <c r="AM235" s="146">
        <v>16596</v>
      </c>
      <c r="AN235" s="81">
        <v>45272</v>
      </c>
    </row>
    <row r="236" spans="1:40" ht="28.2" x14ac:dyDescent="0.3">
      <c r="A236" s="176">
        <v>84698683220</v>
      </c>
      <c r="B236" s="177">
        <v>212301184</v>
      </c>
      <c r="C236" s="176" t="s">
        <v>4022</v>
      </c>
      <c r="D236" t="s">
        <v>5904</v>
      </c>
      <c r="E236" t="s">
        <v>5899</v>
      </c>
      <c r="J236" s="4">
        <v>19571</v>
      </c>
      <c r="K236" s="107">
        <v>45198</v>
      </c>
      <c r="L236" s="4"/>
      <c r="M236" s="16">
        <v>19341</v>
      </c>
      <c r="N236" s="107">
        <v>45220</v>
      </c>
      <c r="P236" s="4">
        <v>17340</v>
      </c>
      <c r="Q236" s="4">
        <v>80</v>
      </c>
      <c r="X236" s="124">
        <v>212301145</v>
      </c>
      <c r="Y236" s="123">
        <v>239825</v>
      </c>
      <c r="Z236" s="126" t="s">
        <v>1818</v>
      </c>
      <c r="AA236" s="4">
        <v>238657</v>
      </c>
      <c r="AB236" s="5">
        <v>63</v>
      </c>
      <c r="AE236" s="4">
        <v>212301151</v>
      </c>
      <c r="AF236" s="4">
        <v>715268</v>
      </c>
      <c r="AG236" s="4" t="s">
        <v>3915</v>
      </c>
      <c r="AH236" s="4" t="s">
        <v>115</v>
      </c>
      <c r="AI236" s="4" t="s">
        <v>1818</v>
      </c>
      <c r="AJ236" s="4" t="s">
        <v>3848</v>
      </c>
      <c r="AK236" s="4">
        <v>212301151</v>
      </c>
      <c r="AM236" s="145">
        <v>17017</v>
      </c>
      <c r="AN236" s="81">
        <v>45272</v>
      </c>
    </row>
    <row r="237" spans="1:40" ht="28.2" x14ac:dyDescent="0.3">
      <c r="A237" s="176">
        <v>5366661218</v>
      </c>
      <c r="B237" s="177">
        <v>212301185</v>
      </c>
      <c r="C237" s="176" t="s">
        <v>4026</v>
      </c>
      <c r="D237" t="s">
        <v>5904</v>
      </c>
      <c r="E237" t="s">
        <v>5899</v>
      </c>
      <c r="J237" s="4">
        <v>16874</v>
      </c>
      <c r="K237" s="107">
        <v>45189</v>
      </c>
      <c r="L237" s="4"/>
      <c r="M237" s="16">
        <v>19343</v>
      </c>
      <c r="N237" s="107">
        <v>45220</v>
      </c>
      <c r="P237" s="4">
        <v>17348</v>
      </c>
      <c r="Q237" s="4" t="s">
        <v>1047</v>
      </c>
      <c r="X237" s="124">
        <v>212301146</v>
      </c>
      <c r="Y237" s="123">
        <v>239825</v>
      </c>
      <c r="Z237" s="126" t="s">
        <v>1818</v>
      </c>
      <c r="AA237" s="4">
        <v>238657</v>
      </c>
      <c r="AB237" s="5">
        <v>63</v>
      </c>
      <c r="AE237" s="4">
        <v>212301152</v>
      </c>
      <c r="AF237" s="4">
        <v>715270</v>
      </c>
      <c r="AG237" s="4" t="s">
        <v>3919</v>
      </c>
      <c r="AH237" s="4" t="s">
        <v>115</v>
      </c>
      <c r="AI237" s="4" t="s">
        <v>1818</v>
      </c>
      <c r="AJ237" s="4" t="s">
        <v>3848</v>
      </c>
      <c r="AK237" s="4">
        <v>212301152</v>
      </c>
      <c r="AM237" s="146">
        <v>17019</v>
      </c>
      <c r="AN237" s="81">
        <v>45272</v>
      </c>
    </row>
    <row r="238" spans="1:40" ht="28.2" x14ac:dyDescent="0.3">
      <c r="A238" s="176">
        <v>69981353272</v>
      </c>
      <c r="B238" s="177">
        <v>212301186</v>
      </c>
      <c r="C238" s="176" t="s">
        <v>4033</v>
      </c>
      <c r="D238" t="s">
        <v>5904</v>
      </c>
      <c r="E238" t="s">
        <v>5899</v>
      </c>
      <c r="J238" s="4">
        <v>16717</v>
      </c>
      <c r="K238" s="107">
        <v>45175</v>
      </c>
      <c r="L238" s="4"/>
      <c r="M238" s="16">
        <v>19345</v>
      </c>
      <c r="N238" s="107">
        <v>45220</v>
      </c>
      <c r="P238" s="4">
        <v>17352</v>
      </c>
      <c r="Q238" s="4" t="s">
        <v>1047</v>
      </c>
      <c r="X238" s="124">
        <v>212301147</v>
      </c>
      <c r="Y238" s="123">
        <v>239825</v>
      </c>
      <c r="Z238" s="126" t="s">
        <v>1818</v>
      </c>
      <c r="AA238" s="4">
        <v>238657</v>
      </c>
      <c r="AB238" s="5">
        <v>63</v>
      </c>
      <c r="AE238" s="4">
        <v>212301153</v>
      </c>
      <c r="AF238" s="4">
        <v>715272</v>
      </c>
      <c r="AG238" s="4" t="s">
        <v>3923</v>
      </c>
      <c r="AH238" s="4" t="s">
        <v>115</v>
      </c>
      <c r="AI238" s="4" t="s">
        <v>1818</v>
      </c>
      <c r="AJ238" s="4" t="s">
        <v>3848</v>
      </c>
      <c r="AK238" s="4">
        <v>212301153</v>
      </c>
      <c r="AM238" s="145">
        <v>19077</v>
      </c>
      <c r="AN238" s="81">
        <v>45272</v>
      </c>
    </row>
    <row r="239" spans="1:40" ht="28.2" x14ac:dyDescent="0.3">
      <c r="A239" s="176">
        <v>8707116284</v>
      </c>
      <c r="B239" s="177">
        <v>212301187</v>
      </c>
      <c r="C239" s="176" t="s">
        <v>4037</v>
      </c>
      <c r="D239" t="s">
        <v>5904</v>
      </c>
      <c r="E239" t="s">
        <v>5899</v>
      </c>
      <c r="J239" s="4">
        <v>17168</v>
      </c>
      <c r="K239" s="107">
        <v>45176</v>
      </c>
      <c r="L239" s="4"/>
      <c r="M239" s="16">
        <v>19347</v>
      </c>
      <c r="N239" s="107">
        <v>45220</v>
      </c>
      <c r="P239" s="4">
        <v>17354</v>
      </c>
      <c r="Q239" s="4" t="s">
        <v>1047</v>
      </c>
      <c r="X239" s="124">
        <v>212301148</v>
      </c>
      <c r="Y239" s="123">
        <v>239825</v>
      </c>
      <c r="Z239" s="126" t="s">
        <v>1818</v>
      </c>
      <c r="AA239" s="4">
        <v>238657</v>
      </c>
      <c r="AB239" s="5">
        <v>63</v>
      </c>
      <c r="AE239" s="4">
        <v>212301180</v>
      </c>
      <c r="AF239" s="4">
        <v>715277</v>
      </c>
      <c r="AG239" s="4" t="s">
        <v>3935</v>
      </c>
      <c r="AH239" s="4" t="s">
        <v>115</v>
      </c>
      <c r="AI239" s="4" t="s">
        <v>1818</v>
      </c>
      <c r="AJ239" s="4" t="s">
        <v>3848</v>
      </c>
      <c r="AK239" s="4">
        <v>212301180</v>
      </c>
      <c r="AM239" s="146">
        <v>19085</v>
      </c>
      <c r="AN239" s="81">
        <v>45272</v>
      </c>
    </row>
    <row r="240" spans="1:40" ht="28.2" x14ac:dyDescent="0.3">
      <c r="A240" s="176">
        <v>8786419200</v>
      </c>
      <c r="B240" s="177">
        <v>212301188</v>
      </c>
      <c r="C240" s="176" t="s">
        <v>4041</v>
      </c>
      <c r="D240" t="s">
        <v>5904</v>
      </c>
      <c r="E240" t="s">
        <v>5899</v>
      </c>
      <c r="J240" s="4">
        <v>19393</v>
      </c>
      <c r="K240" s="107">
        <v>45227</v>
      </c>
      <c r="L240" s="4"/>
      <c r="M240" s="16">
        <v>19349</v>
      </c>
      <c r="N240" s="107">
        <v>45215</v>
      </c>
      <c r="P240" s="4">
        <v>17358</v>
      </c>
      <c r="Q240" s="4">
        <v>80</v>
      </c>
      <c r="X240" s="124">
        <v>212301149</v>
      </c>
      <c r="Y240" s="123">
        <v>239825</v>
      </c>
      <c r="Z240" s="126" t="s">
        <v>1818</v>
      </c>
      <c r="AA240" s="4">
        <v>238657</v>
      </c>
      <c r="AB240" s="5">
        <v>63</v>
      </c>
      <c r="AE240" s="4">
        <v>212301183</v>
      </c>
      <c r="AF240" s="4">
        <v>715278</v>
      </c>
      <c r="AG240" s="4" t="s">
        <v>4018</v>
      </c>
      <c r="AH240" s="4" t="s">
        <v>115</v>
      </c>
      <c r="AI240" s="4" t="s">
        <v>1818</v>
      </c>
      <c r="AJ240" s="4" t="s">
        <v>351</v>
      </c>
      <c r="AK240" s="4">
        <v>212301183</v>
      </c>
      <c r="AM240" s="145">
        <v>19087</v>
      </c>
      <c r="AN240" s="81">
        <v>45272</v>
      </c>
    </row>
    <row r="241" spans="1:40" ht="28.2" x14ac:dyDescent="0.3">
      <c r="A241" s="176">
        <v>615172245</v>
      </c>
      <c r="B241" s="177">
        <v>212301189</v>
      </c>
      <c r="C241" s="176" t="s">
        <v>4045</v>
      </c>
      <c r="D241" t="s">
        <v>5904</v>
      </c>
      <c r="E241" t="s">
        <v>5899</v>
      </c>
      <c r="J241" s="4">
        <v>19329</v>
      </c>
      <c r="K241" s="107">
        <v>45216</v>
      </c>
      <c r="L241" s="4"/>
      <c r="M241" s="16">
        <v>19355</v>
      </c>
      <c r="N241" s="107">
        <v>45221</v>
      </c>
      <c r="P241" s="4">
        <v>17362</v>
      </c>
      <c r="Q241" s="4">
        <v>80</v>
      </c>
      <c r="X241" s="124">
        <v>212301150</v>
      </c>
      <c r="Y241" s="123">
        <v>239825</v>
      </c>
      <c r="Z241" s="126" t="s">
        <v>1818</v>
      </c>
      <c r="AA241" s="4">
        <v>238657</v>
      </c>
      <c r="AB241" s="5">
        <v>63</v>
      </c>
      <c r="AE241" s="4">
        <v>212301184</v>
      </c>
      <c r="AF241" s="4">
        <v>715281</v>
      </c>
      <c r="AG241" s="4" t="s">
        <v>4022</v>
      </c>
      <c r="AH241" s="4" t="s">
        <v>115</v>
      </c>
      <c r="AI241" s="4" t="s">
        <v>1818</v>
      </c>
      <c r="AJ241" s="4" t="s">
        <v>383</v>
      </c>
      <c r="AK241" s="4">
        <v>212301184</v>
      </c>
      <c r="AM241" s="146">
        <v>19091</v>
      </c>
      <c r="AN241" s="81">
        <v>45272</v>
      </c>
    </row>
    <row r="242" spans="1:40" ht="28.2" x14ac:dyDescent="0.3">
      <c r="A242" s="176">
        <v>10568773241</v>
      </c>
      <c r="B242" s="177">
        <v>212301190</v>
      </c>
      <c r="C242" s="176" t="s">
        <v>4049</v>
      </c>
      <c r="D242" t="s">
        <v>5904</v>
      </c>
      <c r="E242" t="s">
        <v>5899</v>
      </c>
      <c r="J242" s="4">
        <v>42174</v>
      </c>
      <c r="K242" s="107">
        <v>45247</v>
      </c>
      <c r="L242" s="4"/>
      <c r="M242" s="16">
        <v>19447</v>
      </c>
      <c r="N242" s="107">
        <v>45218</v>
      </c>
      <c r="P242" s="4">
        <v>17366</v>
      </c>
      <c r="Q242" s="4" t="s">
        <v>1047</v>
      </c>
      <c r="X242" s="124">
        <v>212301151</v>
      </c>
      <c r="Y242" s="123">
        <v>239825</v>
      </c>
      <c r="Z242" s="126" t="s">
        <v>1818</v>
      </c>
      <c r="AA242" s="4">
        <v>238657</v>
      </c>
      <c r="AB242" s="5">
        <v>63</v>
      </c>
      <c r="AE242" s="4">
        <v>212301185</v>
      </c>
      <c r="AF242" s="4">
        <v>715282</v>
      </c>
      <c r="AG242" s="4" t="s">
        <v>4026</v>
      </c>
      <c r="AH242" s="4" t="s">
        <v>115</v>
      </c>
      <c r="AI242" s="4" t="s">
        <v>1818</v>
      </c>
      <c r="AJ242" s="4" t="s">
        <v>383</v>
      </c>
      <c r="AK242" s="4">
        <v>212301185</v>
      </c>
      <c r="AM242" s="145">
        <v>19093</v>
      </c>
      <c r="AN242" s="81">
        <v>45272</v>
      </c>
    </row>
    <row r="243" spans="1:40" ht="28.2" x14ac:dyDescent="0.3">
      <c r="A243" s="176">
        <v>1528191269</v>
      </c>
      <c r="B243" s="177">
        <v>212301191</v>
      </c>
      <c r="C243" s="176" t="s">
        <v>4065</v>
      </c>
      <c r="D243" t="s">
        <v>5904</v>
      </c>
      <c r="E243" t="s">
        <v>5899</v>
      </c>
      <c r="J243" s="4">
        <v>19331</v>
      </c>
      <c r="K243" s="107">
        <v>45215</v>
      </c>
      <c r="L243" s="4"/>
      <c r="M243" s="16">
        <v>19515</v>
      </c>
      <c r="N243" s="107">
        <v>45229</v>
      </c>
      <c r="P243" s="4">
        <v>17372</v>
      </c>
      <c r="Q243" s="4" t="s">
        <v>1047</v>
      </c>
      <c r="X243" s="124">
        <v>212301152</v>
      </c>
      <c r="Y243" s="123">
        <v>239825</v>
      </c>
      <c r="Z243" s="126" t="s">
        <v>1818</v>
      </c>
      <c r="AA243" s="4">
        <v>238657</v>
      </c>
      <c r="AB243" s="5">
        <v>63</v>
      </c>
      <c r="AE243" s="4">
        <v>212301186</v>
      </c>
      <c r="AF243" s="4">
        <v>715285</v>
      </c>
      <c r="AG243" s="4" t="s">
        <v>4033</v>
      </c>
      <c r="AH243" s="4" t="s">
        <v>115</v>
      </c>
      <c r="AI243" s="4" t="s">
        <v>1818</v>
      </c>
      <c r="AJ243" s="4" t="s">
        <v>383</v>
      </c>
      <c r="AK243" s="4">
        <v>212301186</v>
      </c>
      <c r="AM243" s="146">
        <v>19095</v>
      </c>
      <c r="AN243" s="81">
        <v>45272</v>
      </c>
    </row>
    <row r="244" spans="1:40" ht="28.2" x14ac:dyDescent="0.3">
      <c r="A244" s="176">
        <v>86604104249</v>
      </c>
      <c r="B244" s="177">
        <v>212301192</v>
      </c>
      <c r="C244" s="176" t="s">
        <v>4080</v>
      </c>
      <c r="D244" t="s">
        <v>5904</v>
      </c>
      <c r="E244" t="s">
        <v>5899</v>
      </c>
      <c r="J244" s="4">
        <v>19507</v>
      </c>
      <c r="K244" s="107">
        <v>45228</v>
      </c>
      <c r="L244" s="4"/>
      <c r="M244" s="16">
        <v>19363</v>
      </c>
      <c r="N244" s="107">
        <v>45226</v>
      </c>
      <c r="P244" s="4">
        <v>17374</v>
      </c>
      <c r="Q244" s="4" t="s">
        <v>1047</v>
      </c>
      <c r="X244" s="124">
        <v>212301153</v>
      </c>
      <c r="Y244" s="123">
        <v>239825</v>
      </c>
      <c r="Z244" s="126" t="s">
        <v>1818</v>
      </c>
      <c r="AA244" s="4">
        <v>238657</v>
      </c>
      <c r="AB244" s="5">
        <v>63</v>
      </c>
      <c r="AE244" s="4">
        <v>212301187</v>
      </c>
      <c r="AF244" s="4">
        <v>715289</v>
      </c>
      <c r="AG244" s="4" t="s">
        <v>4037</v>
      </c>
      <c r="AH244" s="4" t="s">
        <v>115</v>
      </c>
      <c r="AI244" s="4" t="s">
        <v>1818</v>
      </c>
      <c r="AJ244" s="4" t="s">
        <v>383</v>
      </c>
      <c r="AK244" s="4">
        <v>212301187</v>
      </c>
      <c r="AM244" s="145">
        <v>19117</v>
      </c>
      <c r="AN244" s="81">
        <v>45272</v>
      </c>
    </row>
    <row r="245" spans="1:40" ht="28.2" x14ac:dyDescent="0.3">
      <c r="A245" s="176">
        <v>3749435243</v>
      </c>
      <c r="B245" s="177">
        <v>212301193</v>
      </c>
      <c r="C245" s="176" t="s">
        <v>4084</v>
      </c>
      <c r="D245" t="s">
        <v>5904</v>
      </c>
      <c r="E245" t="s">
        <v>5899</v>
      </c>
      <c r="J245" s="5">
        <v>42540</v>
      </c>
      <c r="K245" s="107">
        <v>45252</v>
      </c>
      <c r="L245" s="4"/>
      <c r="M245" s="16">
        <v>19365</v>
      </c>
      <c r="N245" s="107">
        <v>45215</v>
      </c>
      <c r="P245" s="4">
        <v>17384</v>
      </c>
      <c r="Q245" s="4">
        <v>80</v>
      </c>
      <c r="X245" s="124">
        <v>212301180</v>
      </c>
      <c r="Y245" s="123">
        <v>239825</v>
      </c>
      <c r="Z245" s="126" t="s">
        <v>1818</v>
      </c>
      <c r="AA245" s="4">
        <v>238657</v>
      </c>
      <c r="AB245" s="5">
        <v>63</v>
      </c>
      <c r="AE245" s="4">
        <v>212301188</v>
      </c>
      <c r="AF245" s="4">
        <v>715292</v>
      </c>
      <c r="AG245" s="4" t="s">
        <v>4041</v>
      </c>
      <c r="AH245" s="4" t="s">
        <v>115</v>
      </c>
      <c r="AI245" s="4" t="s">
        <v>1818</v>
      </c>
      <c r="AJ245" s="4" t="s">
        <v>383</v>
      </c>
      <c r="AK245" s="4">
        <v>212301188</v>
      </c>
      <c r="AM245" s="146">
        <v>19007</v>
      </c>
      <c r="AN245" s="81">
        <v>45272</v>
      </c>
    </row>
    <row r="246" spans="1:40" ht="28.2" x14ac:dyDescent="0.3">
      <c r="A246" s="176">
        <v>76174336204</v>
      </c>
      <c r="B246" s="177">
        <v>212301194</v>
      </c>
      <c r="C246" s="176" t="s">
        <v>4170</v>
      </c>
      <c r="D246" t="s">
        <v>5904</v>
      </c>
      <c r="E246" t="s">
        <v>5899</v>
      </c>
      <c r="J246" s="4">
        <v>40682</v>
      </c>
      <c r="K246" s="107">
        <v>45233</v>
      </c>
      <c r="L246" s="4"/>
      <c r="M246" s="16">
        <v>19367</v>
      </c>
      <c r="N246" s="107">
        <v>45213</v>
      </c>
      <c r="P246" s="4">
        <v>17388</v>
      </c>
      <c r="Q246" s="4">
        <v>80</v>
      </c>
      <c r="X246" s="124">
        <v>212301183</v>
      </c>
      <c r="Y246" s="123">
        <v>239825</v>
      </c>
      <c r="Z246" s="126" t="s">
        <v>1818</v>
      </c>
      <c r="AA246" s="4">
        <v>238657</v>
      </c>
      <c r="AB246" s="5">
        <v>63</v>
      </c>
      <c r="AE246" s="4">
        <v>212301189</v>
      </c>
      <c r="AF246" s="4">
        <v>715295</v>
      </c>
      <c r="AG246" s="4" t="s">
        <v>4045</v>
      </c>
      <c r="AH246" s="4" t="s">
        <v>115</v>
      </c>
      <c r="AI246" s="4" t="s">
        <v>1818</v>
      </c>
      <c r="AJ246" s="4" t="s">
        <v>351</v>
      </c>
      <c r="AK246" s="4">
        <v>212301189</v>
      </c>
      <c r="AM246" s="145">
        <v>19003</v>
      </c>
      <c r="AN246" s="81">
        <v>45272</v>
      </c>
    </row>
    <row r="247" spans="1:40" ht="28.2" x14ac:dyDescent="0.3">
      <c r="A247" s="176">
        <v>770541216</v>
      </c>
      <c r="B247" s="177">
        <v>212301195</v>
      </c>
      <c r="C247" s="176" t="s">
        <v>4176</v>
      </c>
      <c r="D247" t="s">
        <v>5904</v>
      </c>
      <c r="E247" t="s">
        <v>5899</v>
      </c>
      <c r="J247" s="4">
        <v>19603</v>
      </c>
      <c r="K247" s="107">
        <v>45196</v>
      </c>
      <c r="L247" s="4"/>
      <c r="M247" s="16">
        <v>19369</v>
      </c>
      <c r="N247" s="107">
        <v>45213</v>
      </c>
      <c r="P247" s="4">
        <v>17392</v>
      </c>
      <c r="Q247" s="4">
        <v>80</v>
      </c>
      <c r="X247" s="124">
        <v>212301184</v>
      </c>
      <c r="Y247" s="123">
        <v>239825</v>
      </c>
      <c r="Z247" s="126" t="s">
        <v>1818</v>
      </c>
      <c r="AA247" s="4">
        <v>238657</v>
      </c>
      <c r="AB247" s="5">
        <v>63</v>
      </c>
      <c r="AE247" s="4">
        <v>212301190</v>
      </c>
      <c r="AF247" s="4">
        <v>715298</v>
      </c>
      <c r="AG247" s="4" t="s">
        <v>4049</v>
      </c>
      <c r="AH247" s="4" t="s">
        <v>115</v>
      </c>
      <c r="AI247" s="4" t="s">
        <v>1818</v>
      </c>
      <c r="AJ247" s="4" t="s">
        <v>351</v>
      </c>
      <c r="AK247" s="4">
        <v>212301190</v>
      </c>
      <c r="AM247" s="146">
        <v>16876</v>
      </c>
      <c r="AN247" s="81">
        <v>45272</v>
      </c>
    </row>
    <row r="248" spans="1:40" ht="28.2" x14ac:dyDescent="0.3">
      <c r="A248" s="176">
        <v>75190370291</v>
      </c>
      <c r="B248" s="177">
        <v>212301196</v>
      </c>
      <c r="C248" s="176" t="s">
        <v>4197</v>
      </c>
      <c r="D248" t="s">
        <v>5904</v>
      </c>
      <c r="E248" t="s">
        <v>5899</v>
      </c>
      <c r="J248" s="4">
        <v>42412</v>
      </c>
      <c r="K248" s="107">
        <v>45247</v>
      </c>
      <c r="L248" s="4"/>
      <c r="M248" s="16">
        <v>19373</v>
      </c>
      <c r="N248" s="107">
        <v>45233</v>
      </c>
      <c r="P248" s="4">
        <v>17394</v>
      </c>
      <c r="Q248" s="4">
        <v>80</v>
      </c>
      <c r="X248" s="124">
        <v>212301185</v>
      </c>
      <c r="Y248" s="123">
        <v>239825</v>
      </c>
      <c r="Z248" s="126" t="s">
        <v>1818</v>
      </c>
      <c r="AA248" s="4">
        <v>238657</v>
      </c>
      <c r="AB248" s="5">
        <v>63</v>
      </c>
      <c r="AE248" s="4">
        <v>212301191</v>
      </c>
      <c r="AF248" s="4">
        <v>715301</v>
      </c>
      <c r="AG248" s="4" t="s">
        <v>4065</v>
      </c>
      <c r="AH248" s="4" t="s">
        <v>115</v>
      </c>
      <c r="AI248" s="4" t="s">
        <v>1818</v>
      </c>
      <c r="AJ248" s="4" t="s">
        <v>383</v>
      </c>
      <c r="AK248" s="4">
        <v>212301191</v>
      </c>
      <c r="AM248" s="145">
        <v>19301</v>
      </c>
      <c r="AN248" s="81">
        <v>45272</v>
      </c>
    </row>
    <row r="249" spans="1:40" ht="28.2" x14ac:dyDescent="0.3">
      <c r="A249" s="176">
        <v>9522624284</v>
      </c>
      <c r="B249" s="177">
        <v>212301197</v>
      </c>
      <c r="C249" s="176" t="s">
        <v>4208</v>
      </c>
      <c r="D249" t="s">
        <v>5904</v>
      </c>
      <c r="E249" t="s">
        <v>5899</v>
      </c>
      <c r="J249" s="4">
        <v>40666</v>
      </c>
      <c r="K249" s="107">
        <v>45223</v>
      </c>
      <c r="L249" s="4"/>
      <c r="M249" s="16">
        <v>19375</v>
      </c>
      <c r="N249" s="107">
        <v>45218</v>
      </c>
      <c r="P249" s="4">
        <v>17398</v>
      </c>
      <c r="Q249" s="4" t="s">
        <v>1047</v>
      </c>
      <c r="X249" s="124">
        <v>212301186</v>
      </c>
      <c r="Y249" s="123">
        <v>239825</v>
      </c>
      <c r="Z249" s="126" t="s">
        <v>1818</v>
      </c>
      <c r="AA249" s="4">
        <v>238657</v>
      </c>
      <c r="AB249" s="5">
        <v>63</v>
      </c>
      <c r="AE249" s="4">
        <v>212301192</v>
      </c>
      <c r="AF249" s="4">
        <v>715303</v>
      </c>
      <c r="AG249" s="4" t="s">
        <v>4080</v>
      </c>
      <c r="AH249" s="4" t="s">
        <v>115</v>
      </c>
      <c r="AI249" s="4" t="s">
        <v>1818</v>
      </c>
      <c r="AJ249" s="4" t="s">
        <v>3781</v>
      </c>
      <c r="AK249" s="4">
        <v>212301192</v>
      </c>
      <c r="AM249" s="146">
        <v>19303</v>
      </c>
      <c r="AN249" s="81">
        <v>45272</v>
      </c>
    </row>
    <row r="250" spans="1:40" ht="28.2" x14ac:dyDescent="0.3">
      <c r="A250" s="176">
        <v>65454391204</v>
      </c>
      <c r="B250" s="177">
        <v>212301198</v>
      </c>
      <c r="C250" s="176" t="s">
        <v>4211</v>
      </c>
      <c r="D250" t="s">
        <v>5904</v>
      </c>
      <c r="E250" t="s">
        <v>5899</v>
      </c>
      <c r="J250" s="4">
        <v>20135</v>
      </c>
      <c r="K250" s="107">
        <v>45212</v>
      </c>
      <c r="L250" s="4"/>
      <c r="M250" s="16">
        <v>19377</v>
      </c>
      <c r="N250" s="107">
        <v>45210</v>
      </c>
      <c r="P250" s="4">
        <v>17402</v>
      </c>
      <c r="Q250" s="4">
        <v>80</v>
      </c>
      <c r="X250" s="124">
        <v>212301187</v>
      </c>
      <c r="Y250" s="123">
        <v>239825</v>
      </c>
      <c r="Z250" s="126" t="s">
        <v>1818</v>
      </c>
      <c r="AA250" s="4">
        <v>238657</v>
      </c>
      <c r="AB250" s="5">
        <v>63</v>
      </c>
      <c r="AE250" s="4">
        <v>212301193</v>
      </c>
      <c r="AF250" s="4">
        <v>715305</v>
      </c>
      <c r="AG250" s="4" t="s">
        <v>4084</v>
      </c>
      <c r="AH250" s="4" t="s">
        <v>115</v>
      </c>
      <c r="AI250" s="4" t="s">
        <v>1818</v>
      </c>
      <c r="AJ250" s="4" t="s">
        <v>3781</v>
      </c>
      <c r="AK250" s="4">
        <v>212301193</v>
      </c>
      <c r="AM250" s="145">
        <v>16573</v>
      </c>
      <c r="AN250" s="81">
        <v>45272</v>
      </c>
    </row>
    <row r="251" spans="1:40" ht="28.2" x14ac:dyDescent="0.3">
      <c r="A251" s="176">
        <v>908848250</v>
      </c>
      <c r="B251" s="177">
        <v>212301199</v>
      </c>
      <c r="C251" s="176" t="s">
        <v>4220</v>
      </c>
      <c r="D251" t="s">
        <v>5904</v>
      </c>
      <c r="E251" t="s">
        <v>5899</v>
      </c>
      <c r="J251" s="4">
        <v>19519</v>
      </c>
      <c r="K251" s="107">
        <v>45257</v>
      </c>
      <c r="L251" s="4"/>
      <c r="M251" s="16">
        <v>19379</v>
      </c>
      <c r="N251" s="107">
        <v>45210</v>
      </c>
      <c r="P251" s="4">
        <v>17404</v>
      </c>
      <c r="Q251" s="4" t="s">
        <v>1047</v>
      </c>
      <c r="X251" s="124">
        <v>212301188</v>
      </c>
      <c r="Y251" s="123">
        <v>239825</v>
      </c>
      <c r="Z251" s="126" t="s">
        <v>1818</v>
      </c>
      <c r="AA251" s="4">
        <v>238657</v>
      </c>
      <c r="AB251" s="5">
        <v>63</v>
      </c>
      <c r="AE251" s="4">
        <v>212301194</v>
      </c>
      <c r="AF251" s="4">
        <v>715308</v>
      </c>
      <c r="AG251" s="4" t="s">
        <v>4170</v>
      </c>
      <c r="AH251" s="4" t="s">
        <v>115</v>
      </c>
      <c r="AI251" s="4" t="s">
        <v>1818</v>
      </c>
      <c r="AJ251" s="4" t="s">
        <v>351</v>
      </c>
      <c r="AK251" s="4">
        <v>212301194</v>
      </c>
      <c r="AM251" s="146">
        <v>16620</v>
      </c>
      <c r="AN251" s="81">
        <v>45272</v>
      </c>
    </row>
    <row r="252" spans="1:40" ht="28.2" x14ac:dyDescent="0.3">
      <c r="A252" s="176">
        <v>65490916249</v>
      </c>
      <c r="B252" s="177">
        <v>212301200</v>
      </c>
      <c r="C252" s="176" t="s">
        <v>4245</v>
      </c>
      <c r="D252" t="s">
        <v>5904</v>
      </c>
      <c r="E252" t="s">
        <v>5899</v>
      </c>
      <c r="J252" s="4">
        <v>16531</v>
      </c>
      <c r="K252" s="107">
        <v>45247</v>
      </c>
      <c r="L252" s="4"/>
      <c r="M252" s="16">
        <v>19629</v>
      </c>
      <c r="N252" s="107">
        <v>45194</v>
      </c>
      <c r="P252" s="4">
        <v>17318</v>
      </c>
      <c r="Q252" s="4">
        <v>80</v>
      </c>
      <c r="X252" s="124">
        <v>212301189</v>
      </c>
      <c r="Y252" s="123">
        <v>239825</v>
      </c>
      <c r="Z252" s="126" t="s">
        <v>1818</v>
      </c>
      <c r="AA252" s="4">
        <v>238657</v>
      </c>
      <c r="AB252" s="5">
        <v>63</v>
      </c>
      <c r="AE252" s="4">
        <v>212301195</v>
      </c>
      <c r="AF252" s="4">
        <v>715361</v>
      </c>
      <c r="AG252" s="4" t="s">
        <v>4176</v>
      </c>
      <c r="AH252" s="4" t="s">
        <v>115</v>
      </c>
      <c r="AI252" s="4" t="s">
        <v>1818</v>
      </c>
      <c r="AJ252" s="4" t="s">
        <v>1296</v>
      </c>
      <c r="AK252" s="4">
        <v>212301195</v>
      </c>
      <c r="AM252" s="145">
        <v>19305</v>
      </c>
      <c r="AN252" s="81">
        <v>45272</v>
      </c>
    </row>
    <row r="253" spans="1:40" ht="28.2" x14ac:dyDescent="0.3">
      <c r="A253" s="176">
        <v>52128407249</v>
      </c>
      <c r="B253" s="177">
        <v>212301201</v>
      </c>
      <c r="C253" s="176" t="s">
        <v>4295</v>
      </c>
      <c r="D253" t="s">
        <v>5904</v>
      </c>
      <c r="E253" t="s">
        <v>5899</v>
      </c>
      <c r="J253" s="4">
        <v>16719</v>
      </c>
      <c r="K253" s="107">
        <v>45168</v>
      </c>
      <c r="L253" s="4"/>
      <c r="M253" s="16">
        <v>19383</v>
      </c>
      <c r="N253" s="107">
        <v>45212</v>
      </c>
      <c r="P253" s="4">
        <v>16833</v>
      </c>
      <c r="Q253" s="4" t="s">
        <v>1047</v>
      </c>
      <c r="X253" s="124">
        <v>212301190</v>
      </c>
      <c r="Y253" s="123">
        <v>239825</v>
      </c>
      <c r="Z253" s="126" t="s">
        <v>1818</v>
      </c>
      <c r="AA253" s="4">
        <v>238657</v>
      </c>
      <c r="AB253" s="5">
        <v>63</v>
      </c>
      <c r="AE253" s="4">
        <v>212301196</v>
      </c>
      <c r="AF253" s="4">
        <v>715362</v>
      </c>
      <c r="AG253" s="4" t="s">
        <v>4197</v>
      </c>
      <c r="AH253" s="4" t="s">
        <v>115</v>
      </c>
      <c r="AI253" s="4" t="s">
        <v>1818</v>
      </c>
      <c r="AJ253" s="4" t="s">
        <v>1296</v>
      </c>
      <c r="AK253" s="4">
        <v>212301196</v>
      </c>
      <c r="AM253" s="146">
        <v>19307</v>
      </c>
      <c r="AN253" s="81">
        <v>45272</v>
      </c>
    </row>
    <row r="254" spans="1:40" ht="28.2" x14ac:dyDescent="0.3">
      <c r="A254" s="176">
        <v>5314273233</v>
      </c>
      <c r="B254" s="177">
        <v>212301202</v>
      </c>
      <c r="C254" s="176" t="s">
        <v>4610</v>
      </c>
      <c r="D254" t="s">
        <v>5904</v>
      </c>
      <c r="E254" t="s">
        <v>5899</v>
      </c>
      <c r="J254" s="4">
        <v>20071</v>
      </c>
      <c r="K254" s="107">
        <v>45236</v>
      </c>
      <c r="L254" s="4"/>
      <c r="M254" s="16">
        <v>19385</v>
      </c>
      <c r="N254" s="107">
        <v>45212</v>
      </c>
      <c r="P254" s="4">
        <v>16835</v>
      </c>
      <c r="Q254" s="4" t="s">
        <v>1047</v>
      </c>
      <c r="X254" s="124">
        <v>212301191</v>
      </c>
      <c r="Y254" s="123">
        <v>239825</v>
      </c>
      <c r="Z254" s="126" t="s">
        <v>1818</v>
      </c>
      <c r="AA254" s="4">
        <v>238657</v>
      </c>
      <c r="AB254" s="5">
        <v>63</v>
      </c>
      <c r="AE254" s="4">
        <v>212301197</v>
      </c>
      <c r="AF254" s="4">
        <v>715363</v>
      </c>
      <c r="AG254" s="4" t="s">
        <v>4208</v>
      </c>
      <c r="AH254" s="4" t="s">
        <v>115</v>
      </c>
      <c r="AI254" s="4" t="s">
        <v>1818</v>
      </c>
      <c r="AJ254" s="4" t="s">
        <v>223</v>
      </c>
      <c r="AK254" s="4">
        <v>212301197</v>
      </c>
      <c r="AM254" s="145">
        <v>19309</v>
      </c>
      <c r="AN254" s="81">
        <v>45272</v>
      </c>
    </row>
    <row r="255" spans="1:40" ht="28.2" x14ac:dyDescent="0.3">
      <c r="A255" s="176">
        <v>1506280218</v>
      </c>
      <c r="B255" s="177">
        <v>212301203</v>
      </c>
      <c r="C255" s="176" t="s">
        <v>4618</v>
      </c>
      <c r="D255" t="s">
        <v>5904</v>
      </c>
      <c r="E255" t="s">
        <v>5899</v>
      </c>
      <c r="J255" s="4">
        <v>41338</v>
      </c>
      <c r="K255" s="107">
        <v>45223</v>
      </c>
      <c r="L255" s="4"/>
      <c r="M255" s="16">
        <v>19387</v>
      </c>
      <c r="N255" s="107">
        <v>45210</v>
      </c>
      <c r="P255" s="4">
        <v>16841</v>
      </c>
      <c r="Q255" s="4" t="s">
        <v>1047</v>
      </c>
      <c r="X255" s="124">
        <v>212301192</v>
      </c>
      <c r="Y255" s="123">
        <v>239825</v>
      </c>
      <c r="Z255" s="126" t="s">
        <v>1818</v>
      </c>
      <c r="AA255" s="4">
        <v>238657</v>
      </c>
      <c r="AB255" s="5">
        <v>63</v>
      </c>
      <c r="AE255" s="4">
        <v>212301198</v>
      </c>
      <c r="AF255" s="4">
        <v>715364</v>
      </c>
      <c r="AG255" s="4" t="s">
        <v>4211</v>
      </c>
      <c r="AH255" s="4" t="s">
        <v>115</v>
      </c>
      <c r="AI255" s="4" t="s">
        <v>1818</v>
      </c>
      <c r="AJ255" s="4" t="s">
        <v>223</v>
      </c>
      <c r="AK255" s="4">
        <v>212301198</v>
      </c>
      <c r="AM255" s="146">
        <v>19311</v>
      </c>
      <c r="AN255" s="81">
        <v>45272</v>
      </c>
    </row>
    <row r="256" spans="1:40" ht="28.2" x14ac:dyDescent="0.3">
      <c r="A256" s="176">
        <v>64573915249</v>
      </c>
      <c r="B256" s="177">
        <v>212301204</v>
      </c>
      <c r="C256" s="176" t="s">
        <v>4696</v>
      </c>
      <c r="D256" t="s">
        <v>5904</v>
      </c>
      <c r="E256" t="s">
        <v>5899</v>
      </c>
      <c r="J256" s="4">
        <v>18799</v>
      </c>
      <c r="K256" s="107">
        <v>45173</v>
      </c>
      <c r="L256" s="4"/>
      <c r="M256" s="16">
        <v>19389</v>
      </c>
      <c r="N256" s="107">
        <v>45210</v>
      </c>
      <c r="P256" s="4">
        <v>16842</v>
      </c>
      <c r="Q256" s="4">
        <v>80</v>
      </c>
      <c r="X256" s="124">
        <v>212301193</v>
      </c>
      <c r="Y256" s="123">
        <v>239825</v>
      </c>
      <c r="Z256" s="126" t="s">
        <v>1818</v>
      </c>
      <c r="AA256" s="4">
        <v>238657</v>
      </c>
      <c r="AB256" s="5">
        <v>63</v>
      </c>
      <c r="AE256" s="4">
        <v>212301199</v>
      </c>
      <c r="AF256" s="4">
        <v>715365</v>
      </c>
      <c r="AG256" s="4" t="s">
        <v>4220</v>
      </c>
      <c r="AH256" s="4" t="s">
        <v>115</v>
      </c>
      <c r="AI256" s="4" t="s">
        <v>1818</v>
      </c>
      <c r="AJ256" s="4" t="s">
        <v>1258</v>
      </c>
      <c r="AK256" s="4">
        <v>212301199</v>
      </c>
      <c r="AM256" s="145">
        <v>19313</v>
      </c>
      <c r="AN256" s="81">
        <v>45272</v>
      </c>
    </row>
    <row r="257" spans="1:40" ht="28.2" x14ac:dyDescent="0.3">
      <c r="A257" s="183">
        <v>33974640215</v>
      </c>
      <c r="B257" s="184">
        <v>212301205</v>
      </c>
      <c r="C257" s="183" t="s">
        <v>4704</v>
      </c>
      <c r="D257" t="s">
        <v>5904</v>
      </c>
      <c r="E257" t="s">
        <v>5899</v>
      </c>
      <c r="J257" s="4">
        <v>17276</v>
      </c>
      <c r="K257" s="107">
        <v>45189</v>
      </c>
      <c r="L257" s="4"/>
      <c r="M257" s="16">
        <v>19391</v>
      </c>
      <c r="N257" s="107">
        <v>45212</v>
      </c>
      <c r="P257" s="4">
        <v>16845</v>
      </c>
      <c r="Q257" s="4" t="s">
        <v>1047</v>
      </c>
      <c r="X257" s="124">
        <v>212301194</v>
      </c>
      <c r="Y257" s="123">
        <v>239825</v>
      </c>
      <c r="Z257" s="126" t="s">
        <v>1818</v>
      </c>
      <c r="AA257" s="4">
        <v>238657</v>
      </c>
      <c r="AB257" s="5">
        <v>63</v>
      </c>
      <c r="AE257" s="4">
        <v>212301200</v>
      </c>
      <c r="AF257" s="4">
        <v>715366</v>
      </c>
      <c r="AG257" s="4" t="s">
        <v>4245</v>
      </c>
      <c r="AH257" s="4" t="s">
        <v>115</v>
      </c>
      <c r="AI257" s="4" t="s">
        <v>1818</v>
      </c>
      <c r="AJ257" s="4" t="s">
        <v>1258</v>
      </c>
      <c r="AK257" s="4">
        <v>212301200</v>
      </c>
      <c r="AM257" s="146">
        <v>19315</v>
      </c>
      <c r="AN257" s="81">
        <v>45272</v>
      </c>
    </row>
    <row r="258" spans="1:40" ht="28.2" x14ac:dyDescent="0.3">
      <c r="A258" s="31">
        <v>61612995268</v>
      </c>
      <c r="B258" s="31">
        <v>212301206</v>
      </c>
      <c r="C258" s="31" t="s">
        <v>808</v>
      </c>
      <c r="D258" s="78" t="s">
        <v>5904</v>
      </c>
      <c r="E258" t="s">
        <v>5899</v>
      </c>
      <c r="J258" s="4">
        <v>16859</v>
      </c>
      <c r="K258" s="107">
        <v>45185</v>
      </c>
      <c r="L258" s="4"/>
      <c r="M258" s="16">
        <v>19393</v>
      </c>
      <c r="N258" s="107">
        <v>45227</v>
      </c>
      <c r="P258" s="4">
        <v>16847</v>
      </c>
      <c r="Q258" s="4">
        <v>80</v>
      </c>
      <c r="X258" s="124">
        <v>212301195</v>
      </c>
      <c r="Y258" s="123">
        <v>239825</v>
      </c>
      <c r="Z258" s="126" t="s">
        <v>1818</v>
      </c>
      <c r="AA258" s="4">
        <v>238657</v>
      </c>
      <c r="AB258" s="5">
        <v>63</v>
      </c>
      <c r="AE258" s="4">
        <v>212301201</v>
      </c>
      <c r="AF258" s="4">
        <v>715367</v>
      </c>
      <c r="AG258" s="4" t="s">
        <v>4295</v>
      </c>
      <c r="AH258" s="4" t="s">
        <v>115</v>
      </c>
      <c r="AI258" s="4" t="s">
        <v>368</v>
      </c>
      <c r="AJ258" s="4" t="s">
        <v>342</v>
      </c>
      <c r="AK258" s="4">
        <v>212301201</v>
      </c>
      <c r="AM258" s="145">
        <v>19317</v>
      </c>
      <c r="AN258" s="81">
        <v>45272</v>
      </c>
    </row>
    <row r="259" spans="1:40" ht="28.2" x14ac:dyDescent="0.3">
      <c r="A259" s="31">
        <f ca="1">VLOOKUP(C259,Controle!O:Q,3,FALSE)</f>
        <v>93367929204</v>
      </c>
      <c r="B259" s="86">
        <v>212300966</v>
      </c>
      <c r="C259" s="87" t="s">
        <v>2478</v>
      </c>
      <c r="D259" s="88">
        <v>45216</v>
      </c>
      <c r="E259" s="8" t="s">
        <v>5899</v>
      </c>
      <c r="J259" s="4">
        <v>16720</v>
      </c>
      <c r="K259" s="107">
        <v>45185</v>
      </c>
      <c r="L259" s="4"/>
      <c r="M259" s="16">
        <v>19395</v>
      </c>
      <c r="N259" s="107">
        <v>45212</v>
      </c>
      <c r="P259" s="4">
        <v>16844</v>
      </c>
      <c r="Q259" s="4">
        <v>80</v>
      </c>
      <c r="X259" s="124">
        <v>212301196</v>
      </c>
      <c r="Y259" s="123">
        <v>239825</v>
      </c>
      <c r="Z259" s="126" t="s">
        <v>1818</v>
      </c>
      <c r="AA259" s="4">
        <v>238657</v>
      </c>
      <c r="AB259" s="5">
        <v>63</v>
      </c>
      <c r="AE259" s="4">
        <v>212301202</v>
      </c>
      <c r="AF259" s="4">
        <v>715368</v>
      </c>
      <c r="AG259" s="4" t="s">
        <v>4610</v>
      </c>
      <c r="AH259" s="4" t="s">
        <v>1906</v>
      </c>
      <c r="AI259" s="4" t="s">
        <v>1856</v>
      </c>
      <c r="AJ259" s="4" t="s">
        <v>3165</v>
      </c>
      <c r="AK259" s="4">
        <v>212301202</v>
      </c>
      <c r="AM259" s="146">
        <v>19319</v>
      </c>
      <c r="AN259" s="81">
        <v>45272</v>
      </c>
    </row>
    <row r="260" spans="1:40" ht="28.2" x14ac:dyDescent="0.3">
      <c r="A260" s="89">
        <f ca="1">VLOOKUP(C260,Controle!O:Q,3,FALSE)</f>
        <v>69509670200</v>
      </c>
      <c r="B260" s="86">
        <v>212301096</v>
      </c>
      <c r="C260" s="87" t="s">
        <v>3931</v>
      </c>
      <c r="D260" s="88">
        <v>45216</v>
      </c>
      <c r="E260" s="8" t="s">
        <v>5899</v>
      </c>
      <c r="F260" t="s">
        <v>5906</v>
      </c>
      <c r="J260" s="4">
        <v>16721</v>
      </c>
      <c r="K260" s="107">
        <v>45174</v>
      </c>
      <c r="L260" s="4"/>
      <c r="M260" s="16">
        <v>19397</v>
      </c>
      <c r="N260" s="107">
        <v>45212</v>
      </c>
      <c r="P260" s="4">
        <v>16874</v>
      </c>
      <c r="Q260" s="4">
        <v>80</v>
      </c>
      <c r="X260" s="124">
        <v>212301197</v>
      </c>
      <c r="Y260" s="123">
        <v>239825</v>
      </c>
      <c r="Z260" s="126" t="s">
        <v>1818</v>
      </c>
      <c r="AA260" s="4">
        <v>238657</v>
      </c>
      <c r="AB260" s="5">
        <v>63</v>
      </c>
      <c r="AE260" s="4">
        <v>212301203</v>
      </c>
      <c r="AF260" s="4">
        <v>715371</v>
      </c>
      <c r="AG260" s="4" t="s">
        <v>4618</v>
      </c>
      <c r="AH260" s="4" t="s">
        <v>64</v>
      </c>
      <c r="AI260" s="4" t="s">
        <v>63</v>
      </c>
      <c r="AJ260" s="4" t="s">
        <v>2812</v>
      </c>
      <c r="AK260" s="4">
        <v>212301203</v>
      </c>
      <c r="AM260" s="145">
        <v>19321</v>
      </c>
      <c r="AN260" s="81">
        <v>45272</v>
      </c>
    </row>
    <row r="261" spans="1:40" ht="28.2" x14ac:dyDescent="0.3">
      <c r="A261" s="31">
        <f ca="1">VLOOKUP(C261,Controle!O:Q,3,FALSE)</f>
        <v>81525907204</v>
      </c>
      <c r="B261" s="86">
        <v>212300940</v>
      </c>
      <c r="C261" s="85" t="s">
        <v>2749</v>
      </c>
      <c r="D261" s="88">
        <v>45216</v>
      </c>
      <c r="E261" s="8" t="s">
        <v>5899</v>
      </c>
      <c r="J261" s="4">
        <v>17561</v>
      </c>
      <c r="K261" s="107">
        <v>45247</v>
      </c>
      <c r="L261" s="4"/>
      <c r="M261" s="16">
        <v>19399</v>
      </c>
      <c r="N261" s="107">
        <v>45212</v>
      </c>
      <c r="P261" s="4">
        <v>16859</v>
      </c>
      <c r="Q261" s="4">
        <v>80</v>
      </c>
      <c r="X261" s="124">
        <v>212301198</v>
      </c>
      <c r="Y261" s="123">
        <v>239825</v>
      </c>
      <c r="Z261" s="126" t="s">
        <v>1818</v>
      </c>
      <c r="AA261" s="4">
        <v>238657</v>
      </c>
      <c r="AB261" s="5">
        <v>63</v>
      </c>
      <c r="AE261" s="4">
        <v>212301204</v>
      </c>
      <c r="AF261" s="4">
        <v>715372</v>
      </c>
      <c r="AG261" s="4" t="s">
        <v>4696</v>
      </c>
      <c r="AH261" s="4" t="s">
        <v>64</v>
      </c>
      <c r="AI261" s="4" t="s">
        <v>63</v>
      </c>
      <c r="AJ261" s="4" t="s">
        <v>2967</v>
      </c>
      <c r="AK261" s="4">
        <v>212301204</v>
      </c>
      <c r="AM261" s="146">
        <v>19323</v>
      </c>
      <c r="AN261" s="81">
        <v>45272</v>
      </c>
    </row>
    <row r="262" spans="1:40" ht="28.2" x14ac:dyDescent="0.3">
      <c r="A262" s="89">
        <f ca="1">VLOOKUP(C262,Controle!O:Q,3,FALSE)</f>
        <v>69981353272</v>
      </c>
      <c r="B262" s="86">
        <v>212301186</v>
      </c>
      <c r="C262" s="87" t="s">
        <v>4033</v>
      </c>
      <c r="D262" s="88">
        <v>45216</v>
      </c>
      <c r="E262" s="8" t="s">
        <v>5899</v>
      </c>
      <c r="F262" t="s">
        <v>5907</v>
      </c>
      <c r="J262" s="4">
        <v>19379</v>
      </c>
      <c r="K262" s="107">
        <v>45210</v>
      </c>
      <c r="L262" s="4"/>
      <c r="M262" s="16">
        <v>19401</v>
      </c>
      <c r="N262" s="107">
        <v>45212</v>
      </c>
      <c r="P262" s="4">
        <v>16865</v>
      </c>
      <c r="Q262" s="4">
        <v>80</v>
      </c>
      <c r="X262" s="124">
        <v>212301199</v>
      </c>
      <c r="Y262" s="123">
        <v>239825</v>
      </c>
      <c r="Z262" s="126" t="s">
        <v>1818</v>
      </c>
      <c r="AA262" s="4">
        <v>238657</v>
      </c>
      <c r="AB262" s="5">
        <v>63</v>
      </c>
      <c r="AE262" s="4">
        <v>212301205</v>
      </c>
      <c r="AF262" s="4">
        <v>715373</v>
      </c>
      <c r="AG262" s="4" t="s">
        <v>4704</v>
      </c>
      <c r="AH262" s="4" t="s">
        <v>64</v>
      </c>
      <c r="AI262" s="4" t="s">
        <v>63</v>
      </c>
      <c r="AJ262" s="4" t="s">
        <v>2967</v>
      </c>
      <c r="AK262" s="4">
        <v>212301205</v>
      </c>
      <c r="AM262" s="145">
        <v>19325</v>
      </c>
      <c r="AN262" s="81">
        <v>45272</v>
      </c>
    </row>
    <row r="263" spans="1:40" ht="28.2" x14ac:dyDescent="0.3">
      <c r="A263" s="89">
        <f ca="1">VLOOKUP(C263,Controle!O:Q,3,FALSE)</f>
        <v>79985661249</v>
      </c>
      <c r="B263" s="86">
        <v>212301029</v>
      </c>
      <c r="C263" s="87" t="s">
        <v>3959</v>
      </c>
      <c r="D263" s="88">
        <v>45216</v>
      </c>
      <c r="E263" s="8" t="s">
        <v>5899</v>
      </c>
      <c r="F263" t="s">
        <v>5908</v>
      </c>
      <c r="J263" s="4">
        <v>17044</v>
      </c>
      <c r="K263" s="107">
        <v>45196</v>
      </c>
      <c r="L263" s="4"/>
      <c r="M263" s="16">
        <v>19403</v>
      </c>
      <c r="N263" s="107">
        <v>45214</v>
      </c>
      <c r="P263" s="4">
        <v>16870</v>
      </c>
      <c r="Q263" s="4">
        <v>80</v>
      </c>
      <c r="X263" s="124">
        <v>212301200</v>
      </c>
      <c r="Y263" s="123">
        <v>239825</v>
      </c>
      <c r="Z263" s="126" t="s">
        <v>1818</v>
      </c>
      <c r="AA263" s="4">
        <v>238657</v>
      </c>
      <c r="AB263" s="5">
        <v>63</v>
      </c>
      <c r="AE263" s="4">
        <v>212301206</v>
      </c>
      <c r="AF263" s="4">
        <v>715375</v>
      </c>
      <c r="AG263" s="4" t="s">
        <v>808</v>
      </c>
      <c r="AH263" s="4" t="s">
        <v>64</v>
      </c>
      <c r="AI263" s="4" t="s">
        <v>63</v>
      </c>
      <c r="AJ263" s="4" t="s">
        <v>65</v>
      </c>
      <c r="AK263" s="4">
        <v>212301206</v>
      </c>
      <c r="AM263" s="146">
        <v>19327</v>
      </c>
      <c r="AN263" s="81">
        <v>45272</v>
      </c>
    </row>
    <row r="264" spans="1:40" ht="15.6" x14ac:dyDescent="0.3">
      <c r="A264" s="31">
        <f ca="1">VLOOKUP(C264,Controle!O:Q,3,FALSE)</f>
        <v>35947250225</v>
      </c>
      <c r="B264" s="86">
        <v>212300947</v>
      </c>
      <c r="C264" s="87" t="s">
        <v>2768</v>
      </c>
      <c r="D264" s="88">
        <v>45216</v>
      </c>
      <c r="E264" s="8" t="s">
        <v>5899</v>
      </c>
      <c r="J264" s="4">
        <v>17198</v>
      </c>
      <c r="K264" s="107">
        <v>45188</v>
      </c>
      <c r="L264" s="4"/>
      <c r="M264" s="16">
        <v>19405</v>
      </c>
      <c r="N264" s="107">
        <v>45213</v>
      </c>
      <c r="P264" s="4">
        <v>16871</v>
      </c>
      <c r="Q264" s="4">
        <v>80</v>
      </c>
      <c r="X264" s="124">
        <v>212301445</v>
      </c>
      <c r="Y264" s="123">
        <v>243465</v>
      </c>
      <c r="Z264" s="123" t="s">
        <v>63</v>
      </c>
      <c r="AA264" s="4">
        <v>243771</v>
      </c>
      <c r="AB264" s="5">
        <v>15</v>
      </c>
      <c r="AE264" s="4">
        <v>212301429</v>
      </c>
      <c r="AF264" s="4">
        <v>716202</v>
      </c>
      <c r="AG264" s="4" t="s">
        <v>583</v>
      </c>
      <c r="AH264" s="4" t="s">
        <v>64</v>
      </c>
      <c r="AI264" s="4" t="s">
        <v>63</v>
      </c>
      <c r="AJ264" s="4" t="s">
        <v>65</v>
      </c>
      <c r="AK264" s="4">
        <v>212301429</v>
      </c>
      <c r="AM264" s="145">
        <v>19329</v>
      </c>
      <c r="AN264" s="81">
        <v>45272</v>
      </c>
    </row>
    <row r="265" spans="1:40" ht="15.6" x14ac:dyDescent="0.3">
      <c r="A265" s="31">
        <f ca="1">VLOOKUP(C265,Controle!O:Q,3,FALSE)</f>
        <v>58589333272</v>
      </c>
      <c r="B265" s="86">
        <v>212301008</v>
      </c>
      <c r="C265" s="87" t="s">
        <v>336</v>
      </c>
      <c r="D265" s="88">
        <v>45216</v>
      </c>
      <c r="E265" s="8" t="s">
        <v>5899</v>
      </c>
      <c r="J265" s="4">
        <v>19461</v>
      </c>
      <c r="K265" s="107">
        <v>45220</v>
      </c>
      <c r="L265" s="4"/>
      <c r="M265" s="16">
        <v>19407</v>
      </c>
      <c r="N265" s="107">
        <v>45213</v>
      </c>
      <c r="P265" s="4">
        <v>16872</v>
      </c>
      <c r="Q265" s="4" t="s">
        <v>1047</v>
      </c>
      <c r="X265" s="124">
        <v>212301446</v>
      </c>
      <c r="Y265" s="123">
        <v>243465</v>
      </c>
      <c r="Z265" s="123" t="s">
        <v>63</v>
      </c>
      <c r="AA265" s="4">
        <v>243771</v>
      </c>
      <c r="AB265" s="5">
        <v>15</v>
      </c>
      <c r="AE265" s="4">
        <v>212301430</v>
      </c>
      <c r="AF265" s="4">
        <v>716206</v>
      </c>
      <c r="AG265" s="4" t="s">
        <v>1891</v>
      </c>
      <c r="AH265" s="4" t="s">
        <v>64</v>
      </c>
      <c r="AI265" s="4" t="s">
        <v>63</v>
      </c>
      <c r="AJ265" s="4" t="s">
        <v>65</v>
      </c>
      <c r="AK265" s="4">
        <v>212301430</v>
      </c>
      <c r="AM265" s="146">
        <v>19331</v>
      </c>
      <c r="AN265" s="81">
        <v>45272</v>
      </c>
    </row>
    <row r="266" spans="1:40" ht="15.6" x14ac:dyDescent="0.3">
      <c r="A266" s="31">
        <v>94185530234</v>
      </c>
      <c r="B266" s="86">
        <v>212300907</v>
      </c>
      <c r="C266" s="90" t="s">
        <v>71</v>
      </c>
      <c r="D266" s="85"/>
      <c r="E266" s="8"/>
      <c r="J266" s="4">
        <v>41442</v>
      </c>
      <c r="K266" s="107">
        <v>45239</v>
      </c>
      <c r="L266" s="4"/>
      <c r="M266" s="16">
        <v>19409</v>
      </c>
      <c r="N266" s="107">
        <v>45214</v>
      </c>
      <c r="P266" s="4">
        <v>16873</v>
      </c>
      <c r="Q266" s="4">
        <v>80</v>
      </c>
      <c r="X266" s="124">
        <v>212301430</v>
      </c>
      <c r="Y266" s="123">
        <v>243465</v>
      </c>
      <c r="Z266" s="123" t="s">
        <v>63</v>
      </c>
      <c r="AA266" s="4">
        <v>243771</v>
      </c>
      <c r="AB266" s="5">
        <v>15</v>
      </c>
      <c r="AE266" s="4">
        <v>212301431</v>
      </c>
      <c r="AF266" s="4">
        <v>716211</v>
      </c>
      <c r="AG266" s="4" t="s">
        <v>1895</v>
      </c>
      <c r="AH266" s="4" t="s">
        <v>64</v>
      </c>
      <c r="AI266" s="4" t="s">
        <v>63</v>
      </c>
      <c r="AJ266" s="4" t="s">
        <v>65</v>
      </c>
      <c r="AK266" s="4">
        <v>212301431</v>
      </c>
      <c r="AM266" s="145">
        <v>19333</v>
      </c>
      <c r="AN266" s="81">
        <v>45272</v>
      </c>
    </row>
    <row r="267" spans="1:40" x14ac:dyDescent="0.3">
      <c r="A267" s="4">
        <f ca="1">VLOOKUP(C267,Controle!O:Q,3,FALSE)</f>
        <v>8581539203</v>
      </c>
      <c r="B267" s="185">
        <v>212301429</v>
      </c>
      <c r="C267" s="186" t="s">
        <v>583</v>
      </c>
      <c r="D267" s="81">
        <v>45239</v>
      </c>
      <c r="E267" t="s">
        <v>5909</v>
      </c>
      <c r="J267" s="4">
        <v>17535</v>
      </c>
      <c r="K267" s="107">
        <v>45241</v>
      </c>
      <c r="L267" s="4"/>
      <c r="M267" s="16">
        <v>19411</v>
      </c>
      <c r="N267" s="107">
        <v>45214</v>
      </c>
      <c r="P267" s="4">
        <v>16852</v>
      </c>
      <c r="Q267" s="4">
        <v>80</v>
      </c>
      <c r="X267" s="124">
        <v>212301431</v>
      </c>
      <c r="Y267" s="123">
        <v>243465</v>
      </c>
      <c r="Z267" s="123" t="s">
        <v>63</v>
      </c>
      <c r="AA267" s="4">
        <v>243771</v>
      </c>
      <c r="AB267" s="5">
        <v>15</v>
      </c>
      <c r="AE267" s="4">
        <v>212301432</v>
      </c>
      <c r="AF267" s="4">
        <v>716213</v>
      </c>
      <c r="AG267" s="4" t="s">
        <v>1899</v>
      </c>
      <c r="AH267" s="4" t="s">
        <v>64</v>
      </c>
      <c r="AI267" s="4" t="s">
        <v>63</v>
      </c>
      <c r="AJ267" s="4" t="s">
        <v>65</v>
      </c>
      <c r="AK267" s="4">
        <v>212301432</v>
      </c>
      <c r="AM267" s="146">
        <v>19335</v>
      </c>
      <c r="AN267" s="81">
        <v>45272</v>
      </c>
    </row>
    <row r="268" spans="1:40" x14ac:dyDescent="0.3">
      <c r="A268" s="4">
        <f ca="1">VLOOKUP(C268,Controle!O:Q,3,FALSE)</f>
        <v>46587152287</v>
      </c>
      <c r="B268" s="182">
        <v>212301430</v>
      </c>
      <c r="C268" s="181" t="s">
        <v>1891</v>
      </c>
      <c r="D268" s="81">
        <v>45239</v>
      </c>
      <c r="E268" t="s">
        <v>5909</v>
      </c>
      <c r="J268" s="4">
        <v>41412</v>
      </c>
      <c r="K268" s="107">
        <v>45235</v>
      </c>
      <c r="L268" s="4"/>
      <c r="M268" s="16">
        <v>19413</v>
      </c>
      <c r="N268" s="107">
        <v>45215</v>
      </c>
      <c r="P268" s="4">
        <v>16843</v>
      </c>
      <c r="Q268" s="4">
        <v>80</v>
      </c>
      <c r="X268" s="124">
        <v>212301432</v>
      </c>
      <c r="Y268" s="123">
        <v>243465</v>
      </c>
      <c r="Z268" s="123" t="s">
        <v>63</v>
      </c>
      <c r="AA268" s="4">
        <v>243771</v>
      </c>
      <c r="AB268" s="5">
        <v>15</v>
      </c>
      <c r="AE268" s="4">
        <v>212301433</v>
      </c>
      <c r="AF268" s="4">
        <v>716217</v>
      </c>
      <c r="AG268" s="4" t="s">
        <v>2215</v>
      </c>
      <c r="AH268" s="4" t="s">
        <v>414</v>
      </c>
      <c r="AI268" s="4" t="s">
        <v>1856</v>
      </c>
      <c r="AJ268" s="4" t="s">
        <v>415</v>
      </c>
      <c r="AK268" s="4">
        <v>212301433</v>
      </c>
      <c r="AM268" s="145">
        <v>19337</v>
      </c>
      <c r="AN268" s="81">
        <v>45272</v>
      </c>
    </row>
    <row r="269" spans="1:40" x14ac:dyDescent="0.3">
      <c r="A269" s="4">
        <f ca="1">VLOOKUP(C269,Controle!O:Q,3,FALSE)</f>
        <v>1508473277</v>
      </c>
      <c r="B269" s="182">
        <v>212301431</v>
      </c>
      <c r="C269" s="181" t="s">
        <v>1895</v>
      </c>
      <c r="D269" s="81">
        <v>45239</v>
      </c>
      <c r="E269" t="s">
        <v>5909</v>
      </c>
      <c r="J269" s="4">
        <v>23784</v>
      </c>
      <c r="K269" s="107">
        <v>45224</v>
      </c>
      <c r="L269" s="4"/>
      <c r="M269" s="16">
        <v>19417</v>
      </c>
      <c r="N269" s="107">
        <v>45215</v>
      </c>
      <c r="P269" s="4">
        <v>17433</v>
      </c>
      <c r="Q269" s="4">
        <v>80</v>
      </c>
      <c r="X269" s="124">
        <v>212301437</v>
      </c>
      <c r="Y269" s="123">
        <v>243465</v>
      </c>
      <c r="Z269" s="123" t="s">
        <v>63</v>
      </c>
      <c r="AA269" s="4">
        <v>243771</v>
      </c>
      <c r="AB269" s="5">
        <v>15</v>
      </c>
      <c r="AE269" s="4">
        <v>212301434</v>
      </c>
      <c r="AF269" s="4">
        <v>716314</v>
      </c>
      <c r="AG269" s="4" t="s">
        <v>2273</v>
      </c>
      <c r="AH269" s="4" t="s">
        <v>1906</v>
      </c>
      <c r="AI269" s="4" t="s">
        <v>1856</v>
      </c>
      <c r="AJ269" s="4" t="s">
        <v>1916</v>
      </c>
      <c r="AK269" s="4">
        <v>212301434</v>
      </c>
      <c r="AM269" s="146">
        <v>19339</v>
      </c>
      <c r="AN269" s="81">
        <v>45272</v>
      </c>
    </row>
    <row r="270" spans="1:40" x14ac:dyDescent="0.3">
      <c r="A270" s="4">
        <f ca="1">VLOOKUP(C270,Controle!O:Q,3,FALSE)</f>
        <v>53061470204</v>
      </c>
      <c r="B270" s="182">
        <v>212301432</v>
      </c>
      <c r="C270" s="181" t="s">
        <v>1899</v>
      </c>
      <c r="D270" s="81">
        <v>45239</v>
      </c>
      <c r="E270" t="s">
        <v>5909</v>
      </c>
      <c r="J270" s="4">
        <v>20137</v>
      </c>
      <c r="K270" s="107">
        <v>45177</v>
      </c>
      <c r="L270" s="4"/>
      <c r="M270" s="16">
        <v>19419</v>
      </c>
      <c r="N270" s="107">
        <v>45185</v>
      </c>
      <c r="P270" s="4">
        <v>17435</v>
      </c>
      <c r="Q270" s="4" t="s">
        <v>1047</v>
      </c>
      <c r="X270" s="124">
        <v>212301438</v>
      </c>
      <c r="Y270" s="123">
        <v>243465</v>
      </c>
      <c r="Z270" s="123" t="s">
        <v>63</v>
      </c>
      <c r="AA270" s="4">
        <v>243771</v>
      </c>
      <c r="AB270" s="5">
        <v>15</v>
      </c>
      <c r="AE270" s="4">
        <v>212301435</v>
      </c>
      <c r="AF270" s="4">
        <v>716223</v>
      </c>
      <c r="AG270" s="4" t="s">
        <v>2276</v>
      </c>
      <c r="AH270" s="4" t="s">
        <v>1906</v>
      </c>
      <c r="AI270" s="4" t="s">
        <v>1856</v>
      </c>
      <c r="AJ270" s="4" t="s">
        <v>1916</v>
      </c>
      <c r="AK270" s="4">
        <v>212301435</v>
      </c>
      <c r="AM270" s="145">
        <v>19341</v>
      </c>
      <c r="AN270" s="81">
        <v>45272</v>
      </c>
    </row>
    <row r="271" spans="1:40" x14ac:dyDescent="0.3">
      <c r="A271" s="4">
        <f ca="1">VLOOKUP(C271,Controle!O:Q,3,FALSE)</f>
        <v>447392220</v>
      </c>
      <c r="B271" s="182">
        <v>212301433</v>
      </c>
      <c r="C271" s="181" t="s">
        <v>2215</v>
      </c>
      <c r="D271" s="81">
        <v>45239</v>
      </c>
      <c r="E271" t="s">
        <v>5909</v>
      </c>
      <c r="J271" s="4">
        <v>20119</v>
      </c>
      <c r="K271" s="107">
        <v>45254</v>
      </c>
      <c r="L271" s="4"/>
      <c r="M271" s="16">
        <v>19421</v>
      </c>
      <c r="N271" s="107">
        <v>45216</v>
      </c>
      <c r="P271" s="4">
        <v>17437</v>
      </c>
      <c r="Q271" s="4" t="s">
        <v>1047</v>
      </c>
      <c r="X271" s="124">
        <v>212301443</v>
      </c>
      <c r="Y271" s="123">
        <v>243465</v>
      </c>
      <c r="Z271" s="123" t="s">
        <v>63</v>
      </c>
      <c r="AA271" s="4">
        <v>243771</v>
      </c>
      <c r="AB271" s="5">
        <v>15</v>
      </c>
      <c r="AE271" s="4">
        <v>212301440</v>
      </c>
      <c r="AF271" s="4">
        <v>716227</v>
      </c>
      <c r="AG271" s="4" t="s">
        <v>2356</v>
      </c>
      <c r="AH271" s="4" t="s">
        <v>414</v>
      </c>
      <c r="AI271" s="4" t="s">
        <v>1856</v>
      </c>
      <c r="AJ271" s="4" t="s">
        <v>415</v>
      </c>
      <c r="AK271" s="4">
        <v>212301440</v>
      </c>
      <c r="AM271" s="146">
        <v>19343</v>
      </c>
      <c r="AN271" s="81">
        <v>45272</v>
      </c>
    </row>
    <row r="272" spans="1:40" x14ac:dyDescent="0.3">
      <c r="A272" s="4">
        <f ca="1">VLOOKUP(C272,Controle!O:Q,3,FALSE)</f>
        <v>8118731230</v>
      </c>
      <c r="B272" s="182">
        <v>212301434</v>
      </c>
      <c r="C272" s="181" t="s">
        <v>2273</v>
      </c>
      <c r="D272" s="81">
        <v>45239</v>
      </c>
      <c r="E272" t="s">
        <v>5909</v>
      </c>
      <c r="J272" s="4">
        <v>19007</v>
      </c>
      <c r="K272" s="107">
        <v>45190</v>
      </c>
      <c r="L272" s="4"/>
      <c r="M272" s="16">
        <v>19423</v>
      </c>
      <c r="N272" s="107">
        <v>45215</v>
      </c>
      <c r="P272" s="4">
        <v>17441</v>
      </c>
      <c r="Q272" s="4">
        <v>80</v>
      </c>
      <c r="X272" s="124">
        <v>212301444</v>
      </c>
      <c r="Y272" s="123">
        <v>243465</v>
      </c>
      <c r="Z272" s="123" t="s">
        <v>63</v>
      </c>
      <c r="AA272" s="4">
        <v>243771</v>
      </c>
      <c r="AB272" s="5">
        <v>15</v>
      </c>
      <c r="AE272" s="4">
        <v>212301436</v>
      </c>
      <c r="AF272" s="4">
        <v>716309</v>
      </c>
      <c r="AG272" s="4" t="s">
        <v>2434</v>
      </c>
      <c r="AH272" s="4" t="s">
        <v>1906</v>
      </c>
      <c r="AI272" s="4" t="s">
        <v>1856</v>
      </c>
      <c r="AJ272" s="4" t="s">
        <v>1928</v>
      </c>
      <c r="AK272" s="4">
        <v>212301436</v>
      </c>
      <c r="AM272" s="145">
        <v>19345</v>
      </c>
      <c r="AN272" s="81">
        <v>45272</v>
      </c>
    </row>
    <row r="273" spans="1:40" x14ac:dyDescent="0.3">
      <c r="A273" s="4">
        <f ca="1">VLOOKUP(C273,Controle!O:Q,3,FALSE)</f>
        <v>9595155268</v>
      </c>
      <c r="B273" s="182">
        <v>212301435</v>
      </c>
      <c r="C273" s="181" t="s">
        <v>2276</v>
      </c>
      <c r="D273" s="81">
        <v>45239</v>
      </c>
      <c r="E273" t="s">
        <v>5909</v>
      </c>
      <c r="J273" s="4">
        <v>16642</v>
      </c>
      <c r="K273" s="107">
        <v>45175</v>
      </c>
      <c r="L273" s="4"/>
      <c r="M273" s="16">
        <v>19425</v>
      </c>
      <c r="N273" s="107">
        <v>45216</v>
      </c>
      <c r="P273" s="4">
        <v>17445</v>
      </c>
      <c r="Q273" s="4" t="s">
        <v>1047</v>
      </c>
      <c r="X273" s="124">
        <v>212301562</v>
      </c>
      <c r="Y273" s="123">
        <v>243465</v>
      </c>
      <c r="Z273" s="123" t="s">
        <v>63</v>
      </c>
      <c r="AA273" s="4">
        <v>243771</v>
      </c>
      <c r="AB273" s="5">
        <v>15</v>
      </c>
      <c r="AE273" s="4">
        <v>212301441</v>
      </c>
      <c r="AF273" s="4">
        <v>716310</v>
      </c>
      <c r="AG273" s="4" t="s">
        <v>2538</v>
      </c>
      <c r="AH273" s="4" t="s">
        <v>1906</v>
      </c>
      <c r="AI273" s="4" t="s">
        <v>1856</v>
      </c>
      <c r="AJ273" s="4" t="s">
        <v>1928</v>
      </c>
      <c r="AK273" s="4">
        <v>212301441</v>
      </c>
      <c r="AM273" s="146">
        <v>19347</v>
      </c>
      <c r="AN273" s="81">
        <v>45272</v>
      </c>
    </row>
    <row r="274" spans="1:40" x14ac:dyDescent="0.3">
      <c r="A274" s="4">
        <f ca="1">VLOOKUP(C274,Controle!O:Q,3,FALSE)</f>
        <v>240707265</v>
      </c>
      <c r="B274" s="182">
        <v>212301440</v>
      </c>
      <c r="C274" s="181" t="s">
        <v>2356</v>
      </c>
      <c r="D274" s="81">
        <v>45239</v>
      </c>
      <c r="E274" t="s">
        <v>5909</v>
      </c>
      <c r="J274" s="4">
        <v>41332</v>
      </c>
      <c r="K274" s="107">
        <v>45253</v>
      </c>
      <c r="L274" s="4"/>
      <c r="M274" s="16">
        <v>19427</v>
      </c>
      <c r="N274" s="107">
        <v>45216</v>
      </c>
      <c r="P274" s="4">
        <v>17449</v>
      </c>
      <c r="Q274" s="4">
        <v>80</v>
      </c>
      <c r="X274" s="124">
        <v>212301574</v>
      </c>
      <c r="Y274" s="123">
        <v>243465</v>
      </c>
      <c r="Z274" s="123" t="s">
        <v>63</v>
      </c>
      <c r="AA274" s="4">
        <v>243771</v>
      </c>
      <c r="AB274" s="5">
        <v>15</v>
      </c>
      <c r="AE274" s="4">
        <v>212301442</v>
      </c>
      <c r="AF274" s="4">
        <v>716311</v>
      </c>
      <c r="AG274" s="4" t="s">
        <v>2542</v>
      </c>
      <c r="AH274" s="4" t="s">
        <v>1906</v>
      </c>
      <c r="AI274" s="4" t="s">
        <v>1856</v>
      </c>
      <c r="AJ274" s="4" t="s">
        <v>1928</v>
      </c>
      <c r="AK274" s="4">
        <v>212301442</v>
      </c>
      <c r="AM274" s="145">
        <v>19349</v>
      </c>
      <c r="AN274" s="81">
        <v>45272</v>
      </c>
    </row>
    <row r="275" spans="1:40" x14ac:dyDescent="0.3">
      <c r="A275" s="4">
        <f ca="1">VLOOKUP(C275,Controle!O:Q,3,FALSE)</f>
        <v>2269459288</v>
      </c>
      <c r="B275" s="182">
        <v>212301436</v>
      </c>
      <c r="C275" s="181" t="s">
        <v>2434</v>
      </c>
      <c r="D275" s="81">
        <v>45239</v>
      </c>
      <c r="E275" t="s">
        <v>5909</v>
      </c>
      <c r="J275" s="4">
        <v>19781</v>
      </c>
      <c r="K275" s="107">
        <v>45188</v>
      </c>
      <c r="L275" s="4"/>
      <c r="M275" s="16">
        <v>19429</v>
      </c>
      <c r="N275" s="107">
        <v>45216</v>
      </c>
      <c r="P275" s="4">
        <v>17451</v>
      </c>
      <c r="Q275" s="4">
        <v>80</v>
      </c>
      <c r="X275" s="124">
        <v>212301657</v>
      </c>
      <c r="Y275" s="123">
        <v>243465</v>
      </c>
      <c r="Z275" s="123" t="s">
        <v>63</v>
      </c>
      <c r="AA275" s="4">
        <v>243771</v>
      </c>
      <c r="AB275" s="5">
        <v>15</v>
      </c>
      <c r="AE275" s="4">
        <v>212301437</v>
      </c>
      <c r="AF275" s="4">
        <v>716312</v>
      </c>
      <c r="AG275" s="4" t="s">
        <v>2745</v>
      </c>
      <c r="AH275" s="4" t="s">
        <v>64</v>
      </c>
      <c r="AI275" s="4" t="s">
        <v>63</v>
      </c>
      <c r="AJ275" s="4" t="s">
        <v>2723</v>
      </c>
      <c r="AK275" s="4">
        <v>212301437</v>
      </c>
      <c r="AM275" s="146">
        <v>19351</v>
      </c>
      <c r="AN275" s="81">
        <v>45272</v>
      </c>
    </row>
    <row r="276" spans="1:40" x14ac:dyDescent="0.3">
      <c r="A276" s="4">
        <f ca="1">VLOOKUP(C276,Controle!O:Q,3,FALSE)</f>
        <v>96361310230</v>
      </c>
      <c r="B276" s="182">
        <v>212301441</v>
      </c>
      <c r="C276" s="181" t="s">
        <v>2538</v>
      </c>
      <c r="D276" s="81">
        <v>45239</v>
      </c>
      <c r="E276" t="s">
        <v>5909</v>
      </c>
      <c r="J276" s="4">
        <v>19631</v>
      </c>
      <c r="K276" s="107">
        <v>45197</v>
      </c>
      <c r="L276" s="4"/>
      <c r="M276" s="16">
        <v>19431</v>
      </c>
      <c r="N276" s="107">
        <v>45216</v>
      </c>
      <c r="P276" s="4">
        <v>17455</v>
      </c>
      <c r="Q276" s="4">
        <v>80</v>
      </c>
      <c r="X276" s="124">
        <v>212301658</v>
      </c>
      <c r="Y276" s="123">
        <v>243465</v>
      </c>
      <c r="Z276" s="123" t="s">
        <v>63</v>
      </c>
      <c r="AA276" s="4">
        <v>243771</v>
      </c>
      <c r="AB276" s="5">
        <v>15</v>
      </c>
      <c r="AE276" s="4">
        <v>212301438</v>
      </c>
      <c r="AF276" s="4">
        <v>716313</v>
      </c>
      <c r="AG276" s="4" t="s">
        <v>2772</v>
      </c>
      <c r="AH276" s="4" t="s">
        <v>64</v>
      </c>
      <c r="AI276" s="4" t="s">
        <v>63</v>
      </c>
      <c r="AJ276" s="4" t="s">
        <v>2723</v>
      </c>
      <c r="AK276" s="4">
        <v>212301438</v>
      </c>
      <c r="AM276" s="145">
        <v>19353</v>
      </c>
      <c r="AN276" s="81">
        <v>45272</v>
      </c>
    </row>
    <row r="277" spans="1:40" x14ac:dyDescent="0.3">
      <c r="A277" s="4">
        <f ca="1">VLOOKUP(C277,Controle!O:Q,3,FALSE)</f>
        <v>76538672272</v>
      </c>
      <c r="B277" s="182">
        <v>212301442</v>
      </c>
      <c r="C277" s="181" t="s">
        <v>2542</v>
      </c>
      <c r="D277" s="81">
        <v>45239</v>
      </c>
      <c r="E277" t="s">
        <v>5909</v>
      </c>
      <c r="J277" s="4">
        <v>41492</v>
      </c>
      <c r="K277" s="107">
        <v>45221</v>
      </c>
      <c r="L277" s="4"/>
      <c r="M277" s="16">
        <v>19433</v>
      </c>
      <c r="N277" s="107">
        <v>45217</v>
      </c>
      <c r="P277" s="4">
        <v>17461</v>
      </c>
      <c r="Q277" s="4">
        <v>80</v>
      </c>
      <c r="X277" s="124">
        <v>212301659</v>
      </c>
      <c r="Y277" s="123">
        <v>243465</v>
      </c>
      <c r="Z277" s="123" t="s">
        <v>63</v>
      </c>
      <c r="AA277" s="4">
        <v>243771</v>
      </c>
      <c r="AB277" s="5">
        <v>15</v>
      </c>
      <c r="AE277" s="4">
        <v>212301439</v>
      </c>
      <c r="AF277" s="4">
        <v>716315</v>
      </c>
      <c r="AG277" s="4" t="s">
        <v>2829</v>
      </c>
      <c r="AH277" s="4" t="s">
        <v>115</v>
      </c>
      <c r="AI277" s="4" t="s">
        <v>1818</v>
      </c>
      <c r="AJ277" s="4" t="s">
        <v>2831</v>
      </c>
      <c r="AK277" s="4">
        <v>212301439</v>
      </c>
      <c r="AM277" s="146">
        <v>19355</v>
      </c>
      <c r="AN277" s="81">
        <v>45272</v>
      </c>
    </row>
    <row r="278" spans="1:40" x14ac:dyDescent="0.3">
      <c r="A278" s="4">
        <f ca="1">VLOOKUP(C278,Controle!O:Q,3,FALSE)</f>
        <v>23316918272</v>
      </c>
      <c r="B278" s="182">
        <v>212301437</v>
      </c>
      <c r="C278" s="181" t="s">
        <v>2745</v>
      </c>
      <c r="D278" s="81">
        <v>45239</v>
      </c>
      <c r="E278" t="s">
        <v>5909</v>
      </c>
      <c r="J278" s="4">
        <v>19353</v>
      </c>
      <c r="K278" s="107">
        <v>45261</v>
      </c>
      <c r="L278" s="4"/>
      <c r="M278" s="16">
        <v>19435</v>
      </c>
      <c r="N278" s="107">
        <v>45217</v>
      </c>
      <c r="P278" s="4">
        <v>17467</v>
      </c>
      <c r="Q278" s="4">
        <v>45</v>
      </c>
      <c r="X278" s="124">
        <v>212301660</v>
      </c>
      <c r="Y278" s="123">
        <v>243465</v>
      </c>
      <c r="Z278" s="123" t="s">
        <v>63</v>
      </c>
      <c r="AA278" s="4">
        <v>243771</v>
      </c>
      <c r="AB278" s="5">
        <v>15</v>
      </c>
      <c r="AE278" s="4">
        <v>212301444</v>
      </c>
      <c r="AF278" s="4">
        <v>716316</v>
      </c>
      <c r="AG278" s="4" t="s">
        <v>2983</v>
      </c>
      <c r="AH278" s="4" t="s">
        <v>64</v>
      </c>
      <c r="AI278" s="4" t="s">
        <v>63</v>
      </c>
      <c r="AJ278" s="4" t="s">
        <v>2967</v>
      </c>
      <c r="AK278" s="4">
        <v>212301444</v>
      </c>
      <c r="AM278" s="145">
        <v>19357</v>
      </c>
      <c r="AN278" s="81">
        <v>45272</v>
      </c>
    </row>
    <row r="279" spans="1:40" ht="28.2" x14ac:dyDescent="0.3">
      <c r="A279" s="4">
        <f ca="1">VLOOKUP(C279,Controle!O:Q,3,FALSE)</f>
        <v>66750792200</v>
      </c>
      <c r="B279" s="182">
        <v>212301438</v>
      </c>
      <c r="C279" s="181" t="s">
        <v>2772</v>
      </c>
      <c r="D279" s="81">
        <v>45239</v>
      </c>
      <c r="E279" t="s">
        <v>5909</v>
      </c>
      <c r="J279" s="4">
        <v>19893</v>
      </c>
      <c r="K279" s="107">
        <v>45188</v>
      </c>
      <c r="L279" s="4"/>
      <c r="M279" s="16">
        <v>19437</v>
      </c>
      <c r="N279" s="107">
        <v>45235</v>
      </c>
      <c r="P279" s="4">
        <v>17471</v>
      </c>
      <c r="Q279" s="4">
        <v>80</v>
      </c>
      <c r="X279" s="124">
        <v>212301469</v>
      </c>
      <c r="Y279" s="123">
        <v>243466</v>
      </c>
      <c r="Z279" s="126" t="s">
        <v>1818</v>
      </c>
      <c r="AA279" s="4">
        <v>243771</v>
      </c>
      <c r="AB279" s="5">
        <v>193</v>
      </c>
      <c r="AE279" s="4">
        <v>212301443</v>
      </c>
      <c r="AF279" s="4">
        <v>716317</v>
      </c>
      <c r="AG279" s="4" t="s">
        <v>2987</v>
      </c>
      <c r="AH279" s="4" t="s">
        <v>64</v>
      </c>
      <c r="AI279" s="4" t="s">
        <v>63</v>
      </c>
      <c r="AJ279" s="4" t="s">
        <v>2989</v>
      </c>
      <c r="AK279" s="4">
        <v>212301443</v>
      </c>
      <c r="AM279" s="146">
        <v>19359</v>
      </c>
      <c r="AN279" s="81">
        <v>45272</v>
      </c>
    </row>
    <row r="280" spans="1:40" ht="28.2" x14ac:dyDescent="0.3">
      <c r="A280" s="4">
        <f ca="1">VLOOKUP(C280,Controle!O:Q,3,FALSE)</f>
        <v>2861312262</v>
      </c>
      <c r="B280" s="182">
        <v>212301439</v>
      </c>
      <c r="C280" s="181" t="s">
        <v>2829</v>
      </c>
      <c r="D280" s="81">
        <v>45239</v>
      </c>
      <c r="E280" t="s">
        <v>5909</v>
      </c>
      <c r="J280" s="4">
        <v>41792</v>
      </c>
      <c r="K280" s="107">
        <v>45267</v>
      </c>
      <c r="L280" s="4"/>
      <c r="M280" s="16">
        <v>19441</v>
      </c>
      <c r="N280" s="107">
        <v>45217</v>
      </c>
      <c r="P280" s="4">
        <v>17481</v>
      </c>
      <c r="Q280" s="4">
        <v>80</v>
      </c>
      <c r="X280" s="124">
        <v>212301507</v>
      </c>
      <c r="Y280" s="123">
        <v>243466</v>
      </c>
      <c r="Z280" s="126" t="s">
        <v>1818</v>
      </c>
      <c r="AA280" s="4">
        <v>243771</v>
      </c>
      <c r="AB280" s="5">
        <v>193</v>
      </c>
      <c r="AE280" s="4">
        <v>212301445</v>
      </c>
      <c r="AF280" s="4">
        <v>716318</v>
      </c>
      <c r="AG280" s="4" t="s">
        <v>2992</v>
      </c>
      <c r="AH280" s="4" t="s">
        <v>64</v>
      </c>
      <c r="AI280" s="4" t="s">
        <v>63</v>
      </c>
      <c r="AJ280" s="4" t="s">
        <v>2994</v>
      </c>
      <c r="AK280" s="4">
        <v>212301445</v>
      </c>
      <c r="AM280" s="145">
        <v>19361</v>
      </c>
      <c r="AN280" s="81">
        <v>45272</v>
      </c>
    </row>
    <row r="281" spans="1:40" ht="28.2" x14ac:dyDescent="0.3">
      <c r="A281" s="4">
        <f ca="1">VLOOKUP(C281,Controle!O:Q,3,FALSE)</f>
        <v>65800885249</v>
      </c>
      <c r="B281" s="182">
        <v>212301444</v>
      </c>
      <c r="C281" s="181" t="s">
        <v>2983</v>
      </c>
      <c r="D281" s="81">
        <v>45239</v>
      </c>
      <c r="E281" t="s">
        <v>5909</v>
      </c>
      <c r="J281" s="4">
        <v>19469</v>
      </c>
      <c r="K281" s="107">
        <v>45220</v>
      </c>
      <c r="L281" s="4"/>
      <c r="M281" s="16">
        <v>19443</v>
      </c>
      <c r="N281" s="107">
        <v>45218</v>
      </c>
      <c r="P281" s="4">
        <v>17489</v>
      </c>
      <c r="Q281" s="4">
        <v>80</v>
      </c>
      <c r="X281" s="124">
        <v>212301508</v>
      </c>
      <c r="Y281" s="123">
        <v>243466</v>
      </c>
      <c r="Z281" s="126" t="s">
        <v>1818</v>
      </c>
      <c r="AA281" s="4">
        <v>243771</v>
      </c>
      <c r="AB281" s="5">
        <v>193</v>
      </c>
      <c r="AE281" s="4">
        <v>212301446</v>
      </c>
      <c r="AF281" s="4">
        <v>716319</v>
      </c>
      <c r="AG281" s="4" t="s">
        <v>3005</v>
      </c>
      <c r="AH281" s="4" t="s">
        <v>64</v>
      </c>
      <c r="AI281" s="4" t="s">
        <v>63</v>
      </c>
      <c r="AJ281" s="4" t="s">
        <v>2967</v>
      </c>
      <c r="AK281" s="4">
        <v>212301446</v>
      </c>
      <c r="AM281" s="146">
        <v>19363</v>
      </c>
      <c r="AN281" s="81">
        <v>45272</v>
      </c>
    </row>
    <row r="282" spans="1:40" ht="28.2" x14ac:dyDescent="0.3">
      <c r="A282" s="4">
        <f ca="1">VLOOKUP(C282,Controle!O:Q,3,FALSE)</f>
        <v>88928659272</v>
      </c>
      <c r="B282" s="182">
        <v>212301443</v>
      </c>
      <c r="C282" s="181" t="s">
        <v>2987</v>
      </c>
      <c r="D282" s="81">
        <v>45239</v>
      </c>
      <c r="E282" t="s">
        <v>5909</v>
      </c>
      <c r="J282" s="4">
        <v>20035</v>
      </c>
      <c r="K282" s="107">
        <v>45208</v>
      </c>
      <c r="L282" s="4"/>
      <c r="M282" s="16">
        <v>19445</v>
      </c>
      <c r="N282" s="107">
        <v>45217</v>
      </c>
      <c r="P282" s="4">
        <v>17491</v>
      </c>
      <c r="Q282" s="4">
        <v>80</v>
      </c>
      <c r="X282" s="124">
        <v>212301509</v>
      </c>
      <c r="Y282" s="123">
        <v>243466</v>
      </c>
      <c r="Z282" s="126" t="s">
        <v>1818</v>
      </c>
      <c r="AA282" s="4">
        <v>243771</v>
      </c>
      <c r="AB282" s="5">
        <v>193</v>
      </c>
      <c r="AE282" s="4">
        <v>212301573</v>
      </c>
      <c r="AF282" s="4">
        <v>716321</v>
      </c>
      <c r="AG282" s="4" t="s">
        <v>3172</v>
      </c>
      <c r="AH282" s="4" t="s">
        <v>1906</v>
      </c>
      <c r="AI282" s="4" t="s">
        <v>1856</v>
      </c>
      <c r="AJ282" s="4" t="s">
        <v>1928</v>
      </c>
      <c r="AK282" s="4">
        <v>212301573</v>
      </c>
      <c r="AM282" s="145">
        <v>19365</v>
      </c>
      <c r="AN282" s="81">
        <v>45272</v>
      </c>
    </row>
    <row r="283" spans="1:40" ht="28.2" x14ac:dyDescent="0.3">
      <c r="A283" s="4">
        <f ca="1">VLOOKUP(C283,Controle!O:Q,3,FALSE)</f>
        <v>75731034000155</v>
      </c>
      <c r="B283" s="182">
        <v>212301445</v>
      </c>
      <c r="C283" s="181" t="s">
        <v>2992</v>
      </c>
      <c r="D283" s="81">
        <v>45239</v>
      </c>
      <c r="E283" t="s">
        <v>5909</v>
      </c>
      <c r="J283" s="4">
        <v>17282</v>
      </c>
      <c r="K283" s="107">
        <v>45183</v>
      </c>
      <c r="L283" s="4"/>
      <c r="M283" s="16">
        <v>19301</v>
      </c>
      <c r="N283" s="107">
        <v>45201</v>
      </c>
      <c r="P283" s="4">
        <v>17493</v>
      </c>
      <c r="Q283" s="4">
        <v>80</v>
      </c>
      <c r="X283" s="124">
        <v>212301510</v>
      </c>
      <c r="Y283" s="123">
        <v>243466</v>
      </c>
      <c r="Z283" s="126" t="s">
        <v>1818</v>
      </c>
      <c r="AA283" s="4">
        <v>243771</v>
      </c>
      <c r="AB283" s="5">
        <v>193</v>
      </c>
      <c r="AE283" s="4">
        <v>212301447</v>
      </c>
      <c r="AF283" s="4">
        <v>716325</v>
      </c>
      <c r="AG283" s="4" t="s">
        <v>3243</v>
      </c>
      <c r="AH283" s="4" t="s">
        <v>115</v>
      </c>
      <c r="AI283" s="4" t="s">
        <v>1818</v>
      </c>
      <c r="AJ283" s="4" t="s">
        <v>121</v>
      </c>
      <c r="AK283" s="4">
        <v>212301447</v>
      </c>
      <c r="AM283" s="146">
        <v>19367</v>
      </c>
      <c r="AN283" s="81">
        <v>45272</v>
      </c>
    </row>
    <row r="284" spans="1:40" ht="28.2" x14ac:dyDescent="0.3">
      <c r="A284" s="4">
        <f ca="1">VLOOKUP(C284,Controle!O:Q,3,FALSE)</f>
        <v>5137928216</v>
      </c>
      <c r="B284" s="182">
        <v>212301446</v>
      </c>
      <c r="C284" s="181" t="s">
        <v>3005</v>
      </c>
      <c r="D284" s="81">
        <v>45239</v>
      </c>
      <c r="E284" t="s">
        <v>5909</v>
      </c>
      <c r="J284" s="4">
        <v>17220</v>
      </c>
      <c r="K284" s="107">
        <v>45190</v>
      </c>
      <c r="L284" s="4"/>
      <c r="M284" s="16">
        <v>19449</v>
      </c>
      <c r="N284" s="107">
        <v>45218</v>
      </c>
      <c r="P284" s="4">
        <v>17497</v>
      </c>
      <c r="Q284" s="4">
        <v>80</v>
      </c>
      <c r="X284" s="124">
        <v>212301511</v>
      </c>
      <c r="Y284" s="123">
        <v>243466</v>
      </c>
      <c r="Z284" s="126" t="s">
        <v>1818</v>
      </c>
      <c r="AA284" s="4">
        <v>243771</v>
      </c>
      <c r="AB284" s="5">
        <v>193</v>
      </c>
      <c r="AE284" s="4">
        <v>212301574</v>
      </c>
      <c r="AF284" s="4">
        <v>716334</v>
      </c>
      <c r="AG284" s="4" t="s">
        <v>3263</v>
      </c>
      <c r="AH284" s="4" t="s">
        <v>64</v>
      </c>
      <c r="AI284" s="4" t="s">
        <v>63</v>
      </c>
      <c r="AJ284" s="4" t="s">
        <v>3265</v>
      </c>
      <c r="AK284" s="4">
        <v>212301574</v>
      </c>
      <c r="AM284" s="145">
        <v>19369</v>
      </c>
      <c r="AN284" s="81">
        <v>45272</v>
      </c>
    </row>
    <row r="285" spans="1:40" ht="28.2" x14ac:dyDescent="0.3">
      <c r="A285" s="4">
        <f ca="1">VLOOKUP(C285,Controle!O:Q,3,FALSE)</f>
        <v>71112731253</v>
      </c>
      <c r="B285" s="182">
        <v>212301573</v>
      </c>
      <c r="C285" s="181" t="s">
        <v>3172</v>
      </c>
      <c r="D285" s="81">
        <v>45239</v>
      </c>
      <c r="E285" t="s">
        <v>5909</v>
      </c>
      <c r="J285" s="4">
        <v>41436</v>
      </c>
      <c r="K285" s="107">
        <v>45236</v>
      </c>
      <c r="L285" s="4"/>
      <c r="M285" s="16">
        <v>19451</v>
      </c>
      <c r="N285" s="107">
        <v>45218</v>
      </c>
      <c r="P285" s="4">
        <v>17501</v>
      </c>
      <c r="Q285" s="4">
        <v>80</v>
      </c>
      <c r="X285" s="124">
        <v>212301512</v>
      </c>
      <c r="Y285" s="123">
        <v>243466</v>
      </c>
      <c r="Z285" s="126" t="s">
        <v>1818</v>
      </c>
      <c r="AA285" s="4">
        <v>243771</v>
      </c>
      <c r="AB285" s="5">
        <v>193</v>
      </c>
      <c r="AE285" s="4">
        <v>212301448</v>
      </c>
      <c r="AF285" s="4">
        <v>716338</v>
      </c>
      <c r="AG285" s="4" t="s">
        <v>3294</v>
      </c>
      <c r="AH285" s="4" t="s">
        <v>115</v>
      </c>
      <c r="AI285" s="4" t="s">
        <v>1818</v>
      </c>
      <c r="AJ285" s="4" t="s">
        <v>3296</v>
      </c>
      <c r="AK285" s="4">
        <v>212301448</v>
      </c>
      <c r="AM285" s="146">
        <v>19371</v>
      </c>
      <c r="AN285" s="81">
        <v>45272</v>
      </c>
    </row>
    <row r="286" spans="1:40" ht="28.2" x14ac:dyDescent="0.3">
      <c r="A286" s="4">
        <f ca="1">VLOOKUP(C286,Controle!O:Q,3,FALSE)</f>
        <v>8195886280</v>
      </c>
      <c r="B286" s="182">
        <v>212301447</v>
      </c>
      <c r="C286" s="181" t="s">
        <v>3243</v>
      </c>
      <c r="D286" s="81">
        <v>45239</v>
      </c>
      <c r="E286" t="s">
        <v>5909</v>
      </c>
      <c r="J286" s="4">
        <v>18717</v>
      </c>
      <c r="K286" s="107">
        <v>45178</v>
      </c>
      <c r="L286" s="4"/>
      <c r="M286" s="16">
        <v>19453</v>
      </c>
      <c r="N286" s="107">
        <v>45233</v>
      </c>
      <c r="P286" s="4">
        <v>17505</v>
      </c>
      <c r="Q286" s="4">
        <v>80</v>
      </c>
      <c r="X286" s="124">
        <v>212301513</v>
      </c>
      <c r="Y286" s="123">
        <v>243466</v>
      </c>
      <c r="Z286" s="126" t="s">
        <v>1818</v>
      </c>
      <c r="AA286" s="4">
        <v>243771</v>
      </c>
      <c r="AB286" s="5">
        <v>193</v>
      </c>
      <c r="AE286" s="4">
        <v>212301449</v>
      </c>
      <c r="AF286" s="4">
        <v>716349</v>
      </c>
      <c r="AG286" s="4" t="s">
        <v>3303</v>
      </c>
      <c r="AH286" s="4" t="s">
        <v>115</v>
      </c>
      <c r="AI286" s="4" t="s">
        <v>1818</v>
      </c>
      <c r="AJ286" s="4" t="s">
        <v>3296</v>
      </c>
      <c r="AK286" s="4">
        <v>212301449</v>
      </c>
      <c r="AM286" s="145">
        <v>19373</v>
      </c>
      <c r="AN286" s="81">
        <v>45272</v>
      </c>
    </row>
    <row r="287" spans="1:40" ht="28.2" x14ac:dyDescent="0.3">
      <c r="A287" s="4">
        <f ca="1">VLOOKUP(C287,Controle!O:Q,3,FALSE)</f>
        <v>23327278253</v>
      </c>
      <c r="B287" s="182">
        <v>212301574</v>
      </c>
      <c r="C287" s="181" t="s">
        <v>3263</v>
      </c>
      <c r="D287" s="81">
        <v>45239</v>
      </c>
      <c r="E287" t="s">
        <v>5909</v>
      </c>
      <c r="J287" s="4">
        <v>19117</v>
      </c>
      <c r="K287" s="107">
        <v>45199</v>
      </c>
      <c r="L287" s="4"/>
      <c r="M287" s="16">
        <v>19455</v>
      </c>
      <c r="N287" s="107">
        <v>45218</v>
      </c>
      <c r="P287" s="4">
        <v>17511</v>
      </c>
      <c r="Q287" s="4" t="s">
        <v>1047</v>
      </c>
      <c r="X287" s="124">
        <v>212301514</v>
      </c>
      <c r="Y287" s="123">
        <v>243466</v>
      </c>
      <c r="Z287" s="126" t="s">
        <v>1818</v>
      </c>
      <c r="AA287" s="4">
        <v>243771</v>
      </c>
      <c r="AB287" s="5">
        <v>193</v>
      </c>
      <c r="AE287" s="4">
        <v>212301480</v>
      </c>
      <c r="AF287" s="4">
        <v>716350</v>
      </c>
      <c r="AG287" s="4" t="s">
        <v>3307</v>
      </c>
      <c r="AH287" s="4" t="s">
        <v>115</v>
      </c>
      <c r="AI287" s="4" t="s">
        <v>1818</v>
      </c>
      <c r="AJ287" s="4" t="s">
        <v>3309</v>
      </c>
      <c r="AK287" s="4">
        <v>212301480</v>
      </c>
      <c r="AM287" s="146">
        <v>19375</v>
      </c>
      <c r="AN287" s="81">
        <v>45272</v>
      </c>
    </row>
    <row r="288" spans="1:40" ht="28.2" x14ac:dyDescent="0.3">
      <c r="A288" s="4">
        <f ca="1">VLOOKUP(C288,Controle!O:Q,3,FALSE)</f>
        <v>69472645291</v>
      </c>
      <c r="B288" s="182">
        <v>212301448</v>
      </c>
      <c r="C288" s="181" t="s">
        <v>3294</v>
      </c>
      <c r="D288" s="81">
        <v>45239</v>
      </c>
      <c r="E288" t="s">
        <v>5909</v>
      </c>
      <c r="J288" s="5">
        <v>42652</v>
      </c>
      <c r="K288" s="152">
        <v>45277</v>
      </c>
      <c r="L288" s="4"/>
      <c r="M288" s="16">
        <v>19457</v>
      </c>
      <c r="N288" s="107">
        <v>45220</v>
      </c>
      <c r="P288" s="4">
        <v>17515</v>
      </c>
      <c r="Q288" s="4">
        <v>80</v>
      </c>
      <c r="X288" s="124">
        <v>212301515</v>
      </c>
      <c r="Y288" s="123">
        <v>243466</v>
      </c>
      <c r="Z288" s="126" t="s">
        <v>1818</v>
      </c>
      <c r="AA288" s="4">
        <v>243771</v>
      </c>
      <c r="AB288" s="5">
        <v>193</v>
      </c>
      <c r="AE288" s="4">
        <v>212301450</v>
      </c>
      <c r="AF288" s="4">
        <v>716352</v>
      </c>
      <c r="AG288" s="4" t="s">
        <v>3312</v>
      </c>
      <c r="AH288" s="4" t="s">
        <v>115</v>
      </c>
      <c r="AI288" s="4" t="s">
        <v>1818</v>
      </c>
      <c r="AJ288" s="4" t="s">
        <v>3309</v>
      </c>
      <c r="AK288" s="4">
        <v>212301450</v>
      </c>
      <c r="AM288" s="145">
        <v>19377</v>
      </c>
      <c r="AN288" s="81">
        <v>45272</v>
      </c>
    </row>
    <row r="289" spans="1:40" ht="28.2" x14ac:dyDescent="0.3">
      <c r="A289" s="4">
        <f ca="1">VLOOKUP(C289,Controle!O:Q,3,FALSE)</f>
        <v>69502048253</v>
      </c>
      <c r="B289" s="182">
        <v>212301449</v>
      </c>
      <c r="C289" s="181" t="s">
        <v>3303</v>
      </c>
      <c r="D289" s="81">
        <v>45239</v>
      </c>
      <c r="E289" t="s">
        <v>5909</v>
      </c>
      <c r="J289" s="4">
        <v>18779</v>
      </c>
      <c r="K289" s="107">
        <v>45261</v>
      </c>
      <c r="L289" s="4"/>
      <c r="M289" s="16">
        <v>19459</v>
      </c>
      <c r="N289" s="107">
        <v>45220</v>
      </c>
      <c r="P289" s="4">
        <v>17519</v>
      </c>
      <c r="Q289" s="4">
        <v>80</v>
      </c>
      <c r="X289" s="124">
        <v>212301516</v>
      </c>
      <c r="Y289" s="123">
        <v>243466</v>
      </c>
      <c r="Z289" s="126" t="s">
        <v>1818</v>
      </c>
      <c r="AA289" s="4">
        <v>243771</v>
      </c>
      <c r="AB289" s="5">
        <v>193</v>
      </c>
      <c r="AE289" s="4">
        <v>212301451</v>
      </c>
      <c r="AF289" s="4">
        <v>716361</v>
      </c>
      <c r="AG289" s="4" t="s">
        <v>3316</v>
      </c>
      <c r="AH289" s="4" t="s">
        <v>115</v>
      </c>
      <c r="AI289" s="4" t="s">
        <v>1818</v>
      </c>
      <c r="AJ289" s="4" t="s">
        <v>3296</v>
      </c>
      <c r="AK289" s="4">
        <v>212301451</v>
      </c>
      <c r="AM289" s="146">
        <v>19379</v>
      </c>
      <c r="AN289" s="81">
        <v>45272</v>
      </c>
    </row>
    <row r="290" spans="1:40" ht="28.2" x14ac:dyDescent="0.3">
      <c r="A290" s="4">
        <f ca="1">VLOOKUP(C290,Controle!O:Q,3,FALSE)</f>
        <v>3064131249</v>
      </c>
      <c r="B290" s="182">
        <v>212301480</v>
      </c>
      <c r="C290" s="181" t="s">
        <v>3307</v>
      </c>
      <c r="D290" s="81">
        <v>45239</v>
      </c>
      <c r="E290" t="s">
        <v>5909</v>
      </c>
      <c r="J290" s="4">
        <v>20015</v>
      </c>
      <c r="K290" s="107">
        <v>45208</v>
      </c>
      <c r="L290" s="4"/>
      <c r="M290" s="16">
        <v>19461</v>
      </c>
      <c r="N290" s="107">
        <v>45220</v>
      </c>
      <c r="P290" s="4">
        <v>16884</v>
      </c>
      <c r="Q290" s="4">
        <v>80</v>
      </c>
      <c r="X290" s="124">
        <v>212301439</v>
      </c>
      <c r="Y290" s="123">
        <v>243466</v>
      </c>
      <c r="Z290" s="126" t="s">
        <v>1818</v>
      </c>
      <c r="AA290" s="4">
        <v>243771</v>
      </c>
      <c r="AB290" s="5">
        <v>193</v>
      </c>
      <c r="AE290" s="4">
        <v>212301452</v>
      </c>
      <c r="AF290" s="4">
        <v>716363</v>
      </c>
      <c r="AG290" s="4" t="s">
        <v>3320</v>
      </c>
      <c r="AH290" s="4" t="s">
        <v>115</v>
      </c>
      <c r="AI290" s="4" t="s">
        <v>1818</v>
      </c>
      <c r="AJ290" s="4" t="s">
        <v>3296</v>
      </c>
      <c r="AK290" s="4">
        <v>212301452</v>
      </c>
      <c r="AM290" s="145">
        <v>19381</v>
      </c>
      <c r="AN290" s="81">
        <v>45272</v>
      </c>
    </row>
    <row r="291" spans="1:40" ht="28.2" x14ac:dyDescent="0.3">
      <c r="A291" s="4">
        <f ca="1">VLOOKUP(C291,Controle!O:Q,3,FALSE)</f>
        <v>1739483243</v>
      </c>
      <c r="B291" s="182">
        <v>212301450</v>
      </c>
      <c r="C291" s="181" t="s">
        <v>3312</v>
      </c>
      <c r="D291" s="81">
        <v>45239</v>
      </c>
      <c r="E291" t="s">
        <v>5909</v>
      </c>
      <c r="J291" s="4">
        <v>41690</v>
      </c>
      <c r="K291" s="107">
        <v>45244</v>
      </c>
      <c r="L291" s="4"/>
      <c r="M291" s="16">
        <v>19463</v>
      </c>
      <c r="N291" s="107">
        <v>45235</v>
      </c>
      <c r="P291" s="4">
        <v>16922</v>
      </c>
      <c r="Q291" s="4">
        <v>80</v>
      </c>
      <c r="X291" s="124">
        <v>212301447</v>
      </c>
      <c r="Y291" s="123">
        <v>243466</v>
      </c>
      <c r="Z291" s="126" t="s">
        <v>1818</v>
      </c>
      <c r="AA291" s="4">
        <v>243771</v>
      </c>
      <c r="AB291" s="5">
        <v>193</v>
      </c>
      <c r="AE291" s="4">
        <v>212301453</v>
      </c>
      <c r="AF291" s="4">
        <v>716405</v>
      </c>
      <c r="AG291" s="4" t="s">
        <v>3328</v>
      </c>
      <c r="AH291" s="4" t="s">
        <v>115</v>
      </c>
      <c r="AI291" s="4" t="s">
        <v>1818</v>
      </c>
      <c r="AJ291" s="4" t="s">
        <v>3309</v>
      </c>
      <c r="AK291" s="4">
        <v>212301453</v>
      </c>
      <c r="AM291" s="146">
        <v>19383</v>
      </c>
      <c r="AN291" s="81">
        <v>45272</v>
      </c>
    </row>
    <row r="292" spans="1:40" ht="28.2" x14ac:dyDescent="0.3">
      <c r="A292" s="4">
        <f ca="1">VLOOKUP(C292,Controle!O:Q,3,FALSE)</f>
        <v>66484910278</v>
      </c>
      <c r="B292" s="182">
        <v>212301451</v>
      </c>
      <c r="C292" s="181" t="s">
        <v>3316</v>
      </c>
      <c r="D292" s="81">
        <v>45239</v>
      </c>
      <c r="E292" t="s">
        <v>5909</v>
      </c>
      <c r="J292" s="4">
        <v>32502</v>
      </c>
      <c r="K292" s="107">
        <v>45198</v>
      </c>
      <c r="L292" s="4"/>
      <c r="M292" s="16">
        <v>19465</v>
      </c>
      <c r="N292" s="107">
        <v>45222</v>
      </c>
      <c r="P292" s="4">
        <v>16924</v>
      </c>
      <c r="Q292" s="4">
        <v>80</v>
      </c>
      <c r="X292" s="124">
        <v>212301448</v>
      </c>
      <c r="Y292" s="123">
        <v>243466</v>
      </c>
      <c r="Z292" s="126" t="s">
        <v>1818</v>
      </c>
      <c r="AA292" s="4">
        <v>243771</v>
      </c>
      <c r="AB292" s="5">
        <v>193</v>
      </c>
      <c r="AE292" s="4">
        <v>212301454</v>
      </c>
      <c r="AF292" s="4">
        <v>716410</v>
      </c>
      <c r="AG292" s="4" t="s">
        <v>3332</v>
      </c>
      <c r="AH292" s="4" t="s">
        <v>115</v>
      </c>
      <c r="AI292" s="4" t="s">
        <v>1818</v>
      </c>
      <c r="AJ292" s="4" t="s">
        <v>3309</v>
      </c>
      <c r="AK292" s="4">
        <v>212301454</v>
      </c>
      <c r="AM292" s="145">
        <v>19385</v>
      </c>
      <c r="AN292" s="81">
        <v>45272</v>
      </c>
    </row>
    <row r="293" spans="1:40" ht="28.2" x14ac:dyDescent="0.3">
      <c r="A293" s="4">
        <f ca="1">VLOOKUP(C293,Controle!O:Q,3,FALSE)</f>
        <v>669624209</v>
      </c>
      <c r="B293" s="182">
        <v>212301452</v>
      </c>
      <c r="C293" s="181" t="s">
        <v>3320</v>
      </c>
      <c r="D293" s="81">
        <v>45239</v>
      </c>
      <c r="E293" t="s">
        <v>5909</v>
      </c>
      <c r="J293" s="4">
        <v>17180</v>
      </c>
      <c r="K293" s="107">
        <v>45183</v>
      </c>
      <c r="L293" s="4"/>
      <c r="M293" s="16">
        <v>19469</v>
      </c>
      <c r="N293" s="107">
        <v>45220</v>
      </c>
      <c r="P293" s="4">
        <v>16940</v>
      </c>
      <c r="Q293" s="4">
        <v>80</v>
      </c>
      <c r="X293" s="124">
        <v>212301449</v>
      </c>
      <c r="Y293" s="123">
        <v>243466</v>
      </c>
      <c r="Z293" s="126" t="s">
        <v>1818</v>
      </c>
      <c r="AA293" s="4">
        <v>243771</v>
      </c>
      <c r="AB293" s="5">
        <v>193</v>
      </c>
      <c r="AE293" s="4">
        <v>212301455</v>
      </c>
      <c r="AF293" s="4">
        <v>716413</v>
      </c>
      <c r="AG293" s="4" t="s">
        <v>3336</v>
      </c>
      <c r="AH293" s="4" t="s">
        <v>115</v>
      </c>
      <c r="AI293" s="4" t="s">
        <v>1818</v>
      </c>
      <c r="AJ293" s="4" t="s">
        <v>3309</v>
      </c>
      <c r="AK293" s="4">
        <v>212301455</v>
      </c>
      <c r="AM293" s="146">
        <v>19387</v>
      </c>
      <c r="AN293" s="81">
        <v>45272</v>
      </c>
    </row>
    <row r="294" spans="1:40" ht="28.2" x14ac:dyDescent="0.3">
      <c r="A294" s="4">
        <f ca="1">VLOOKUP(C294,Controle!O:Q,3,FALSE)</f>
        <v>5496565294</v>
      </c>
      <c r="B294" s="182">
        <v>212301453</v>
      </c>
      <c r="C294" s="181" t="s">
        <v>3328</v>
      </c>
      <c r="D294" s="81">
        <v>45239</v>
      </c>
      <c r="E294" t="s">
        <v>5909</v>
      </c>
      <c r="J294" s="5">
        <v>42542</v>
      </c>
      <c r="K294" s="107">
        <v>45252</v>
      </c>
      <c r="L294" s="4"/>
      <c r="M294" s="16">
        <v>19471</v>
      </c>
      <c r="N294" s="107">
        <v>45220</v>
      </c>
      <c r="P294" s="4">
        <v>16861</v>
      </c>
      <c r="Q294" s="4" t="s">
        <v>1047</v>
      </c>
      <c r="X294" s="124">
        <v>212301450</v>
      </c>
      <c r="Y294" s="123">
        <v>243466</v>
      </c>
      <c r="Z294" s="126" t="s">
        <v>1818</v>
      </c>
      <c r="AA294" s="4">
        <v>243771</v>
      </c>
      <c r="AB294" s="5">
        <v>193</v>
      </c>
      <c r="AE294" s="4">
        <v>212301456</v>
      </c>
      <c r="AF294" s="4">
        <v>716414</v>
      </c>
      <c r="AG294" s="4" t="s">
        <v>3340</v>
      </c>
      <c r="AH294" s="4" t="s">
        <v>115</v>
      </c>
      <c r="AI294" s="4" t="s">
        <v>1818</v>
      </c>
      <c r="AJ294" s="4" t="s">
        <v>3309</v>
      </c>
      <c r="AK294" s="4">
        <v>212301456</v>
      </c>
      <c r="AM294" s="145">
        <v>19389</v>
      </c>
      <c r="AN294" s="81">
        <v>45272</v>
      </c>
    </row>
    <row r="295" spans="1:40" ht="28.2" x14ac:dyDescent="0.3">
      <c r="A295" s="4">
        <f ca="1">VLOOKUP(C295,Controle!O:Q,3,FALSE)</f>
        <v>30812402200</v>
      </c>
      <c r="B295" s="182">
        <v>212301454</v>
      </c>
      <c r="C295" s="181" t="s">
        <v>3332</v>
      </c>
      <c r="D295" s="81">
        <v>45239</v>
      </c>
      <c r="E295" t="s">
        <v>5909</v>
      </c>
      <c r="J295" s="4">
        <v>42570</v>
      </c>
      <c r="K295" s="107">
        <v>45250</v>
      </c>
      <c r="L295" s="4"/>
      <c r="M295" s="16">
        <v>19473</v>
      </c>
      <c r="N295" s="107">
        <v>45221</v>
      </c>
      <c r="P295" s="4">
        <v>16828</v>
      </c>
      <c r="Q295" s="4">
        <v>80</v>
      </c>
      <c r="X295" s="124">
        <v>212301451</v>
      </c>
      <c r="Y295" s="123">
        <v>243466</v>
      </c>
      <c r="Z295" s="126" t="s">
        <v>1818</v>
      </c>
      <c r="AA295" s="4">
        <v>243771</v>
      </c>
      <c r="AB295" s="5">
        <v>193</v>
      </c>
      <c r="AE295" s="4">
        <v>212301457</v>
      </c>
      <c r="AF295" s="4">
        <v>716416</v>
      </c>
      <c r="AG295" s="4" t="s">
        <v>3344</v>
      </c>
      <c r="AH295" s="4" t="s">
        <v>115</v>
      </c>
      <c r="AI295" s="4" t="s">
        <v>1818</v>
      </c>
      <c r="AJ295" s="4" t="s">
        <v>3309</v>
      </c>
      <c r="AK295" s="4">
        <v>212301457</v>
      </c>
      <c r="AM295" s="146">
        <v>19391</v>
      </c>
      <c r="AN295" s="81">
        <v>45272</v>
      </c>
    </row>
    <row r="296" spans="1:40" ht="28.2" x14ac:dyDescent="0.3">
      <c r="A296" s="4">
        <f ca="1">VLOOKUP(C296,Controle!O:Q,3,FALSE)</f>
        <v>5395052267</v>
      </c>
      <c r="B296" s="182">
        <v>212301455</v>
      </c>
      <c r="C296" s="181" t="s">
        <v>3336</v>
      </c>
      <c r="D296" s="81">
        <v>45239</v>
      </c>
      <c r="E296" t="s">
        <v>5909</v>
      </c>
      <c r="J296" s="4">
        <v>17288</v>
      </c>
      <c r="K296" s="107">
        <v>45173</v>
      </c>
      <c r="L296" s="4"/>
      <c r="M296" s="16">
        <v>19477</v>
      </c>
      <c r="N296" s="107">
        <v>45220</v>
      </c>
      <c r="P296" s="4">
        <v>16831</v>
      </c>
      <c r="Q296" s="4">
        <v>80</v>
      </c>
      <c r="X296" s="124">
        <v>212301452</v>
      </c>
      <c r="Y296" s="123">
        <v>243466</v>
      </c>
      <c r="Z296" s="126" t="s">
        <v>1818</v>
      </c>
      <c r="AA296" s="4">
        <v>243771</v>
      </c>
      <c r="AB296" s="5">
        <v>193</v>
      </c>
      <c r="AE296" s="4">
        <v>212301458</v>
      </c>
      <c r="AF296" s="4">
        <v>716419</v>
      </c>
      <c r="AG296" s="4" t="s">
        <v>3348</v>
      </c>
      <c r="AH296" s="4" t="s">
        <v>115</v>
      </c>
      <c r="AI296" s="4" t="s">
        <v>1818</v>
      </c>
      <c r="AJ296" s="4" t="s">
        <v>3309</v>
      </c>
      <c r="AK296" s="4">
        <v>212301458</v>
      </c>
      <c r="AM296" s="145">
        <v>19393</v>
      </c>
      <c r="AN296" s="81">
        <v>45272</v>
      </c>
    </row>
    <row r="297" spans="1:40" ht="28.2" x14ac:dyDescent="0.3">
      <c r="A297" s="4">
        <f ca="1">VLOOKUP(C297,Controle!O:Q,3,FALSE)</f>
        <v>46623302204</v>
      </c>
      <c r="B297" s="182">
        <v>212301456</v>
      </c>
      <c r="C297" s="181" t="s">
        <v>3340</v>
      </c>
      <c r="D297" s="81">
        <v>45239</v>
      </c>
      <c r="E297" t="s">
        <v>5909</v>
      </c>
      <c r="J297" s="4">
        <v>19903</v>
      </c>
      <c r="K297" s="107">
        <v>45190</v>
      </c>
      <c r="L297" s="4"/>
      <c r="M297" s="16">
        <v>19371</v>
      </c>
      <c r="N297" s="107">
        <v>45212</v>
      </c>
      <c r="P297" s="4">
        <v>16868</v>
      </c>
      <c r="Q297" s="4">
        <v>80</v>
      </c>
      <c r="X297" s="124">
        <v>212301453</v>
      </c>
      <c r="Y297" s="123">
        <v>243466</v>
      </c>
      <c r="Z297" s="126" t="s">
        <v>1818</v>
      </c>
      <c r="AA297" s="4">
        <v>243771</v>
      </c>
      <c r="AB297" s="5">
        <v>193</v>
      </c>
      <c r="AE297" s="4">
        <v>212301459</v>
      </c>
      <c r="AF297" s="4">
        <v>716423</v>
      </c>
      <c r="AG297" s="4" t="s">
        <v>3356</v>
      </c>
      <c r="AH297" s="4" t="s">
        <v>115</v>
      </c>
      <c r="AI297" s="4" t="s">
        <v>1818</v>
      </c>
      <c r="AJ297" s="4" t="s">
        <v>415</v>
      </c>
      <c r="AK297" s="4">
        <v>212301459</v>
      </c>
      <c r="AM297" s="146">
        <v>19395</v>
      </c>
      <c r="AN297" s="81">
        <v>45272</v>
      </c>
    </row>
    <row r="298" spans="1:40" ht="28.2" x14ac:dyDescent="0.3">
      <c r="A298" s="4">
        <f ca="1">VLOOKUP(C298,Controle!O:Q,3,FALSE)</f>
        <v>664033245</v>
      </c>
      <c r="B298" s="182">
        <v>212301457</v>
      </c>
      <c r="C298" s="181" t="s">
        <v>3344</v>
      </c>
      <c r="D298" s="81">
        <v>45239</v>
      </c>
      <c r="E298" t="s">
        <v>5909</v>
      </c>
      <c r="J298" s="4">
        <v>16535</v>
      </c>
      <c r="K298" s="107">
        <v>45243</v>
      </c>
      <c r="L298" s="4"/>
      <c r="M298" s="16">
        <v>19481</v>
      </c>
      <c r="N298" s="107">
        <v>45221</v>
      </c>
      <c r="P298" s="4">
        <v>17429</v>
      </c>
      <c r="Q298" s="4">
        <v>80</v>
      </c>
      <c r="X298" s="124">
        <v>212301454</v>
      </c>
      <c r="Y298" s="123">
        <v>243466</v>
      </c>
      <c r="Z298" s="126" t="s">
        <v>1818</v>
      </c>
      <c r="AA298" s="4">
        <v>243771</v>
      </c>
      <c r="AB298" s="5">
        <v>193</v>
      </c>
      <c r="AE298" s="4">
        <v>212301460</v>
      </c>
      <c r="AF298" s="4">
        <v>716425</v>
      </c>
      <c r="AG298" s="4" t="s">
        <v>3360</v>
      </c>
      <c r="AH298" s="4" t="s">
        <v>115</v>
      </c>
      <c r="AI298" s="4" t="s">
        <v>1818</v>
      </c>
      <c r="AJ298" s="4" t="s">
        <v>3296</v>
      </c>
      <c r="AK298" s="4">
        <v>212301460</v>
      </c>
      <c r="AM298" s="145">
        <v>19397</v>
      </c>
      <c r="AN298" s="81">
        <v>45272</v>
      </c>
    </row>
    <row r="299" spans="1:40" ht="28.2" x14ac:dyDescent="0.3">
      <c r="A299" s="4">
        <f ca="1">VLOOKUP(C299,Controle!O:Q,3,FALSE)</f>
        <v>52144402272</v>
      </c>
      <c r="B299" s="182">
        <v>212301458</v>
      </c>
      <c r="C299" s="181" t="s">
        <v>3348</v>
      </c>
      <c r="D299" s="81">
        <v>45239</v>
      </c>
      <c r="E299" t="s">
        <v>5909</v>
      </c>
      <c r="J299" s="4">
        <v>42184</v>
      </c>
      <c r="K299" s="107">
        <v>45247</v>
      </c>
      <c r="L299" s="4"/>
      <c r="M299" s="16">
        <v>19487</v>
      </c>
      <c r="N299" s="107">
        <v>45222</v>
      </c>
      <c r="P299" s="4">
        <v>17521</v>
      </c>
      <c r="Q299" s="4">
        <v>45</v>
      </c>
      <c r="X299" s="124">
        <v>212301455</v>
      </c>
      <c r="Y299" s="123">
        <v>243466</v>
      </c>
      <c r="Z299" s="126" t="s">
        <v>1818</v>
      </c>
      <c r="AA299" s="4">
        <v>243771</v>
      </c>
      <c r="AB299" s="5">
        <v>193</v>
      </c>
      <c r="AE299" s="4">
        <v>212301461</v>
      </c>
      <c r="AF299" s="4">
        <v>716427</v>
      </c>
      <c r="AG299" s="4" t="s">
        <v>3364</v>
      </c>
      <c r="AH299" s="4" t="s">
        <v>115</v>
      </c>
      <c r="AI299" s="4" t="s">
        <v>1818</v>
      </c>
      <c r="AJ299" s="4" t="s">
        <v>3296</v>
      </c>
      <c r="AK299" s="4">
        <v>212301461</v>
      </c>
      <c r="AM299" s="146">
        <v>19399</v>
      </c>
      <c r="AN299" s="81">
        <v>45272</v>
      </c>
    </row>
    <row r="300" spans="1:40" ht="28.2" x14ac:dyDescent="0.3">
      <c r="A300" s="4">
        <f ca="1">VLOOKUP(C300,Controle!O:Q,3,FALSE)</f>
        <v>61692492268</v>
      </c>
      <c r="B300" s="182">
        <v>212301459</v>
      </c>
      <c r="C300" s="181" t="s">
        <v>3356</v>
      </c>
      <c r="D300" s="81">
        <v>45239</v>
      </c>
      <c r="E300" t="s">
        <v>5909</v>
      </c>
      <c r="J300" s="4">
        <v>19345</v>
      </c>
      <c r="K300" s="107">
        <v>45220</v>
      </c>
      <c r="L300" s="4"/>
      <c r="M300" s="16">
        <v>19491</v>
      </c>
      <c r="N300" s="107">
        <v>45229</v>
      </c>
      <c r="P300" s="4">
        <v>17523</v>
      </c>
      <c r="Q300" s="4">
        <v>80</v>
      </c>
      <c r="X300" s="124">
        <v>212301456</v>
      </c>
      <c r="Y300" s="123">
        <v>243466</v>
      </c>
      <c r="Z300" s="126" t="s">
        <v>1818</v>
      </c>
      <c r="AA300" s="4">
        <v>243771</v>
      </c>
      <c r="AB300" s="5">
        <v>193</v>
      </c>
      <c r="AE300" s="4">
        <v>212301462</v>
      </c>
      <c r="AF300" s="4">
        <v>716430</v>
      </c>
      <c r="AG300" s="4" t="s">
        <v>3372</v>
      </c>
      <c r="AH300" s="4" t="s">
        <v>115</v>
      </c>
      <c r="AI300" s="4" t="s">
        <v>1818</v>
      </c>
      <c r="AJ300" s="4" t="s">
        <v>3296</v>
      </c>
      <c r="AK300" s="4">
        <v>212301462</v>
      </c>
      <c r="AM300" s="145">
        <v>19401</v>
      </c>
      <c r="AN300" s="81">
        <v>45272</v>
      </c>
    </row>
    <row r="301" spans="1:40" ht="28.2" x14ac:dyDescent="0.3">
      <c r="A301" s="4">
        <f ca="1">VLOOKUP(C301,Controle!O:Q,3,FALSE)</f>
        <v>3090113295</v>
      </c>
      <c r="B301" s="182">
        <v>212301460</v>
      </c>
      <c r="C301" s="181" t="s">
        <v>3360</v>
      </c>
      <c r="D301" s="81">
        <v>45239</v>
      </c>
      <c r="E301" t="s">
        <v>5909</v>
      </c>
      <c r="J301" s="4">
        <v>19399</v>
      </c>
      <c r="K301" s="107">
        <v>45212</v>
      </c>
      <c r="L301" s="4"/>
      <c r="M301" s="16">
        <v>19499</v>
      </c>
      <c r="N301" s="107">
        <v>45228</v>
      </c>
      <c r="P301" s="4">
        <v>17059</v>
      </c>
      <c r="Q301" s="4">
        <v>80</v>
      </c>
      <c r="X301" s="124">
        <v>212301457</v>
      </c>
      <c r="Y301" s="123">
        <v>243466</v>
      </c>
      <c r="Z301" s="126" t="s">
        <v>1818</v>
      </c>
      <c r="AA301" s="4">
        <v>243771</v>
      </c>
      <c r="AB301" s="5">
        <v>193</v>
      </c>
      <c r="AE301" s="4">
        <v>212301463</v>
      </c>
      <c r="AF301" s="4">
        <v>716707</v>
      </c>
      <c r="AG301" s="4" t="s">
        <v>3376</v>
      </c>
      <c r="AH301" s="4" t="s">
        <v>115</v>
      </c>
      <c r="AI301" s="4" t="s">
        <v>1818</v>
      </c>
      <c r="AJ301" s="4" t="s">
        <v>3296</v>
      </c>
      <c r="AK301" s="4">
        <v>212301463</v>
      </c>
      <c r="AM301" s="146">
        <v>19403</v>
      </c>
      <c r="AN301" s="81">
        <v>45272</v>
      </c>
    </row>
    <row r="302" spans="1:40" ht="28.2" x14ac:dyDescent="0.3">
      <c r="A302" s="4">
        <f ca="1">VLOOKUP(C302,Controle!O:Q,3,FALSE)</f>
        <v>7604042244</v>
      </c>
      <c r="B302" s="182">
        <v>212301461</v>
      </c>
      <c r="C302" s="181" t="s">
        <v>3364</v>
      </c>
      <c r="D302" s="81">
        <v>45239</v>
      </c>
      <c r="E302" t="s">
        <v>5909</v>
      </c>
      <c r="J302" s="4">
        <v>19087</v>
      </c>
      <c r="K302" s="107">
        <v>45194</v>
      </c>
      <c r="L302" s="4"/>
      <c r="M302" s="16">
        <v>19503</v>
      </c>
      <c r="N302" s="107">
        <v>45228</v>
      </c>
      <c r="P302" s="4">
        <v>17046</v>
      </c>
      <c r="Q302" s="4">
        <v>45</v>
      </c>
      <c r="X302" s="124">
        <v>212301458</v>
      </c>
      <c r="Y302" s="123">
        <v>243466</v>
      </c>
      <c r="Z302" s="126" t="s">
        <v>1818</v>
      </c>
      <c r="AA302" s="4">
        <v>243771</v>
      </c>
      <c r="AB302" s="5">
        <v>193</v>
      </c>
      <c r="AE302" s="4">
        <v>212301464</v>
      </c>
      <c r="AF302" s="4">
        <v>716433</v>
      </c>
      <c r="AG302" s="4" t="s">
        <v>3380</v>
      </c>
      <c r="AH302" s="4" t="s">
        <v>115</v>
      </c>
      <c r="AI302" s="4" t="s">
        <v>1818</v>
      </c>
      <c r="AJ302" s="4" t="s">
        <v>3296</v>
      </c>
      <c r="AK302" s="4">
        <v>212301464</v>
      </c>
      <c r="AM302" s="145">
        <v>19405</v>
      </c>
      <c r="AN302" s="81">
        <v>45272</v>
      </c>
    </row>
    <row r="303" spans="1:40" ht="28.2" x14ac:dyDescent="0.3">
      <c r="A303" s="4">
        <f ca="1">VLOOKUP(C303,Controle!O:Q,3,FALSE)</f>
        <v>52124363204</v>
      </c>
      <c r="B303" s="182">
        <v>212301462</v>
      </c>
      <c r="C303" s="181" t="s">
        <v>3372</v>
      </c>
      <c r="D303" s="81">
        <v>45239</v>
      </c>
      <c r="E303" t="s">
        <v>5909</v>
      </c>
      <c r="J303" s="4">
        <v>16654</v>
      </c>
      <c r="K303" s="107">
        <v>45171</v>
      </c>
      <c r="L303" s="4"/>
      <c r="M303" s="16">
        <v>19507</v>
      </c>
      <c r="N303" s="107">
        <v>45228</v>
      </c>
      <c r="P303" s="4">
        <v>17065</v>
      </c>
      <c r="Q303" s="4">
        <v>80</v>
      </c>
      <c r="X303" s="124">
        <v>212301459</v>
      </c>
      <c r="Y303" s="123">
        <v>243466</v>
      </c>
      <c r="Z303" s="126" t="s">
        <v>1818</v>
      </c>
      <c r="AA303" s="4">
        <v>243771</v>
      </c>
      <c r="AB303" s="5">
        <v>193</v>
      </c>
      <c r="AE303" s="4">
        <v>212301465</v>
      </c>
      <c r="AF303" s="4">
        <v>716434</v>
      </c>
      <c r="AG303" s="4" t="s">
        <v>3384</v>
      </c>
      <c r="AH303" s="4" t="s">
        <v>115</v>
      </c>
      <c r="AI303" s="4" t="s">
        <v>1818</v>
      </c>
      <c r="AJ303" s="4" t="s">
        <v>3296</v>
      </c>
      <c r="AK303" s="4">
        <v>212301465</v>
      </c>
      <c r="AM303" s="146">
        <v>19407</v>
      </c>
      <c r="AN303" s="81">
        <v>45272</v>
      </c>
    </row>
    <row r="304" spans="1:40" ht="28.2" x14ac:dyDescent="0.3">
      <c r="A304" s="4">
        <f ca="1">VLOOKUP(C304,Controle!O:Q,3,FALSE)</f>
        <v>6172192221</v>
      </c>
      <c r="B304" s="182">
        <v>212301464</v>
      </c>
      <c r="C304" s="181" t="s">
        <v>3380</v>
      </c>
      <c r="D304" s="81">
        <v>45239</v>
      </c>
      <c r="E304" t="s">
        <v>5909</v>
      </c>
      <c r="J304" s="4">
        <v>16366</v>
      </c>
      <c r="K304" s="107">
        <v>45243</v>
      </c>
      <c r="L304" s="4"/>
      <c r="M304" s="16">
        <v>19509</v>
      </c>
      <c r="N304" s="107">
        <v>45228</v>
      </c>
      <c r="P304" s="4">
        <v>16476</v>
      </c>
      <c r="Q304" s="4">
        <v>45</v>
      </c>
      <c r="X304" s="124">
        <v>212301460</v>
      </c>
      <c r="Y304" s="123">
        <v>243466</v>
      </c>
      <c r="Z304" s="126" t="s">
        <v>1818</v>
      </c>
      <c r="AA304" s="4">
        <v>243771</v>
      </c>
      <c r="AB304" s="5">
        <v>193</v>
      </c>
      <c r="AE304" s="4">
        <v>212301466</v>
      </c>
      <c r="AF304" s="4">
        <v>716435</v>
      </c>
      <c r="AG304" s="4" t="s">
        <v>3388</v>
      </c>
      <c r="AH304" s="4" t="s">
        <v>115</v>
      </c>
      <c r="AI304" s="4" t="s">
        <v>1818</v>
      </c>
      <c r="AJ304" s="4" t="s">
        <v>3296</v>
      </c>
      <c r="AK304" s="4">
        <v>212301466</v>
      </c>
      <c r="AM304" s="145">
        <v>19409</v>
      </c>
      <c r="AN304" s="81">
        <v>45272</v>
      </c>
    </row>
    <row r="305" spans="1:40" ht="28.2" x14ac:dyDescent="0.3">
      <c r="A305" s="4">
        <f ca="1">VLOOKUP(C305,Controle!O:Q,3,FALSE)</f>
        <v>8707289200</v>
      </c>
      <c r="B305" s="182">
        <v>212301465</v>
      </c>
      <c r="C305" s="181" t="s">
        <v>3384</v>
      </c>
      <c r="D305" s="81">
        <v>45239</v>
      </c>
      <c r="E305" t="s">
        <v>5909</v>
      </c>
      <c r="J305" s="4">
        <v>16863</v>
      </c>
      <c r="K305" s="107">
        <v>45189</v>
      </c>
      <c r="L305" s="4"/>
      <c r="M305" s="16">
        <v>19511</v>
      </c>
      <c r="N305" s="107">
        <v>45229</v>
      </c>
      <c r="P305" s="4">
        <v>16483</v>
      </c>
      <c r="Q305" s="5">
        <v>45</v>
      </c>
      <c r="X305" s="124">
        <v>212301461</v>
      </c>
      <c r="Y305" s="123">
        <v>243466</v>
      </c>
      <c r="Z305" s="126" t="s">
        <v>1818</v>
      </c>
      <c r="AA305" s="4">
        <v>243771</v>
      </c>
      <c r="AB305" s="5">
        <v>193</v>
      </c>
      <c r="AE305" s="4">
        <v>212301467</v>
      </c>
      <c r="AF305" s="4">
        <v>716437</v>
      </c>
      <c r="AG305" s="4" t="s">
        <v>3400</v>
      </c>
      <c r="AH305" s="4" t="s">
        <v>115</v>
      </c>
      <c r="AI305" s="4" t="s">
        <v>1818</v>
      </c>
      <c r="AJ305" s="4" t="s">
        <v>415</v>
      </c>
      <c r="AK305" s="4">
        <v>212301467</v>
      </c>
      <c r="AM305" s="146">
        <v>19411</v>
      </c>
      <c r="AN305" s="81">
        <v>45272</v>
      </c>
    </row>
    <row r="306" spans="1:40" ht="28.2" x14ac:dyDescent="0.3">
      <c r="A306" s="4">
        <f ca="1">VLOOKUP(C306,Controle!O:Q,3,FALSE)</f>
        <v>985017201</v>
      </c>
      <c r="B306" s="182">
        <v>212301466</v>
      </c>
      <c r="C306" s="181" t="s">
        <v>3388</v>
      </c>
      <c r="D306" s="81">
        <v>45239</v>
      </c>
      <c r="E306" t="s">
        <v>5909</v>
      </c>
      <c r="J306" s="4">
        <v>19513</v>
      </c>
      <c r="K306" s="107">
        <v>45228</v>
      </c>
      <c r="L306" s="4"/>
      <c r="M306" s="16">
        <v>19513</v>
      </c>
      <c r="N306" s="107">
        <v>45228</v>
      </c>
      <c r="P306" s="4">
        <v>16535</v>
      </c>
      <c r="Q306" s="5">
        <v>45</v>
      </c>
      <c r="X306" s="124">
        <v>212301462</v>
      </c>
      <c r="Y306" s="123">
        <v>243466</v>
      </c>
      <c r="Z306" s="126" t="s">
        <v>1818</v>
      </c>
      <c r="AA306" s="4">
        <v>243771</v>
      </c>
      <c r="AB306" s="5">
        <v>193</v>
      </c>
      <c r="AE306" s="4">
        <v>212301468</v>
      </c>
      <c r="AF306" s="4">
        <v>716439</v>
      </c>
      <c r="AG306" s="4" t="s">
        <v>3405</v>
      </c>
      <c r="AH306" s="4" t="s">
        <v>115</v>
      </c>
      <c r="AI306" s="4" t="s">
        <v>1818</v>
      </c>
      <c r="AJ306" s="4" t="s">
        <v>2831</v>
      </c>
      <c r="AK306" s="4">
        <v>212301468</v>
      </c>
      <c r="AM306" s="145">
        <v>19413</v>
      </c>
      <c r="AN306" s="81">
        <v>45272</v>
      </c>
    </row>
    <row r="307" spans="1:40" ht="28.2" x14ac:dyDescent="0.3">
      <c r="A307" s="4">
        <f ca="1">VLOOKUP(C307,Controle!O:Q,3,FALSE)</f>
        <v>77942574253</v>
      </c>
      <c r="B307" s="182">
        <v>212301467</v>
      </c>
      <c r="C307" s="181" t="s">
        <v>3400</v>
      </c>
      <c r="D307" s="81">
        <v>45239</v>
      </c>
      <c r="E307" t="s">
        <v>5909</v>
      </c>
      <c r="J307" s="4">
        <v>20117</v>
      </c>
      <c r="K307" s="107">
        <v>45229</v>
      </c>
      <c r="L307" s="4"/>
      <c r="M307" s="16">
        <v>19357</v>
      </c>
      <c r="N307" s="107">
        <v>45221</v>
      </c>
      <c r="P307" s="4">
        <v>16572</v>
      </c>
      <c r="Q307" s="5">
        <v>45</v>
      </c>
      <c r="X307" s="124">
        <v>212301463</v>
      </c>
      <c r="Y307" s="123">
        <v>243466</v>
      </c>
      <c r="Z307" s="126" t="s">
        <v>1818</v>
      </c>
      <c r="AA307" s="4">
        <v>243771</v>
      </c>
      <c r="AB307" s="5">
        <v>193</v>
      </c>
      <c r="AE307" s="4">
        <v>212301469</v>
      </c>
      <c r="AF307" s="4">
        <v>716440</v>
      </c>
      <c r="AG307" s="4" t="s">
        <v>3421</v>
      </c>
      <c r="AH307" s="4" t="s">
        <v>115</v>
      </c>
      <c r="AI307" s="4" t="s">
        <v>1818</v>
      </c>
      <c r="AJ307" s="4" t="s">
        <v>415</v>
      </c>
      <c r="AK307" s="4">
        <v>212301469</v>
      </c>
      <c r="AM307" s="146">
        <v>19417</v>
      </c>
      <c r="AN307" s="81">
        <v>45272</v>
      </c>
    </row>
    <row r="308" spans="1:40" ht="28.2" x14ac:dyDescent="0.3">
      <c r="A308" s="4">
        <f ca="1">VLOOKUP(C308,Controle!O:Q,3,FALSE)</f>
        <v>2193449228</v>
      </c>
      <c r="B308" s="182">
        <v>212301468</v>
      </c>
      <c r="C308" s="181" t="s">
        <v>3405</v>
      </c>
      <c r="D308" s="81">
        <v>45239</v>
      </c>
      <c r="E308" t="s">
        <v>5909</v>
      </c>
      <c r="J308" s="4">
        <v>42414</v>
      </c>
      <c r="K308" s="107">
        <v>45252</v>
      </c>
      <c r="L308" s="4"/>
      <c r="M308" s="16">
        <v>19517</v>
      </c>
      <c r="N308" s="107">
        <v>45232</v>
      </c>
      <c r="P308" s="4">
        <v>16597</v>
      </c>
      <c r="Q308" s="5">
        <v>45</v>
      </c>
      <c r="X308" s="124">
        <v>212301464</v>
      </c>
      <c r="Y308" s="123">
        <v>243466</v>
      </c>
      <c r="Z308" s="126" t="s">
        <v>1818</v>
      </c>
      <c r="AA308" s="4">
        <v>243771</v>
      </c>
      <c r="AB308" s="5">
        <v>193</v>
      </c>
      <c r="AE308" s="4">
        <v>212301470</v>
      </c>
      <c r="AF308" s="4">
        <v>716441</v>
      </c>
      <c r="AG308" s="4" t="s">
        <v>3425</v>
      </c>
      <c r="AH308" s="4" t="s">
        <v>115</v>
      </c>
      <c r="AI308" s="4" t="s">
        <v>1818</v>
      </c>
      <c r="AJ308" s="4" t="s">
        <v>415</v>
      </c>
      <c r="AK308" s="4">
        <v>212301470</v>
      </c>
      <c r="AM308" s="145">
        <v>19419</v>
      </c>
      <c r="AN308" s="81">
        <v>45272</v>
      </c>
    </row>
    <row r="309" spans="1:40" ht="28.2" x14ac:dyDescent="0.3">
      <c r="A309" s="4">
        <f ca="1">VLOOKUP(C309,Controle!O:Q,3,FALSE)</f>
        <v>69088071268</v>
      </c>
      <c r="B309" s="182">
        <v>212301469</v>
      </c>
      <c r="C309" s="181" t="s">
        <v>3421</v>
      </c>
      <c r="D309" s="81">
        <v>45239</v>
      </c>
      <c r="E309" t="s">
        <v>5909</v>
      </c>
      <c r="J309" s="4">
        <v>19911</v>
      </c>
      <c r="K309" s="107">
        <v>45190</v>
      </c>
      <c r="L309" s="4"/>
      <c r="M309" s="16">
        <v>19527</v>
      </c>
      <c r="N309" s="107">
        <v>45232</v>
      </c>
      <c r="P309" s="4">
        <v>16603</v>
      </c>
      <c r="Q309" s="5">
        <v>45</v>
      </c>
      <c r="X309" s="124">
        <v>212301465</v>
      </c>
      <c r="Y309" s="123">
        <v>243466</v>
      </c>
      <c r="Z309" s="126" t="s">
        <v>1818</v>
      </c>
      <c r="AA309" s="4">
        <v>243771</v>
      </c>
      <c r="AB309" s="5">
        <v>193</v>
      </c>
      <c r="AE309" s="4">
        <v>212301471</v>
      </c>
      <c r="AF309" s="4">
        <v>716442</v>
      </c>
      <c r="AG309" s="4" t="s">
        <v>3429</v>
      </c>
      <c r="AH309" s="4" t="s">
        <v>115</v>
      </c>
      <c r="AI309" s="4" t="s">
        <v>1818</v>
      </c>
      <c r="AJ309" s="4" t="s">
        <v>3431</v>
      </c>
      <c r="AK309" s="4">
        <v>212301471</v>
      </c>
      <c r="AM309" s="146">
        <v>19421</v>
      </c>
      <c r="AN309" s="81">
        <v>45272</v>
      </c>
    </row>
    <row r="310" spans="1:40" ht="28.2" x14ac:dyDescent="0.3">
      <c r="A310" s="4">
        <f ca="1">VLOOKUP(C310,Controle!O:Q,3,FALSE)</f>
        <v>69980012234</v>
      </c>
      <c r="B310" s="182">
        <v>212301470</v>
      </c>
      <c r="C310" s="181" t="s">
        <v>3425</v>
      </c>
      <c r="D310" s="81">
        <v>45239</v>
      </c>
      <c r="E310" t="s">
        <v>5909</v>
      </c>
      <c r="J310" s="4">
        <v>19381</v>
      </c>
      <c r="K310" s="107">
        <v>45212</v>
      </c>
      <c r="L310" s="4"/>
      <c r="M310" s="16">
        <v>19529</v>
      </c>
      <c r="N310" s="107">
        <v>45232</v>
      </c>
      <c r="P310" s="4">
        <v>16621</v>
      </c>
      <c r="Q310" s="5">
        <v>45</v>
      </c>
      <c r="X310" s="124">
        <v>212301466</v>
      </c>
      <c r="Y310" s="123">
        <v>243466</v>
      </c>
      <c r="Z310" s="126" t="s">
        <v>1818</v>
      </c>
      <c r="AA310" s="4">
        <v>243771</v>
      </c>
      <c r="AB310" s="5">
        <v>193</v>
      </c>
      <c r="AE310" s="4">
        <v>212301472</v>
      </c>
      <c r="AF310" s="4">
        <v>716465</v>
      </c>
      <c r="AG310" s="4" t="s">
        <v>3434</v>
      </c>
      <c r="AH310" s="4" t="s">
        <v>115</v>
      </c>
      <c r="AI310" s="4" t="s">
        <v>1818</v>
      </c>
      <c r="AJ310" s="4" t="s">
        <v>3431</v>
      </c>
      <c r="AK310" s="4">
        <v>212301472</v>
      </c>
      <c r="AM310" s="145">
        <v>19423</v>
      </c>
      <c r="AN310" s="81">
        <v>45272</v>
      </c>
    </row>
    <row r="311" spans="1:40" ht="28.2" x14ac:dyDescent="0.3">
      <c r="A311" s="4">
        <f ca="1">VLOOKUP(C311,Controle!O:Q,3,FALSE)</f>
        <v>5310840273</v>
      </c>
      <c r="B311" s="182">
        <v>212301471</v>
      </c>
      <c r="C311" s="181" t="s">
        <v>3429</v>
      </c>
      <c r="D311" s="81">
        <v>45239</v>
      </c>
      <c r="E311" t="s">
        <v>5909</v>
      </c>
      <c r="J311" s="4">
        <v>19451</v>
      </c>
      <c r="K311" s="107">
        <v>45218</v>
      </c>
      <c r="L311" s="4"/>
      <c r="M311" s="16">
        <v>19537</v>
      </c>
      <c r="N311" s="107">
        <v>45203</v>
      </c>
      <c r="P311" s="4">
        <v>16627</v>
      </c>
      <c r="Q311" s="5">
        <v>45</v>
      </c>
      <c r="X311" s="124">
        <v>212301467</v>
      </c>
      <c r="Y311" s="123">
        <v>243466</v>
      </c>
      <c r="Z311" s="126" t="s">
        <v>1818</v>
      </c>
      <c r="AA311" s="4">
        <v>243771</v>
      </c>
      <c r="AB311" s="5">
        <v>193</v>
      </c>
      <c r="AE311" s="4">
        <v>212301473</v>
      </c>
      <c r="AF311" s="4">
        <v>716470</v>
      </c>
      <c r="AG311" s="4" t="s">
        <v>3445</v>
      </c>
      <c r="AH311" s="4" t="s">
        <v>115</v>
      </c>
      <c r="AI311" s="4" t="s">
        <v>1818</v>
      </c>
      <c r="AJ311" s="4" t="s">
        <v>121</v>
      </c>
      <c r="AK311" s="4">
        <v>212301473</v>
      </c>
      <c r="AM311" s="146">
        <v>19425</v>
      </c>
      <c r="AN311" s="81">
        <v>45272</v>
      </c>
    </row>
    <row r="312" spans="1:40" ht="28.2" x14ac:dyDescent="0.3">
      <c r="A312" s="4">
        <f ca="1">VLOOKUP(C312,Controle!O:Q,3,FALSE)</f>
        <v>84552514253</v>
      </c>
      <c r="B312" s="182">
        <v>212301472</v>
      </c>
      <c r="C312" s="181" t="s">
        <v>3434</v>
      </c>
      <c r="D312" s="81">
        <v>45239</v>
      </c>
      <c r="E312" t="s">
        <v>5909</v>
      </c>
      <c r="J312" s="4">
        <v>19805</v>
      </c>
      <c r="K312" s="107">
        <v>45251</v>
      </c>
      <c r="L312" s="4"/>
      <c r="M312" s="16">
        <v>19541</v>
      </c>
      <c r="N312" s="107">
        <v>45203</v>
      </c>
      <c r="P312" s="4">
        <v>17529</v>
      </c>
      <c r="Q312" s="5">
        <v>45</v>
      </c>
      <c r="X312" s="124">
        <v>212301468</v>
      </c>
      <c r="Y312" s="123">
        <v>243466</v>
      </c>
      <c r="Z312" s="126" t="s">
        <v>1818</v>
      </c>
      <c r="AA312" s="4">
        <v>243771</v>
      </c>
      <c r="AB312" s="5">
        <v>193</v>
      </c>
      <c r="AE312" s="4">
        <v>212301474</v>
      </c>
      <c r="AF312" s="4">
        <v>716476</v>
      </c>
      <c r="AG312" s="4" t="s">
        <v>3449</v>
      </c>
      <c r="AH312" s="4" t="s">
        <v>115</v>
      </c>
      <c r="AI312" s="4" t="s">
        <v>1818</v>
      </c>
      <c r="AJ312" s="4" t="s">
        <v>121</v>
      </c>
      <c r="AK312" s="4">
        <v>212301474</v>
      </c>
      <c r="AM312" s="145">
        <v>19427</v>
      </c>
      <c r="AN312" s="81">
        <v>45272</v>
      </c>
    </row>
    <row r="313" spans="1:40" ht="28.2" x14ac:dyDescent="0.3">
      <c r="A313" s="4">
        <f ca="1">VLOOKUP(C313,Controle!O:Q,3,FALSE)</f>
        <v>7134283259</v>
      </c>
      <c r="B313" s="182">
        <v>212301473</v>
      </c>
      <c r="C313" s="181" t="s">
        <v>3445</v>
      </c>
      <c r="D313" s="81">
        <v>45239</v>
      </c>
      <c r="E313" t="s">
        <v>5909</v>
      </c>
      <c r="J313" s="4">
        <v>16865</v>
      </c>
      <c r="K313" s="107">
        <v>45194</v>
      </c>
      <c r="L313" s="4"/>
      <c r="M313" s="16">
        <v>19359</v>
      </c>
      <c r="N313" s="107">
        <v>45221</v>
      </c>
      <c r="P313" s="4">
        <v>17533</v>
      </c>
      <c r="Q313" s="5">
        <v>45</v>
      </c>
      <c r="X313" s="124">
        <v>212301470</v>
      </c>
      <c r="Y313" s="123">
        <v>243466</v>
      </c>
      <c r="Z313" s="126" t="s">
        <v>1818</v>
      </c>
      <c r="AA313" s="4">
        <v>243771</v>
      </c>
      <c r="AB313" s="5">
        <v>193</v>
      </c>
      <c r="AE313" s="4">
        <v>212301475</v>
      </c>
      <c r="AF313" s="4">
        <v>716505</v>
      </c>
      <c r="AG313" s="4" t="s">
        <v>3453</v>
      </c>
      <c r="AH313" s="4" t="s">
        <v>115</v>
      </c>
      <c r="AI313" s="4" t="s">
        <v>1818</v>
      </c>
      <c r="AJ313" s="4" t="s">
        <v>121</v>
      </c>
      <c r="AK313" s="4">
        <v>212301475</v>
      </c>
      <c r="AM313" s="146">
        <v>19429</v>
      </c>
      <c r="AN313" s="81">
        <v>45272</v>
      </c>
    </row>
    <row r="314" spans="1:40" ht="28.2" x14ac:dyDescent="0.3">
      <c r="A314" s="4">
        <f ca="1">VLOOKUP(C314,Controle!O:Q,3,FALSE)</f>
        <v>70318472228</v>
      </c>
      <c r="B314" s="182">
        <v>212301474</v>
      </c>
      <c r="C314" s="181" t="s">
        <v>3449</v>
      </c>
      <c r="D314" s="81">
        <v>45239</v>
      </c>
      <c r="E314" t="s">
        <v>5909</v>
      </c>
      <c r="J314" s="4">
        <v>20057</v>
      </c>
      <c r="K314" s="107">
        <v>45222</v>
      </c>
      <c r="L314" s="4"/>
      <c r="M314" s="16">
        <v>19549</v>
      </c>
      <c r="N314" s="107">
        <v>45202</v>
      </c>
      <c r="P314" s="4">
        <v>17535</v>
      </c>
      <c r="Q314" s="5">
        <v>45</v>
      </c>
      <c r="X314" s="124">
        <v>212301471</v>
      </c>
      <c r="Y314" s="123">
        <v>243466</v>
      </c>
      <c r="Z314" s="126" t="s">
        <v>1818</v>
      </c>
      <c r="AA314" s="4">
        <v>243771</v>
      </c>
      <c r="AB314" s="5">
        <v>193</v>
      </c>
      <c r="AE314" s="4">
        <v>212301476</v>
      </c>
      <c r="AF314" s="4">
        <v>716506</v>
      </c>
      <c r="AG314" s="4" t="s">
        <v>3466</v>
      </c>
      <c r="AH314" s="4" t="s">
        <v>115</v>
      </c>
      <c r="AI314" s="4" t="s">
        <v>1818</v>
      </c>
      <c r="AJ314" s="4" t="s">
        <v>121</v>
      </c>
      <c r="AK314" s="4">
        <v>212301476</v>
      </c>
      <c r="AM314" s="145">
        <v>19431</v>
      </c>
      <c r="AN314" s="81">
        <v>45272</v>
      </c>
    </row>
    <row r="315" spans="1:40" ht="28.2" x14ac:dyDescent="0.3">
      <c r="A315" s="4">
        <f ca="1">VLOOKUP(C315,Controle!O:Q,3,FALSE)</f>
        <v>21730440282</v>
      </c>
      <c r="B315" s="182">
        <v>212301475</v>
      </c>
      <c r="C315" s="181" t="s">
        <v>3453</v>
      </c>
      <c r="D315" s="81">
        <v>45239</v>
      </c>
      <c r="E315" t="s">
        <v>5909</v>
      </c>
      <c r="J315" s="4">
        <v>19407</v>
      </c>
      <c r="K315" s="107">
        <v>45213</v>
      </c>
      <c r="L315" s="4"/>
      <c r="M315" s="16">
        <v>19555</v>
      </c>
      <c r="N315" s="107">
        <v>45198</v>
      </c>
      <c r="P315" s="4">
        <v>17539</v>
      </c>
      <c r="Q315" s="5">
        <v>45</v>
      </c>
      <c r="X315" s="124">
        <v>212301472</v>
      </c>
      <c r="Y315" s="123">
        <v>243466</v>
      </c>
      <c r="Z315" s="126" t="s">
        <v>1818</v>
      </c>
      <c r="AA315" s="4">
        <v>243771</v>
      </c>
      <c r="AB315" s="5">
        <v>193</v>
      </c>
      <c r="AE315" s="4">
        <v>212301477</v>
      </c>
      <c r="AF315" s="4">
        <v>716507</v>
      </c>
      <c r="AG315" s="4" t="s">
        <v>3470</v>
      </c>
      <c r="AH315" s="4" t="s">
        <v>115</v>
      </c>
      <c r="AI315" s="4" t="s">
        <v>1818</v>
      </c>
      <c r="AJ315" s="4" t="s">
        <v>121</v>
      </c>
      <c r="AK315" s="4">
        <v>212301477</v>
      </c>
      <c r="AM315" s="146">
        <v>19433</v>
      </c>
      <c r="AN315" s="81">
        <v>45272</v>
      </c>
    </row>
    <row r="316" spans="1:40" ht="28.2" x14ac:dyDescent="0.3">
      <c r="A316" s="4">
        <f ca="1">VLOOKUP(C316,Controle!O:Q,3,FALSE)</f>
        <v>6041234265</v>
      </c>
      <c r="B316" s="182">
        <v>212301476</v>
      </c>
      <c r="C316" s="181" t="s">
        <v>3466</v>
      </c>
      <c r="D316" s="81">
        <v>45239</v>
      </c>
      <c r="E316" t="s">
        <v>5909</v>
      </c>
      <c r="J316" s="4">
        <v>17214</v>
      </c>
      <c r="K316" s="107">
        <v>45188</v>
      </c>
      <c r="L316" s="4"/>
      <c r="M316" s="16">
        <v>19557</v>
      </c>
      <c r="N316" s="107">
        <v>45200</v>
      </c>
      <c r="P316" s="4">
        <v>17541</v>
      </c>
      <c r="Q316" s="5">
        <v>45</v>
      </c>
      <c r="X316" s="124">
        <v>212301473</v>
      </c>
      <c r="Y316" s="123">
        <v>243466</v>
      </c>
      <c r="Z316" s="126" t="s">
        <v>1818</v>
      </c>
      <c r="AA316" s="4">
        <v>243771</v>
      </c>
      <c r="AB316" s="5">
        <v>193</v>
      </c>
      <c r="AE316" s="4">
        <v>212301478</v>
      </c>
      <c r="AF316" s="4">
        <v>716508</v>
      </c>
      <c r="AG316" s="4" t="s">
        <v>3474</v>
      </c>
      <c r="AH316" s="4" t="s">
        <v>115</v>
      </c>
      <c r="AI316" s="4" t="s">
        <v>1818</v>
      </c>
      <c r="AJ316" s="4" t="s">
        <v>3431</v>
      </c>
      <c r="AK316" s="4">
        <v>212301478</v>
      </c>
      <c r="AM316" s="145">
        <v>19435</v>
      </c>
      <c r="AN316" s="81">
        <v>45272</v>
      </c>
    </row>
    <row r="317" spans="1:40" ht="28.2" x14ac:dyDescent="0.3">
      <c r="A317" s="4">
        <f ca="1">VLOOKUP(C317,Controle!O:Q,3,FALSE)</f>
        <v>21685614272</v>
      </c>
      <c r="B317" s="182">
        <v>212301477</v>
      </c>
      <c r="C317" s="181" t="s">
        <v>3470</v>
      </c>
      <c r="D317" s="81">
        <v>45239</v>
      </c>
      <c r="E317" t="s">
        <v>5909</v>
      </c>
      <c r="J317" s="4">
        <v>18705</v>
      </c>
      <c r="K317" s="107">
        <v>45168</v>
      </c>
      <c r="L317" s="4"/>
      <c r="M317" s="16">
        <v>19565</v>
      </c>
      <c r="N317" s="107">
        <v>45201</v>
      </c>
      <c r="P317" s="4">
        <v>16497</v>
      </c>
      <c r="Q317" s="5">
        <v>45</v>
      </c>
      <c r="X317" s="124">
        <v>212301474</v>
      </c>
      <c r="Y317" s="123">
        <v>243466</v>
      </c>
      <c r="Z317" s="126" t="s">
        <v>1818</v>
      </c>
      <c r="AA317" s="4">
        <v>243771</v>
      </c>
      <c r="AB317" s="5">
        <v>193</v>
      </c>
      <c r="AE317" s="4">
        <v>212301479</v>
      </c>
      <c r="AF317" s="4">
        <v>716509</v>
      </c>
      <c r="AG317" s="4" t="s">
        <v>3478</v>
      </c>
      <c r="AH317" s="4" t="s">
        <v>115</v>
      </c>
      <c r="AI317" s="4" t="s">
        <v>1818</v>
      </c>
      <c r="AJ317" s="4" t="s">
        <v>3431</v>
      </c>
      <c r="AK317" s="4">
        <v>212301479</v>
      </c>
      <c r="AM317" s="146">
        <v>19437</v>
      </c>
      <c r="AN317" s="81">
        <v>45272</v>
      </c>
    </row>
    <row r="318" spans="1:40" ht="28.2" x14ac:dyDescent="0.3">
      <c r="A318" s="4">
        <f ca="1">VLOOKUP(C318,Controle!O:Q,3,FALSE)</f>
        <v>1283246279</v>
      </c>
      <c r="B318" s="182">
        <v>212301478</v>
      </c>
      <c r="C318" s="181" t="s">
        <v>3474</v>
      </c>
      <c r="D318" s="81">
        <v>45239</v>
      </c>
      <c r="E318" t="s">
        <v>5909</v>
      </c>
      <c r="J318" s="4">
        <v>41460</v>
      </c>
      <c r="K318" s="107">
        <v>45226</v>
      </c>
      <c r="L318" s="4"/>
      <c r="M318" s="16">
        <v>19569</v>
      </c>
      <c r="N318" s="107">
        <v>45196</v>
      </c>
      <c r="P318" s="4">
        <v>16526</v>
      </c>
      <c r="Q318" s="5">
        <v>45</v>
      </c>
      <c r="X318" s="124">
        <v>212301475</v>
      </c>
      <c r="Y318" s="123">
        <v>243466</v>
      </c>
      <c r="Z318" s="126" t="s">
        <v>1818</v>
      </c>
      <c r="AA318" s="4">
        <v>243771</v>
      </c>
      <c r="AB318" s="5">
        <v>193</v>
      </c>
      <c r="AE318" s="4">
        <v>212301482</v>
      </c>
      <c r="AF318" s="4">
        <v>716510</v>
      </c>
      <c r="AG318" s="4" t="s">
        <v>3482</v>
      </c>
      <c r="AH318" s="4" t="s">
        <v>115</v>
      </c>
      <c r="AI318" s="4" t="s">
        <v>1818</v>
      </c>
      <c r="AJ318" s="4" t="s">
        <v>3431</v>
      </c>
      <c r="AK318" s="4">
        <v>212301482</v>
      </c>
      <c r="AM318" s="145">
        <v>19439</v>
      </c>
      <c r="AN318" s="81">
        <v>45272</v>
      </c>
    </row>
    <row r="319" spans="1:40" ht="28.2" x14ac:dyDescent="0.3">
      <c r="A319" s="4">
        <f ca="1">VLOOKUP(C319,Controle!O:Q,3,FALSE)</f>
        <v>69956758272</v>
      </c>
      <c r="B319" s="182">
        <v>212301479</v>
      </c>
      <c r="C319" s="181" t="s">
        <v>3478</v>
      </c>
      <c r="D319" s="81">
        <v>45239</v>
      </c>
      <c r="E319" t="s">
        <v>5909</v>
      </c>
      <c r="J319" s="4">
        <v>35462</v>
      </c>
      <c r="K319" s="107">
        <v>45238</v>
      </c>
      <c r="L319" s="4"/>
      <c r="M319" s="16">
        <v>19571</v>
      </c>
      <c r="N319" s="107">
        <v>45198</v>
      </c>
      <c r="P319" s="4">
        <v>16606</v>
      </c>
      <c r="Q319" s="5">
        <v>45</v>
      </c>
      <c r="X319" s="124">
        <v>212301476</v>
      </c>
      <c r="Y319" s="123">
        <v>243466</v>
      </c>
      <c r="Z319" s="126" t="s">
        <v>1818</v>
      </c>
      <c r="AA319" s="4">
        <v>243771</v>
      </c>
      <c r="AB319" s="5">
        <v>193</v>
      </c>
      <c r="AE319" s="4">
        <v>212301483</v>
      </c>
      <c r="AF319" s="4">
        <v>716511</v>
      </c>
      <c r="AG319" s="4" t="s">
        <v>3486</v>
      </c>
      <c r="AH319" s="4" t="s">
        <v>115</v>
      </c>
      <c r="AI319" s="4" t="s">
        <v>1818</v>
      </c>
      <c r="AJ319" s="4" t="s">
        <v>3431</v>
      </c>
      <c r="AK319" s="4">
        <v>212301483</v>
      </c>
      <c r="AM319" s="146">
        <v>19441</v>
      </c>
      <c r="AN319" s="81">
        <v>45272</v>
      </c>
    </row>
    <row r="320" spans="1:40" ht="28.2" x14ac:dyDescent="0.3">
      <c r="A320" s="4">
        <f ca="1">VLOOKUP(C320,Controle!O:Q,3,FALSE)</f>
        <v>8669568241</v>
      </c>
      <c r="B320" s="182">
        <v>212301482</v>
      </c>
      <c r="C320" s="181" t="s">
        <v>3482</v>
      </c>
      <c r="D320" s="81">
        <v>45239</v>
      </c>
      <c r="E320" t="s">
        <v>5909</v>
      </c>
      <c r="J320" s="4">
        <v>19303</v>
      </c>
      <c r="K320" s="107">
        <v>45205</v>
      </c>
      <c r="L320" s="4"/>
      <c r="M320" s="16">
        <v>19573</v>
      </c>
      <c r="N320" s="107">
        <v>45199</v>
      </c>
      <c r="P320" s="4">
        <v>16607</v>
      </c>
      <c r="Q320" s="5">
        <v>45</v>
      </c>
      <c r="X320" s="124">
        <v>212301477</v>
      </c>
      <c r="Y320" s="123">
        <v>243466</v>
      </c>
      <c r="Z320" s="126" t="s">
        <v>1818</v>
      </c>
      <c r="AA320" s="4">
        <v>243771</v>
      </c>
      <c r="AB320" s="5">
        <v>193</v>
      </c>
      <c r="AE320" s="4">
        <v>212301484</v>
      </c>
      <c r="AF320" s="4">
        <v>716512</v>
      </c>
      <c r="AG320" s="4" t="s">
        <v>3490</v>
      </c>
      <c r="AH320" s="4" t="s">
        <v>115</v>
      </c>
      <c r="AI320" s="4" t="s">
        <v>1818</v>
      </c>
      <c r="AJ320" s="4" t="s">
        <v>3431</v>
      </c>
      <c r="AK320" s="4">
        <v>212301484</v>
      </c>
      <c r="AM320" s="145">
        <v>19443</v>
      </c>
      <c r="AN320" s="81">
        <v>45272</v>
      </c>
    </row>
    <row r="321" spans="1:40" ht="28.2" x14ac:dyDescent="0.3">
      <c r="A321" s="4">
        <f ca="1">VLOOKUP(C321,Controle!O:Q,3,FALSE)</f>
        <v>13817795220</v>
      </c>
      <c r="B321" s="182">
        <v>212301483</v>
      </c>
      <c r="C321" s="181" t="s">
        <v>3486</v>
      </c>
      <c r="D321" s="81">
        <v>45239</v>
      </c>
      <c r="E321" t="s">
        <v>5909</v>
      </c>
      <c r="J321" s="4">
        <v>16538</v>
      </c>
      <c r="K321" s="107">
        <v>45248</v>
      </c>
      <c r="L321" s="4"/>
      <c r="M321" s="16">
        <v>19575</v>
      </c>
      <c r="N321" s="107">
        <v>45199</v>
      </c>
      <c r="P321" s="4">
        <v>16622</v>
      </c>
      <c r="Q321" s="5">
        <v>45</v>
      </c>
      <c r="X321" s="124">
        <v>212301478</v>
      </c>
      <c r="Y321" s="123">
        <v>243466</v>
      </c>
      <c r="Z321" s="126" t="s">
        <v>1818</v>
      </c>
      <c r="AA321" s="4">
        <v>243771</v>
      </c>
      <c r="AB321" s="5">
        <v>193</v>
      </c>
      <c r="AE321" s="4">
        <v>212301485</v>
      </c>
      <c r="AF321" s="4">
        <v>716513</v>
      </c>
      <c r="AG321" s="4" t="s">
        <v>3494</v>
      </c>
      <c r="AH321" s="4" t="s">
        <v>115</v>
      </c>
      <c r="AI321" s="4" t="s">
        <v>1818</v>
      </c>
      <c r="AJ321" s="4" t="s">
        <v>3431</v>
      </c>
      <c r="AK321" s="4">
        <v>212301485</v>
      </c>
      <c r="AM321" s="146">
        <v>19445</v>
      </c>
      <c r="AN321" s="81">
        <v>45272</v>
      </c>
    </row>
    <row r="322" spans="1:40" ht="28.2" x14ac:dyDescent="0.3">
      <c r="A322" s="4">
        <f ca="1">VLOOKUP(C322,Controle!O:Q,3,FALSE)</f>
        <v>68612800200</v>
      </c>
      <c r="B322" s="182">
        <v>212301484</v>
      </c>
      <c r="C322" s="181" t="s">
        <v>3490</v>
      </c>
      <c r="D322" s="81">
        <v>45239</v>
      </c>
      <c r="E322" t="s">
        <v>5909</v>
      </c>
      <c r="J322" s="4">
        <v>16868</v>
      </c>
      <c r="K322" s="107">
        <v>45197</v>
      </c>
      <c r="L322" s="4"/>
      <c r="M322" s="16">
        <v>19579</v>
      </c>
      <c r="N322" s="107">
        <v>45200</v>
      </c>
      <c r="P322" s="4">
        <v>16628</v>
      </c>
      <c r="Q322" s="5">
        <v>45</v>
      </c>
      <c r="X322" s="124">
        <v>212301479</v>
      </c>
      <c r="Y322" s="123">
        <v>243466</v>
      </c>
      <c r="Z322" s="126" t="s">
        <v>1818</v>
      </c>
      <c r="AA322" s="4">
        <v>243771</v>
      </c>
      <c r="AB322" s="5">
        <v>193</v>
      </c>
      <c r="AE322" s="4">
        <v>212301486</v>
      </c>
      <c r="AF322" s="4">
        <v>716514</v>
      </c>
      <c r="AG322" s="4" t="s">
        <v>3498</v>
      </c>
      <c r="AH322" s="4" t="s">
        <v>115</v>
      </c>
      <c r="AI322" s="4" t="s">
        <v>1818</v>
      </c>
      <c r="AJ322" s="4" t="s">
        <v>3431</v>
      </c>
      <c r="AK322" s="4">
        <v>212301486</v>
      </c>
      <c r="AM322" s="145">
        <v>19447</v>
      </c>
      <c r="AN322" s="81">
        <v>45272</v>
      </c>
    </row>
    <row r="323" spans="1:40" ht="28.2" x14ac:dyDescent="0.3">
      <c r="A323" s="4">
        <f ca="1">VLOOKUP(C323,Controle!O:Q,3,FALSE)</f>
        <v>6945408205</v>
      </c>
      <c r="B323" s="182">
        <v>212301485</v>
      </c>
      <c r="C323" s="181" t="s">
        <v>3494</v>
      </c>
      <c r="D323" s="81">
        <v>45239</v>
      </c>
      <c r="E323" t="s">
        <v>5909</v>
      </c>
      <c r="J323" s="4">
        <v>17224</v>
      </c>
      <c r="K323" s="107">
        <v>45190</v>
      </c>
      <c r="L323" s="4"/>
      <c r="M323" s="16">
        <v>19583</v>
      </c>
      <c r="N323" s="107">
        <v>45203</v>
      </c>
      <c r="P323" s="4">
        <v>16544</v>
      </c>
      <c r="Q323" s="5">
        <v>45</v>
      </c>
      <c r="X323" s="124">
        <v>212301480</v>
      </c>
      <c r="Y323" s="123">
        <v>243466</v>
      </c>
      <c r="Z323" s="126" t="s">
        <v>1818</v>
      </c>
      <c r="AA323" s="4">
        <v>243771</v>
      </c>
      <c r="AB323" s="5">
        <v>193</v>
      </c>
      <c r="AE323" s="4">
        <v>212301487</v>
      </c>
      <c r="AF323" s="4">
        <v>716515</v>
      </c>
      <c r="AG323" s="4" t="s">
        <v>3506</v>
      </c>
      <c r="AH323" s="4" t="s">
        <v>115</v>
      </c>
      <c r="AI323" s="4" t="s">
        <v>1818</v>
      </c>
      <c r="AJ323" s="4" t="s">
        <v>121</v>
      </c>
      <c r="AK323" s="4">
        <v>212301487</v>
      </c>
      <c r="AM323" s="146">
        <v>19449</v>
      </c>
      <c r="AN323" s="81">
        <v>45272</v>
      </c>
    </row>
    <row r="324" spans="1:40" ht="28.2" x14ac:dyDescent="0.3">
      <c r="A324" s="4">
        <f ca="1">VLOOKUP(C324,Controle!O:Q,3,FALSE)</f>
        <v>46601210200</v>
      </c>
      <c r="B324" s="182">
        <v>212301486</v>
      </c>
      <c r="C324" s="181" t="s">
        <v>3498</v>
      </c>
      <c r="D324" s="81">
        <v>45239</v>
      </c>
      <c r="E324" t="s">
        <v>5909</v>
      </c>
      <c r="J324" s="5">
        <v>42634</v>
      </c>
      <c r="K324" s="152">
        <v>45277</v>
      </c>
      <c r="L324" s="4"/>
      <c r="M324" s="16">
        <v>19591</v>
      </c>
      <c r="N324" s="107">
        <v>45200</v>
      </c>
      <c r="P324" s="4">
        <v>16538</v>
      </c>
      <c r="Q324" s="5">
        <v>45</v>
      </c>
      <c r="X324" s="124">
        <v>212301482</v>
      </c>
      <c r="Y324" s="123">
        <v>243466</v>
      </c>
      <c r="Z324" s="126" t="s">
        <v>1818</v>
      </c>
      <c r="AA324" s="4">
        <v>243771</v>
      </c>
      <c r="AB324" s="5">
        <v>193</v>
      </c>
      <c r="AE324" s="4">
        <v>212301488</v>
      </c>
      <c r="AF324" s="4">
        <v>716516</v>
      </c>
      <c r="AG324" s="4" t="s">
        <v>3510</v>
      </c>
      <c r="AH324" s="4" t="s">
        <v>115</v>
      </c>
      <c r="AI324" s="4" t="s">
        <v>1818</v>
      </c>
      <c r="AJ324" s="4" t="s">
        <v>121</v>
      </c>
      <c r="AK324" s="4">
        <v>212301488</v>
      </c>
      <c r="AM324" s="145">
        <v>19451</v>
      </c>
      <c r="AN324" s="81">
        <v>45272</v>
      </c>
    </row>
    <row r="325" spans="1:40" ht="28.2" x14ac:dyDescent="0.3">
      <c r="A325" s="4">
        <f ca="1">VLOOKUP(C325,Controle!O:Q,3,FALSE)</f>
        <v>78859468272</v>
      </c>
      <c r="B325" s="182">
        <v>212301487</v>
      </c>
      <c r="C325" s="181" t="s">
        <v>3506</v>
      </c>
      <c r="D325" s="81">
        <v>45239</v>
      </c>
      <c r="E325" t="s">
        <v>5909</v>
      </c>
      <c r="J325" s="4">
        <v>16870</v>
      </c>
      <c r="K325" s="107">
        <v>45196</v>
      </c>
      <c r="L325" s="4"/>
      <c r="M325" s="16">
        <v>19595</v>
      </c>
      <c r="N325" s="107">
        <v>45201</v>
      </c>
      <c r="P325" s="4">
        <v>16601</v>
      </c>
      <c r="Q325" s="5">
        <v>45</v>
      </c>
      <c r="X325" s="124">
        <v>212301483</v>
      </c>
      <c r="Y325" s="123">
        <v>243466</v>
      </c>
      <c r="Z325" s="126" t="s">
        <v>1818</v>
      </c>
      <c r="AA325" s="4">
        <v>243771</v>
      </c>
      <c r="AB325" s="5">
        <v>193</v>
      </c>
      <c r="AE325" s="4">
        <v>212301492</v>
      </c>
      <c r="AF325" s="4">
        <v>716517</v>
      </c>
      <c r="AG325" s="4" t="s">
        <v>3514</v>
      </c>
      <c r="AH325" s="4" t="s">
        <v>115</v>
      </c>
      <c r="AI325" s="4" t="s">
        <v>1818</v>
      </c>
      <c r="AJ325" s="4" t="s">
        <v>3431</v>
      </c>
      <c r="AK325" s="4">
        <v>212301492</v>
      </c>
      <c r="AM325" s="146">
        <v>19453</v>
      </c>
      <c r="AN325" s="81">
        <v>45272</v>
      </c>
    </row>
    <row r="326" spans="1:40" ht="28.2" x14ac:dyDescent="0.3">
      <c r="A326" s="4">
        <f ca="1">VLOOKUP(C326,Controle!O:Q,3,FALSE)</f>
        <v>1736069209</v>
      </c>
      <c r="B326" s="182">
        <v>212301488</v>
      </c>
      <c r="C326" s="181" t="s">
        <v>3510</v>
      </c>
      <c r="D326" s="81">
        <v>45239</v>
      </c>
      <c r="E326" t="s">
        <v>5909</v>
      </c>
      <c r="J326" s="4">
        <v>16871</v>
      </c>
      <c r="K326" s="107">
        <v>45185</v>
      </c>
      <c r="L326" s="4"/>
      <c r="M326" s="16">
        <v>19599</v>
      </c>
      <c r="N326" s="107">
        <v>45200</v>
      </c>
      <c r="P326" s="4">
        <v>16366</v>
      </c>
      <c r="Q326" s="5">
        <v>45</v>
      </c>
      <c r="X326" s="124">
        <v>212301484</v>
      </c>
      <c r="Y326" s="123">
        <v>243466</v>
      </c>
      <c r="Z326" s="126" t="s">
        <v>1818</v>
      </c>
      <c r="AA326" s="4">
        <v>243771</v>
      </c>
      <c r="AB326" s="5">
        <v>193</v>
      </c>
      <c r="AE326" s="4">
        <v>212301493</v>
      </c>
      <c r="AF326" s="4">
        <v>716520</v>
      </c>
      <c r="AG326" s="4" t="s">
        <v>3518</v>
      </c>
      <c r="AH326" s="4" t="s">
        <v>115</v>
      </c>
      <c r="AI326" s="4" t="s">
        <v>1818</v>
      </c>
      <c r="AJ326" s="4" t="s">
        <v>3431</v>
      </c>
      <c r="AK326" s="4">
        <v>212301493</v>
      </c>
      <c r="AM326" s="145">
        <v>19455</v>
      </c>
      <c r="AN326" s="81">
        <v>45272</v>
      </c>
    </row>
    <row r="327" spans="1:40" ht="28.2" x14ac:dyDescent="0.3">
      <c r="A327" s="4">
        <f ca="1">VLOOKUP(C327,Controle!O:Q,3,FALSE)</f>
        <v>6224838208</v>
      </c>
      <c r="B327" s="182">
        <v>212301492</v>
      </c>
      <c r="C327" s="181" t="s">
        <v>3514</v>
      </c>
      <c r="D327" s="81">
        <v>45239</v>
      </c>
      <c r="E327" t="s">
        <v>5909</v>
      </c>
      <c r="J327" s="4">
        <v>16726</v>
      </c>
      <c r="K327" s="107">
        <v>45176</v>
      </c>
      <c r="L327" s="4"/>
      <c r="M327" s="16">
        <v>19603</v>
      </c>
      <c r="N327" s="107">
        <v>45196</v>
      </c>
      <c r="P327" s="4">
        <v>16372</v>
      </c>
      <c r="Q327" s="5">
        <v>45</v>
      </c>
      <c r="X327" s="124">
        <v>212301485</v>
      </c>
      <c r="Y327" s="123">
        <v>243466</v>
      </c>
      <c r="Z327" s="126" t="s">
        <v>1818</v>
      </c>
      <c r="AA327" s="4">
        <v>243771</v>
      </c>
      <c r="AB327" s="5">
        <v>193</v>
      </c>
      <c r="AE327" s="4">
        <v>212301489</v>
      </c>
      <c r="AF327" s="4">
        <v>716522</v>
      </c>
      <c r="AG327" s="4" t="s">
        <v>3522</v>
      </c>
      <c r="AH327" s="4" t="s">
        <v>115</v>
      </c>
      <c r="AI327" s="4" t="s">
        <v>1818</v>
      </c>
      <c r="AJ327" s="4" t="s">
        <v>121</v>
      </c>
      <c r="AK327" s="4">
        <v>212301489</v>
      </c>
      <c r="AM327" s="146">
        <v>19457</v>
      </c>
      <c r="AN327" s="81">
        <v>45272</v>
      </c>
    </row>
    <row r="328" spans="1:40" ht="28.2" x14ac:dyDescent="0.3">
      <c r="A328" s="4">
        <f ca="1">VLOOKUP(C328,Controle!O:Q,3,FALSE)</f>
        <v>5582047247</v>
      </c>
      <c r="B328" s="182">
        <v>212301493</v>
      </c>
      <c r="C328" s="181" t="s">
        <v>3518</v>
      </c>
      <c r="D328" s="81">
        <v>45239</v>
      </c>
      <c r="E328" t="s">
        <v>5909</v>
      </c>
      <c r="J328" s="4">
        <v>16727</v>
      </c>
      <c r="K328" s="107">
        <v>45175</v>
      </c>
      <c r="L328" s="4"/>
      <c r="M328" s="16">
        <v>19607</v>
      </c>
      <c r="N328" s="107">
        <v>45196</v>
      </c>
      <c r="P328" s="4">
        <v>16470</v>
      </c>
      <c r="Q328" s="5">
        <v>45</v>
      </c>
      <c r="X328" s="124">
        <v>212301486</v>
      </c>
      <c r="Y328" s="123">
        <v>243466</v>
      </c>
      <c r="Z328" s="126" t="s">
        <v>1818</v>
      </c>
      <c r="AA328" s="4">
        <v>243771</v>
      </c>
      <c r="AB328" s="5">
        <v>193</v>
      </c>
      <c r="AE328" s="4">
        <v>212301490</v>
      </c>
      <c r="AF328" s="4">
        <v>716523</v>
      </c>
      <c r="AG328" s="4" t="s">
        <v>3526</v>
      </c>
      <c r="AH328" s="4" t="s">
        <v>115</v>
      </c>
      <c r="AI328" s="4" t="s">
        <v>1818</v>
      </c>
      <c r="AJ328" s="4" t="s">
        <v>121</v>
      </c>
      <c r="AK328" s="4">
        <v>212301490</v>
      </c>
      <c r="AM328" s="145">
        <v>19459</v>
      </c>
      <c r="AN328" s="81">
        <v>45272</v>
      </c>
    </row>
    <row r="329" spans="1:40" ht="28.2" x14ac:dyDescent="0.3">
      <c r="A329" s="4">
        <f ca="1">VLOOKUP(C329,Controle!O:Q,3,FALSE)</f>
        <v>70407320253</v>
      </c>
      <c r="B329" s="182">
        <v>212301489</v>
      </c>
      <c r="C329" s="181" t="s">
        <v>3522</v>
      </c>
      <c r="D329" s="81">
        <v>45239</v>
      </c>
      <c r="E329" t="s">
        <v>5909</v>
      </c>
      <c r="J329" s="4">
        <v>17164</v>
      </c>
      <c r="K329" s="107">
        <v>45180</v>
      </c>
      <c r="L329" s="4"/>
      <c r="M329" s="16">
        <v>19611</v>
      </c>
      <c r="N329" s="107">
        <v>45194</v>
      </c>
      <c r="P329" s="4">
        <v>16474</v>
      </c>
      <c r="Q329" s="5">
        <v>45</v>
      </c>
      <c r="X329" s="124">
        <v>212301487</v>
      </c>
      <c r="Y329" s="123">
        <v>243466</v>
      </c>
      <c r="Z329" s="126" t="s">
        <v>1818</v>
      </c>
      <c r="AA329" s="4">
        <v>243771</v>
      </c>
      <c r="AB329" s="5">
        <v>193</v>
      </c>
      <c r="AE329" s="4">
        <v>212301491</v>
      </c>
      <c r="AF329" s="4">
        <v>716527</v>
      </c>
      <c r="AG329" s="4" t="s">
        <v>3534</v>
      </c>
      <c r="AH329" s="4" t="s">
        <v>115</v>
      </c>
      <c r="AI329" s="4" t="s">
        <v>1818</v>
      </c>
      <c r="AJ329" s="4" t="s">
        <v>121</v>
      </c>
      <c r="AK329" s="4">
        <v>212301491</v>
      </c>
      <c r="AM329" s="146">
        <v>19461</v>
      </c>
      <c r="AN329" s="81">
        <v>45272</v>
      </c>
    </row>
    <row r="330" spans="1:40" ht="28.2" x14ac:dyDescent="0.3">
      <c r="A330" s="4">
        <f ca="1">VLOOKUP(C330,Controle!O:Q,3,FALSE)</f>
        <v>69111634200</v>
      </c>
      <c r="B330" s="182">
        <v>212301490</v>
      </c>
      <c r="C330" s="181" t="s">
        <v>3526</v>
      </c>
      <c r="D330" s="81">
        <v>45239</v>
      </c>
      <c r="E330" t="s">
        <v>5909</v>
      </c>
      <c r="J330" s="4">
        <v>41348</v>
      </c>
      <c r="K330" s="107">
        <v>45255</v>
      </c>
      <c r="L330" s="4"/>
      <c r="M330" s="16">
        <v>19615</v>
      </c>
      <c r="N330" s="107">
        <v>45194</v>
      </c>
      <c r="P330" s="4">
        <v>16477</v>
      </c>
      <c r="Q330" s="5">
        <v>45</v>
      </c>
      <c r="X330" s="124">
        <v>212301488</v>
      </c>
      <c r="Y330" s="123">
        <v>243466</v>
      </c>
      <c r="Z330" s="126" t="s">
        <v>1818</v>
      </c>
      <c r="AA330" s="4">
        <v>243771</v>
      </c>
      <c r="AB330" s="5">
        <v>193</v>
      </c>
      <c r="AE330" s="4">
        <v>212301494</v>
      </c>
      <c r="AF330" s="4">
        <v>716528</v>
      </c>
      <c r="AG330" s="4" t="s">
        <v>3538</v>
      </c>
      <c r="AH330" s="4" t="s">
        <v>115</v>
      </c>
      <c r="AI330" s="4" t="s">
        <v>1818</v>
      </c>
      <c r="AJ330" s="4" t="s">
        <v>121</v>
      </c>
      <c r="AK330" s="4">
        <v>212301494</v>
      </c>
      <c r="AM330" s="145">
        <v>19463</v>
      </c>
      <c r="AN330" s="81">
        <v>45272</v>
      </c>
    </row>
    <row r="331" spans="1:40" ht="28.2" x14ac:dyDescent="0.3">
      <c r="A331" s="4">
        <f ca="1">VLOOKUP(C331,Controle!O:Q,3,FALSE)</f>
        <v>98407864234</v>
      </c>
      <c r="B331" s="182">
        <v>212301491</v>
      </c>
      <c r="C331" s="181" t="s">
        <v>3534</v>
      </c>
      <c r="D331" s="81">
        <v>45239</v>
      </c>
      <c r="E331" t="s">
        <v>5909</v>
      </c>
      <c r="J331" s="4">
        <v>35458</v>
      </c>
      <c r="K331" s="107">
        <v>45189</v>
      </c>
      <c r="L331" s="4"/>
      <c r="M331" s="16">
        <v>19617</v>
      </c>
      <c r="N331" s="107">
        <v>45194</v>
      </c>
      <c r="P331" s="4">
        <v>16495</v>
      </c>
      <c r="Q331" s="5">
        <v>45</v>
      </c>
      <c r="X331" s="124">
        <v>212301489</v>
      </c>
      <c r="Y331" s="123">
        <v>243466</v>
      </c>
      <c r="Z331" s="126" t="s">
        <v>1818</v>
      </c>
      <c r="AA331" s="4">
        <v>243771</v>
      </c>
      <c r="AB331" s="5">
        <v>193</v>
      </c>
      <c r="AE331" s="4">
        <v>212301495</v>
      </c>
      <c r="AF331" s="4">
        <v>716531</v>
      </c>
      <c r="AG331" s="4" t="s">
        <v>3542</v>
      </c>
      <c r="AH331" s="4" t="s">
        <v>115</v>
      </c>
      <c r="AI331" s="4" t="s">
        <v>1818</v>
      </c>
      <c r="AJ331" s="4" t="s">
        <v>121</v>
      </c>
      <c r="AK331" s="4">
        <v>212301495</v>
      </c>
      <c r="AM331" s="146">
        <v>19465</v>
      </c>
      <c r="AN331" s="81">
        <v>45272</v>
      </c>
    </row>
    <row r="332" spans="1:40" ht="28.2" x14ac:dyDescent="0.3">
      <c r="A332" s="4">
        <f ca="1">VLOOKUP(C332,Controle!O:Q,3,FALSE)</f>
        <v>33969027268</v>
      </c>
      <c r="B332" s="182">
        <v>212301494</v>
      </c>
      <c r="C332" s="181" t="s">
        <v>3538</v>
      </c>
      <c r="D332" s="81">
        <v>45239</v>
      </c>
      <c r="E332" t="s">
        <v>5909</v>
      </c>
      <c r="J332" s="4">
        <v>20127</v>
      </c>
      <c r="K332" s="107">
        <v>45234</v>
      </c>
      <c r="L332" s="4"/>
      <c r="M332" s="16">
        <v>19621</v>
      </c>
      <c r="N332" s="107">
        <v>45198</v>
      </c>
      <c r="P332" s="4">
        <v>17561</v>
      </c>
      <c r="Q332" s="5">
        <v>45</v>
      </c>
      <c r="X332" s="124">
        <v>212301490</v>
      </c>
      <c r="Y332" s="123">
        <v>243466</v>
      </c>
      <c r="Z332" s="126" t="s">
        <v>1818</v>
      </c>
      <c r="AA332" s="4">
        <v>243771</v>
      </c>
      <c r="AB332" s="5">
        <v>193</v>
      </c>
      <c r="AE332" s="4">
        <v>212301496</v>
      </c>
      <c r="AF332" s="4">
        <v>716532</v>
      </c>
      <c r="AG332" s="4" t="s">
        <v>3550</v>
      </c>
      <c r="AH332" s="4" t="s">
        <v>115</v>
      </c>
      <c r="AI332" s="4" t="s">
        <v>1818</v>
      </c>
      <c r="AJ332" s="4" t="s">
        <v>121</v>
      </c>
      <c r="AK332" s="4">
        <v>212301496</v>
      </c>
      <c r="AM332" s="145">
        <v>19469</v>
      </c>
      <c r="AN332" s="81">
        <v>45272</v>
      </c>
    </row>
    <row r="333" spans="1:40" ht="28.2" x14ac:dyDescent="0.3">
      <c r="A333" s="4">
        <f ca="1">VLOOKUP(C333,Controle!O:Q,3,FALSE)</f>
        <v>90898648220</v>
      </c>
      <c r="B333" s="182">
        <v>212301495</v>
      </c>
      <c r="C333" s="181" t="s">
        <v>3542</v>
      </c>
      <c r="D333" s="81">
        <v>45239</v>
      </c>
      <c r="E333" t="s">
        <v>5909</v>
      </c>
      <c r="J333" s="4">
        <v>17298</v>
      </c>
      <c r="K333" s="107">
        <v>45173</v>
      </c>
      <c r="L333" s="4"/>
      <c r="M333" s="16">
        <v>19623</v>
      </c>
      <c r="N333" s="107">
        <v>45194</v>
      </c>
      <c r="P333" s="4">
        <v>17563</v>
      </c>
      <c r="Q333" s="5">
        <v>45</v>
      </c>
      <c r="X333" s="124">
        <v>212301491</v>
      </c>
      <c r="Y333" s="123">
        <v>243466</v>
      </c>
      <c r="Z333" s="126" t="s">
        <v>1818</v>
      </c>
      <c r="AA333" s="4">
        <v>243771</v>
      </c>
      <c r="AB333" s="5">
        <v>193</v>
      </c>
      <c r="AE333" s="4">
        <v>212301497</v>
      </c>
      <c r="AF333" s="4">
        <v>716535</v>
      </c>
      <c r="AG333" s="4" t="s">
        <v>3554</v>
      </c>
      <c r="AH333" s="4" t="s">
        <v>115</v>
      </c>
      <c r="AI333" s="4" t="s">
        <v>1818</v>
      </c>
      <c r="AJ333" s="4" t="s">
        <v>121</v>
      </c>
      <c r="AK333" s="4">
        <v>212301497</v>
      </c>
      <c r="AM333" s="146">
        <v>19471</v>
      </c>
      <c r="AN333" s="81">
        <v>45272</v>
      </c>
    </row>
    <row r="334" spans="1:40" ht="28.2" x14ac:dyDescent="0.3">
      <c r="A334" s="4">
        <f ca="1">VLOOKUP(C334,Controle!O:Q,3,FALSE)</f>
        <v>61686620225</v>
      </c>
      <c r="B334" s="182">
        <v>212301496</v>
      </c>
      <c r="C334" s="181" t="s">
        <v>3550</v>
      </c>
      <c r="D334" s="81">
        <v>45239</v>
      </c>
      <c r="E334" t="s">
        <v>5909</v>
      </c>
      <c r="J334" s="4">
        <v>41406</v>
      </c>
      <c r="K334" s="107">
        <v>45236</v>
      </c>
      <c r="L334" s="4"/>
      <c r="M334" s="16">
        <v>19625</v>
      </c>
      <c r="N334" s="107">
        <v>45193</v>
      </c>
      <c r="P334" s="4">
        <v>17545</v>
      </c>
      <c r="Q334" s="5">
        <v>45</v>
      </c>
      <c r="X334" s="124">
        <v>212301492</v>
      </c>
      <c r="Y334" s="123">
        <v>243466</v>
      </c>
      <c r="Z334" s="126" t="s">
        <v>1818</v>
      </c>
      <c r="AA334" s="4">
        <v>243771</v>
      </c>
      <c r="AB334" s="5">
        <v>193</v>
      </c>
      <c r="AE334" s="4">
        <v>212301498</v>
      </c>
      <c r="AF334" s="4">
        <v>716539</v>
      </c>
      <c r="AG334" s="4" t="s">
        <v>3558</v>
      </c>
      <c r="AH334" s="4" t="s">
        <v>115</v>
      </c>
      <c r="AI334" s="4" t="s">
        <v>1818</v>
      </c>
      <c r="AJ334" s="4" t="s">
        <v>121</v>
      </c>
      <c r="AK334" s="4">
        <v>212301498</v>
      </c>
      <c r="AM334" s="145">
        <v>19473</v>
      </c>
      <c r="AN334" s="81">
        <v>45272</v>
      </c>
    </row>
    <row r="335" spans="1:40" ht="28.2" x14ac:dyDescent="0.3">
      <c r="A335" s="4">
        <f ca="1">VLOOKUP(C335,Controle!O:Q,3,FALSE)</f>
        <v>91215820259</v>
      </c>
      <c r="B335" s="182">
        <v>212301497</v>
      </c>
      <c r="C335" s="181" t="s">
        <v>3554</v>
      </c>
      <c r="D335" s="81">
        <v>45239</v>
      </c>
      <c r="E335" t="s">
        <v>5909</v>
      </c>
      <c r="J335" s="4">
        <v>16544</v>
      </c>
      <c r="K335" s="107">
        <v>45246</v>
      </c>
      <c r="L335" s="4"/>
      <c r="M335" s="16">
        <v>19627</v>
      </c>
      <c r="N335" s="107">
        <v>45193</v>
      </c>
      <c r="P335" s="4">
        <v>16875</v>
      </c>
      <c r="Q335" s="4">
        <v>80</v>
      </c>
      <c r="X335" s="124">
        <v>212301493</v>
      </c>
      <c r="Y335" s="123">
        <v>243466</v>
      </c>
      <c r="Z335" s="126" t="s">
        <v>1818</v>
      </c>
      <c r="AA335" s="4">
        <v>243771</v>
      </c>
      <c r="AB335" s="5">
        <v>193</v>
      </c>
      <c r="AE335" s="4">
        <v>212301499</v>
      </c>
      <c r="AF335" s="4">
        <v>716542</v>
      </c>
      <c r="AG335" s="4" t="s">
        <v>3563</v>
      </c>
      <c r="AH335" s="4" t="s">
        <v>115</v>
      </c>
      <c r="AI335" s="4" t="s">
        <v>1818</v>
      </c>
      <c r="AJ335" s="4" t="s">
        <v>121</v>
      </c>
      <c r="AK335" s="4">
        <v>212301499</v>
      </c>
      <c r="AM335" s="146">
        <v>19477</v>
      </c>
      <c r="AN335" s="81">
        <v>45272</v>
      </c>
    </row>
    <row r="336" spans="1:40" ht="28.2" x14ac:dyDescent="0.3">
      <c r="A336" s="4">
        <f ca="1">VLOOKUP(C336,Controle!O:Q,3,FALSE)</f>
        <v>2295743273</v>
      </c>
      <c r="B336" s="182">
        <v>212301498</v>
      </c>
      <c r="C336" s="181" t="s">
        <v>3558</v>
      </c>
      <c r="D336" s="81">
        <v>45239</v>
      </c>
      <c r="E336" t="s">
        <v>5909</v>
      </c>
      <c r="J336" s="4">
        <v>42366</v>
      </c>
      <c r="K336" s="107">
        <v>45225</v>
      </c>
      <c r="L336" s="4"/>
      <c r="M336" s="16">
        <v>19633</v>
      </c>
      <c r="N336" s="107">
        <v>45217</v>
      </c>
      <c r="P336" s="4">
        <v>17370</v>
      </c>
      <c r="Q336" s="4">
        <v>45</v>
      </c>
      <c r="X336" s="124">
        <v>212301494</v>
      </c>
      <c r="Y336" s="123">
        <v>243466</v>
      </c>
      <c r="Z336" s="126" t="s">
        <v>1818</v>
      </c>
      <c r="AA336" s="4">
        <v>243771</v>
      </c>
      <c r="AB336" s="5">
        <v>193</v>
      </c>
      <c r="AE336" s="4">
        <v>212301500</v>
      </c>
      <c r="AF336" s="4">
        <v>716546</v>
      </c>
      <c r="AG336" s="4" t="s">
        <v>3567</v>
      </c>
      <c r="AH336" s="4" t="s">
        <v>115</v>
      </c>
      <c r="AI336" s="4" t="s">
        <v>1818</v>
      </c>
      <c r="AJ336" s="4" t="s">
        <v>3431</v>
      </c>
      <c r="AK336" s="4">
        <v>212301500</v>
      </c>
      <c r="AM336" s="145">
        <v>19479</v>
      </c>
      <c r="AN336" s="81">
        <v>45272</v>
      </c>
    </row>
    <row r="337" spans="1:40" ht="28.2" x14ac:dyDescent="0.3">
      <c r="A337" s="4">
        <f ca="1">VLOOKUP(C337,Controle!O:Q,3,FALSE)</f>
        <v>4133247299</v>
      </c>
      <c r="B337" s="182">
        <v>212301499</v>
      </c>
      <c r="C337" s="181" t="s">
        <v>3563</v>
      </c>
      <c r="D337" s="81">
        <v>45239</v>
      </c>
      <c r="E337" t="s">
        <v>5909</v>
      </c>
      <c r="J337" s="4">
        <v>19897</v>
      </c>
      <c r="K337" s="107">
        <v>45189</v>
      </c>
      <c r="L337" s="4"/>
      <c r="M337" s="16">
        <v>19631</v>
      </c>
      <c r="N337" s="107">
        <v>45197</v>
      </c>
      <c r="P337" s="4">
        <v>16646</v>
      </c>
      <c r="Q337" s="4">
        <v>80</v>
      </c>
      <c r="X337" s="124">
        <v>212301495</v>
      </c>
      <c r="Y337" s="123">
        <v>243466</v>
      </c>
      <c r="Z337" s="126" t="s">
        <v>1818</v>
      </c>
      <c r="AA337" s="4">
        <v>243771</v>
      </c>
      <c r="AB337" s="5">
        <v>193</v>
      </c>
      <c r="AE337" s="4">
        <v>212301501</v>
      </c>
      <c r="AF337" s="4">
        <v>716549</v>
      </c>
      <c r="AG337" s="4" t="s">
        <v>3571</v>
      </c>
      <c r="AH337" s="4" t="s">
        <v>115</v>
      </c>
      <c r="AI337" s="4" t="s">
        <v>1818</v>
      </c>
      <c r="AJ337" s="4" t="s">
        <v>2831</v>
      </c>
      <c r="AK337" s="4">
        <v>212301501</v>
      </c>
      <c r="AM337" s="146">
        <v>19481</v>
      </c>
      <c r="AN337" s="81">
        <v>45272</v>
      </c>
    </row>
    <row r="338" spans="1:40" ht="28.2" x14ac:dyDescent="0.3">
      <c r="A338" s="4">
        <f ca="1">VLOOKUP(C338,Controle!O:Q,3,FALSE)</f>
        <v>3402305259</v>
      </c>
      <c r="B338" s="182">
        <v>212301500</v>
      </c>
      <c r="C338" s="181" t="s">
        <v>3567</v>
      </c>
      <c r="D338" s="81">
        <v>45239</v>
      </c>
      <c r="E338" t="s">
        <v>5909</v>
      </c>
      <c r="J338" s="4">
        <v>19637</v>
      </c>
      <c r="K338" s="107">
        <v>45193</v>
      </c>
      <c r="L338" s="4"/>
      <c r="M338" s="16">
        <v>19547</v>
      </c>
      <c r="N338" s="107">
        <v>45203</v>
      </c>
      <c r="P338" s="4">
        <v>16649</v>
      </c>
      <c r="Q338" s="4">
        <v>80</v>
      </c>
      <c r="X338" s="124">
        <v>212301496</v>
      </c>
      <c r="Y338" s="123">
        <v>243466</v>
      </c>
      <c r="Z338" s="126" t="s">
        <v>1818</v>
      </c>
      <c r="AA338" s="4">
        <v>243771</v>
      </c>
      <c r="AB338" s="5">
        <v>193</v>
      </c>
      <c r="AE338" s="4">
        <v>212301502</v>
      </c>
      <c r="AF338" s="4">
        <v>716550</v>
      </c>
      <c r="AG338" s="4" t="s">
        <v>3575</v>
      </c>
      <c r="AH338" s="4" t="s">
        <v>115</v>
      </c>
      <c r="AI338" s="4" t="s">
        <v>1818</v>
      </c>
      <c r="AJ338" s="4" t="s">
        <v>2831</v>
      </c>
      <c r="AK338" s="4">
        <v>212301502</v>
      </c>
      <c r="AM338" s="145">
        <v>19487</v>
      </c>
      <c r="AN338" s="81">
        <v>45272</v>
      </c>
    </row>
    <row r="339" spans="1:40" ht="28.2" x14ac:dyDescent="0.3">
      <c r="A339" s="4">
        <f ca="1">VLOOKUP(C339,Controle!O:Q,3,FALSE)</f>
        <v>7870521248</v>
      </c>
      <c r="B339" s="182">
        <v>212301501</v>
      </c>
      <c r="C339" s="181" t="s">
        <v>3571</v>
      </c>
      <c r="D339" s="81">
        <v>45239</v>
      </c>
      <c r="E339" t="s">
        <v>5909</v>
      </c>
      <c r="J339" s="4">
        <v>20131</v>
      </c>
      <c r="K339" s="107">
        <v>45221</v>
      </c>
      <c r="L339" s="4"/>
      <c r="M339" s="16">
        <v>19641</v>
      </c>
      <c r="N339" s="107">
        <v>45192</v>
      </c>
      <c r="P339" s="4">
        <v>16708</v>
      </c>
      <c r="Q339" s="4">
        <v>80</v>
      </c>
      <c r="X339" s="124">
        <v>212301497</v>
      </c>
      <c r="Y339" s="123">
        <v>243466</v>
      </c>
      <c r="Z339" s="126" t="s">
        <v>1818</v>
      </c>
      <c r="AA339" s="4">
        <v>243771</v>
      </c>
      <c r="AB339" s="5">
        <v>193</v>
      </c>
      <c r="AE339" s="4">
        <v>212301503</v>
      </c>
      <c r="AF339" s="4">
        <v>716581</v>
      </c>
      <c r="AG339" s="4" t="s">
        <v>3579</v>
      </c>
      <c r="AH339" s="4" t="s">
        <v>115</v>
      </c>
      <c r="AI339" s="4" t="s">
        <v>1818</v>
      </c>
      <c r="AJ339" s="4" t="s">
        <v>2831</v>
      </c>
      <c r="AK339" s="4">
        <v>212301503</v>
      </c>
      <c r="AM339" s="146">
        <v>19491</v>
      </c>
      <c r="AN339" s="81">
        <v>45272</v>
      </c>
    </row>
    <row r="340" spans="1:40" ht="28.2" x14ac:dyDescent="0.3">
      <c r="A340" s="4">
        <f ca="1">VLOOKUP(C340,Controle!O:Q,3,FALSE)</f>
        <v>46130560206</v>
      </c>
      <c r="B340" s="182">
        <v>212301502</v>
      </c>
      <c r="C340" s="181" t="s">
        <v>3575</v>
      </c>
      <c r="D340" s="81">
        <v>45239</v>
      </c>
      <c r="E340" t="s">
        <v>5909</v>
      </c>
      <c r="J340" s="4">
        <v>41432</v>
      </c>
      <c r="K340" s="107">
        <v>45236</v>
      </c>
      <c r="L340" s="4"/>
      <c r="M340" s="16">
        <v>19645</v>
      </c>
      <c r="N340" s="107">
        <v>45193</v>
      </c>
      <c r="P340" s="4">
        <v>16719</v>
      </c>
      <c r="Q340" s="4">
        <v>80</v>
      </c>
      <c r="X340" s="124">
        <v>212301498</v>
      </c>
      <c r="Y340" s="123">
        <v>243466</v>
      </c>
      <c r="Z340" s="126" t="s">
        <v>1818</v>
      </c>
      <c r="AA340" s="4">
        <v>243771</v>
      </c>
      <c r="AB340" s="5">
        <v>193</v>
      </c>
      <c r="AE340" s="4">
        <v>212301504</v>
      </c>
      <c r="AF340" s="4">
        <v>716591</v>
      </c>
      <c r="AG340" s="4" t="s">
        <v>3595</v>
      </c>
      <c r="AH340" s="4" t="s">
        <v>115</v>
      </c>
      <c r="AI340" s="4" t="s">
        <v>1818</v>
      </c>
      <c r="AJ340" s="4" t="s">
        <v>2831</v>
      </c>
      <c r="AK340" s="4">
        <v>212301504</v>
      </c>
      <c r="AM340" s="145">
        <v>19499</v>
      </c>
      <c r="AN340" s="81">
        <v>45272</v>
      </c>
    </row>
    <row r="341" spans="1:40" ht="28.2" x14ac:dyDescent="0.3">
      <c r="A341" s="4">
        <f ca="1">VLOOKUP(C341,Controle!O:Q,3,FALSE)</f>
        <v>23255730287</v>
      </c>
      <c r="B341" s="182">
        <v>212301503</v>
      </c>
      <c r="C341" s="181" t="s">
        <v>3579</v>
      </c>
      <c r="D341" s="81">
        <v>45239</v>
      </c>
      <c r="E341" t="s">
        <v>5909</v>
      </c>
      <c r="J341" s="4">
        <v>41796</v>
      </c>
      <c r="K341" s="107">
        <v>45273</v>
      </c>
      <c r="L341" s="4"/>
      <c r="M341" s="16">
        <v>19649</v>
      </c>
      <c r="N341" s="107">
        <v>45193</v>
      </c>
      <c r="P341" s="4">
        <v>16722</v>
      </c>
      <c r="Q341" s="4">
        <v>80</v>
      </c>
      <c r="X341" s="124">
        <v>212301499</v>
      </c>
      <c r="Y341" s="123">
        <v>243466</v>
      </c>
      <c r="Z341" s="126" t="s">
        <v>1818</v>
      </c>
      <c r="AA341" s="4">
        <v>243771</v>
      </c>
      <c r="AB341" s="5">
        <v>193</v>
      </c>
      <c r="AE341" s="4">
        <v>212301505</v>
      </c>
      <c r="AF341" s="4">
        <v>716706</v>
      </c>
      <c r="AG341" s="4" t="s">
        <v>3599</v>
      </c>
      <c r="AH341" s="4" t="s">
        <v>115</v>
      </c>
      <c r="AI341" s="4" t="s">
        <v>1818</v>
      </c>
      <c r="AJ341" s="4" t="s">
        <v>2831</v>
      </c>
      <c r="AK341" s="4">
        <v>212301505</v>
      </c>
      <c r="AM341" s="146">
        <v>19503</v>
      </c>
      <c r="AN341" s="81">
        <v>45272</v>
      </c>
    </row>
    <row r="342" spans="1:40" ht="28.2" x14ac:dyDescent="0.3">
      <c r="A342" s="4">
        <f ca="1">VLOOKUP(C342,Controle!O:Q,3,FALSE)</f>
        <v>1277949212</v>
      </c>
      <c r="B342" s="182">
        <v>212301504</v>
      </c>
      <c r="C342" s="181" t="s">
        <v>3595</v>
      </c>
      <c r="D342" s="81">
        <v>45239</v>
      </c>
      <c r="E342" t="s">
        <v>5909</v>
      </c>
      <c r="J342" s="4">
        <v>19325</v>
      </c>
      <c r="K342" s="107">
        <v>45216</v>
      </c>
      <c r="L342" s="4"/>
      <c r="M342" s="16">
        <v>19653</v>
      </c>
      <c r="N342" s="107">
        <v>45197</v>
      </c>
      <c r="P342" s="4">
        <v>16731</v>
      </c>
      <c r="Q342" s="4">
        <v>80</v>
      </c>
      <c r="X342" s="124">
        <v>212301500</v>
      </c>
      <c r="Y342" s="123">
        <v>243466</v>
      </c>
      <c r="Z342" s="126" t="s">
        <v>1818</v>
      </c>
      <c r="AA342" s="4">
        <v>243771</v>
      </c>
      <c r="AB342" s="5">
        <v>193</v>
      </c>
      <c r="AE342" s="4">
        <v>212301516</v>
      </c>
      <c r="AF342" s="4">
        <v>716594</v>
      </c>
      <c r="AG342" s="4" t="s">
        <v>3603</v>
      </c>
      <c r="AH342" s="4" t="s">
        <v>115</v>
      </c>
      <c r="AI342" s="4" t="s">
        <v>1818</v>
      </c>
      <c r="AJ342" s="4" t="s">
        <v>2831</v>
      </c>
      <c r="AK342" s="4">
        <v>212301516</v>
      </c>
      <c r="AM342" s="145">
        <v>19507</v>
      </c>
      <c r="AN342" s="81">
        <v>45272</v>
      </c>
    </row>
    <row r="343" spans="1:40" ht="28.2" x14ac:dyDescent="0.3">
      <c r="A343" s="4">
        <f ca="1">VLOOKUP(C343,Controle!O:Q,3,FALSE)</f>
        <v>1570171254</v>
      </c>
      <c r="B343" s="182">
        <v>212301516</v>
      </c>
      <c r="C343" s="181" t="s">
        <v>3603</v>
      </c>
      <c r="D343" s="81">
        <v>45239</v>
      </c>
      <c r="E343" t="s">
        <v>5909</v>
      </c>
      <c r="J343" s="4">
        <v>19907</v>
      </c>
      <c r="K343" s="107">
        <v>45190</v>
      </c>
      <c r="L343" s="4"/>
      <c r="M343" s="16">
        <v>19657</v>
      </c>
      <c r="N343" s="107">
        <v>45192</v>
      </c>
      <c r="P343" s="4">
        <v>16732</v>
      </c>
      <c r="Q343" s="4">
        <v>80</v>
      </c>
      <c r="X343" s="124">
        <v>212301501</v>
      </c>
      <c r="Y343" s="123">
        <v>243466</v>
      </c>
      <c r="Z343" s="126" t="s">
        <v>1818</v>
      </c>
      <c r="AA343" s="4">
        <v>243771</v>
      </c>
      <c r="AB343" s="5">
        <v>193</v>
      </c>
      <c r="AE343" s="4">
        <v>212301575</v>
      </c>
      <c r="AF343" s="4">
        <v>716596</v>
      </c>
      <c r="AG343" s="4" t="s">
        <v>3606</v>
      </c>
      <c r="AH343" s="4" t="s">
        <v>1906</v>
      </c>
      <c r="AI343" s="4" t="s">
        <v>1856</v>
      </c>
      <c r="AJ343" s="4" t="s">
        <v>3183</v>
      </c>
      <c r="AK343" s="4">
        <v>212301575</v>
      </c>
      <c r="AM343" s="146">
        <v>19509</v>
      </c>
      <c r="AN343" s="81">
        <v>45272</v>
      </c>
    </row>
    <row r="344" spans="1:40" ht="28.2" x14ac:dyDescent="0.3">
      <c r="A344" s="4">
        <f ca="1">VLOOKUP(C344,Controle!O:Q,3,FALSE)</f>
        <v>79007929291</v>
      </c>
      <c r="B344" s="182">
        <v>212301575</v>
      </c>
      <c r="C344" s="181" t="s">
        <v>3606</v>
      </c>
      <c r="D344" s="81">
        <v>45239</v>
      </c>
      <c r="E344" t="s">
        <v>5909</v>
      </c>
      <c r="J344" s="4">
        <v>41678</v>
      </c>
      <c r="K344" s="107">
        <v>45267</v>
      </c>
      <c r="L344" s="4"/>
      <c r="M344" s="16">
        <v>19661</v>
      </c>
      <c r="N344" s="107">
        <v>45192</v>
      </c>
      <c r="P344" s="4">
        <v>16738</v>
      </c>
      <c r="Q344" s="4">
        <v>80</v>
      </c>
      <c r="X344" s="124">
        <v>212301502</v>
      </c>
      <c r="Y344" s="123">
        <v>243466</v>
      </c>
      <c r="Z344" s="126" t="s">
        <v>1818</v>
      </c>
      <c r="AA344" s="4">
        <v>243771</v>
      </c>
      <c r="AB344" s="5">
        <v>193</v>
      </c>
      <c r="AE344" s="4">
        <v>212301517</v>
      </c>
      <c r="AF344" s="4">
        <v>716603</v>
      </c>
      <c r="AG344" s="4" t="s">
        <v>3610</v>
      </c>
      <c r="AH344" s="4" t="s">
        <v>115</v>
      </c>
      <c r="AI344" s="4" t="s">
        <v>1818</v>
      </c>
      <c r="AJ344" s="4" t="s">
        <v>2831</v>
      </c>
      <c r="AK344" s="4">
        <v>212301517</v>
      </c>
      <c r="AM344" s="145">
        <v>19511</v>
      </c>
      <c r="AN344" s="81">
        <v>45272</v>
      </c>
    </row>
    <row r="345" spans="1:40" ht="28.2" x14ac:dyDescent="0.3">
      <c r="A345" s="4">
        <f ca="1">VLOOKUP(C345,Controle!O:Q,3,FALSE)</f>
        <v>89090586253</v>
      </c>
      <c r="B345" s="182">
        <v>212301517</v>
      </c>
      <c r="C345" s="181" t="s">
        <v>3610</v>
      </c>
      <c r="D345" s="81">
        <v>45239</v>
      </c>
      <c r="E345" t="s">
        <v>5909</v>
      </c>
      <c r="J345" s="4">
        <v>41486</v>
      </c>
      <c r="K345" s="107">
        <v>45220</v>
      </c>
      <c r="L345" s="4"/>
      <c r="M345" s="16">
        <v>19663</v>
      </c>
      <c r="N345" s="107">
        <v>45192</v>
      </c>
      <c r="P345" s="4">
        <v>16742</v>
      </c>
      <c r="Q345" s="4">
        <v>80</v>
      </c>
      <c r="X345" s="124">
        <v>212301503</v>
      </c>
      <c r="Y345" s="123">
        <v>243466</v>
      </c>
      <c r="Z345" s="126" t="s">
        <v>1818</v>
      </c>
      <c r="AA345" s="4">
        <v>243771</v>
      </c>
      <c r="AB345" s="5">
        <v>193</v>
      </c>
      <c r="AE345" s="4">
        <v>212301518</v>
      </c>
      <c r="AF345" s="4">
        <v>716605</v>
      </c>
      <c r="AG345" s="4" t="s">
        <v>3614</v>
      </c>
      <c r="AH345" s="4" t="s">
        <v>115</v>
      </c>
      <c r="AI345" s="4" t="s">
        <v>1818</v>
      </c>
      <c r="AJ345" s="4" t="s">
        <v>2831</v>
      </c>
      <c r="AK345" s="4">
        <v>212301518</v>
      </c>
      <c r="AM345" s="146">
        <v>19513</v>
      </c>
      <c r="AN345" s="81">
        <v>45272</v>
      </c>
    </row>
    <row r="346" spans="1:40" ht="28.2" x14ac:dyDescent="0.3">
      <c r="A346" s="4">
        <f ca="1">VLOOKUP(C346,Controle!O:Q,3,FALSE)</f>
        <v>3981300270</v>
      </c>
      <c r="B346" s="182">
        <v>212301518</v>
      </c>
      <c r="C346" s="181" t="s">
        <v>3614</v>
      </c>
      <c r="D346" s="81">
        <v>45239</v>
      </c>
      <c r="E346" t="s">
        <v>5909</v>
      </c>
      <c r="J346" s="4">
        <v>16729</v>
      </c>
      <c r="K346" s="107">
        <v>45187</v>
      </c>
      <c r="L346" s="4"/>
      <c r="M346" s="16">
        <v>19665</v>
      </c>
      <c r="N346" s="107">
        <v>45184</v>
      </c>
      <c r="P346" s="4">
        <v>18705</v>
      </c>
      <c r="Q346" s="4">
        <v>80</v>
      </c>
      <c r="X346" s="124">
        <v>212301504</v>
      </c>
      <c r="Y346" s="123">
        <v>243466</v>
      </c>
      <c r="Z346" s="126" t="s">
        <v>1818</v>
      </c>
      <c r="AA346" s="4">
        <v>243771</v>
      </c>
      <c r="AB346" s="5">
        <v>193</v>
      </c>
      <c r="AE346" s="4">
        <v>212301519</v>
      </c>
      <c r="AF346" s="4">
        <v>716606</v>
      </c>
      <c r="AG346" s="4" t="s">
        <v>3622</v>
      </c>
      <c r="AH346" s="4" t="s">
        <v>115</v>
      </c>
      <c r="AI346" s="4" t="s">
        <v>1818</v>
      </c>
      <c r="AJ346" s="4" t="s">
        <v>2831</v>
      </c>
      <c r="AK346" s="4">
        <v>212301519</v>
      </c>
      <c r="AM346" s="145">
        <v>19515</v>
      </c>
      <c r="AN346" s="81">
        <v>45272</v>
      </c>
    </row>
    <row r="347" spans="1:40" ht="28.2" x14ac:dyDescent="0.3">
      <c r="A347" s="4">
        <f ca="1">VLOOKUP(C347,Controle!O:Q,3,FALSE)</f>
        <v>5359983256</v>
      </c>
      <c r="B347" s="182">
        <v>212301519</v>
      </c>
      <c r="C347" s="181" t="s">
        <v>3622</v>
      </c>
      <c r="D347" s="81">
        <v>45239</v>
      </c>
      <c r="E347" t="s">
        <v>5909</v>
      </c>
      <c r="J347" s="4">
        <v>16748</v>
      </c>
      <c r="K347" s="107">
        <v>45171</v>
      </c>
      <c r="L347" s="4"/>
      <c r="M347" s="16">
        <v>19667</v>
      </c>
      <c r="N347" s="107">
        <v>45192</v>
      </c>
      <c r="P347" s="4">
        <v>18707</v>
      </c>
      <c r="Q347" s="4">
        <v>80</v>
      </c>
      <c r="X347" s="124">
        <v>212301505</v>
      </c>
      <c r="Y347" s="123">
        <v>243466</v>
      </c>
      <c r="Z347" s="126" t="s">
        <v>1818</v>
      </c>
      <c r="AA347" s="4">
        <v>243771</v>
      </c>
      <c r="AB347" s="5">
        <v>193</v>
      </c>
      <c r="AE347" s="4">
        <v>212301520</v>
      </c>
      <c r="AF347" s="4">
        <v>716607</v>
      </c>
      <c r="AG347" s="4" t="s">
        <v>3626</v>
      </c>
      <c r="AH347" s="4" t="s">
        <v>115</v>
      </c>
      <c r="AI347" s="4" t="s">
        <v>1818</v>
      </c>
      <c r="AJ347" s="4" t="s">
        <v>2831</v>
      </c>
      <c r="AK347" s="4">
        <v>212301520</v>
      </c>
      <c r="AM347" s="146">
        <v>19517</v>
      </c>
      <c r="AN347" s="81">
        <v>45272</v>
      </c>
    </row>
    <row r="348" spans="1:40" ht="28.2" x14ac:dyDescent="0.3">
      <c r="A348" s="4">
        <f ca="1">VLOOKUP(C348,Controle!O:Q,3,FALSE)</f>
        <v>1685451284</v>
      </c>
      <c r="B348" s="182">
        <v>212301520</v>
      </c>
      <c r="C348" s="181" t="s">
        <v>3626</v>
      </c>
      <c r="D348" s="81">
        <v>45239</v>
      </c>
      <c r="E348" t="s">
        <v>5909</v>
      </c>
      <c r="J348" s="4">
        <v>19913</v>
      </c>
      <c r="K348" s="107">
        <v>45190</v>
      </c>
      <c r="L348" s="4"/>
      <c r="M348" s="16">
        <v>19669</v>
      </c>
      <c r="N348" s="107">
        <v>45203</v>
      </c>
      <c r="P348" s="4">
        <v>18709</v>
      </c>
      <c r="Q348" s="4">
        <v>80</v>
      </c>
      <c r="X348" s="124">
        <v>212301506</v>
      </c>
      <c r="Y348" s="123">
        <v>243466</v>
      </c>
      <c r="Z348" s="126" t="s">
        <v>1818</v>
      </c>
      <c r="AA348" s="4">
        <v>243771</v>
      </c>
      <c r="AB348" s="5">
        <v>193</v>
      </c>
      <c r="AE348" s="4">
        <v>212301521</v>
      </c>
      <c r="AF348" s="4">
        <v>716609</v>
      </c>
      <c r="AG348" s="4" t="s">
        <v>3630</v>
      </c>
      <c r="AH348" s="4" t="s">
        <v>115</v>
      </c>
      <c r="AI348" s="4" t="s">
        <v>1818</v>
      </c>
      <c r="AJ348" s="4" t="s">
        <v>2831</v>
      </c>
      <c r="AK348" s="4">
        <v>212301521</v>
      </c>
      <c r="AM348" s="145">
        <v>19519</v>
      </c>
      <c r="AN348" s="81">
        <v>45272</v>
      </c>
    </row>
    <row r="349" spans="1:40" ht="28.2" x14ac:dyDescent="0.3">
      <c r="A349" s="4">
        <f ca="1">VLOOKUP(C349,Controle!O:Q,3,FALSE)</f>
        <v>68726457253</v>
      </c>
      <c r="B349" s="182">
        <v>212301521</v>
      </c>
      <c r="C349" s="181" t="s">
        <v>3630</v>
      </c>
      <c r="D349" s="81">
        <v>45239</v>
      </c>
      <c r="E349" t="s">
        <v>5909</v>
      </c>
      <c r="J349" s="4">
        <v>26694</v>
      </c>
      <c r="K349" s="107">
        <v>45225</v>
      </c>
      <c r="L349" s="4"/>
      <c r="M349" s="16">
        <v>19721</v>
      </c>
      <c r="N349" s="107">
        <v>45186</v>
      </c>
      <c r="P349" s="4">
        <v>18711</v>
      </c>
      <c r="Q349" s="4">
        <v>80</v>
      </c>
      <c r="X349" s="124">
        <v>212301517</v>
      </c>
      <c r="Y349" s="123">
        <v>243466</v>
      </c>
      <c r="Z349" s="126" t="s">
        <v>1818</v>
      </c>
      <c r="AA349" s="4">
        <v>243771</v>
      </c>
      <c r="AB349" s="5">
        <v>193</v>
      </c>
      <c r="AE349" s="4">
        <v>212301522</v>
      </c>
      <c r="AF349" s="4">
        <v>716613</v>
      </c>
      <c r="AG349" s="4" t="s">
        <v>3638</v>
      </c>
      <c r="AH349" s="4" t="s">
        <v>115</v>
      </c>
      <c r="AI349" s="4" t="s">
        <v>1818</v>
      </c>
      <c r="AJ349" s="4" t="s">
        <v>2831</v>
      </c>
      <c r="AK349" s="4">
        <v>212301522</v>
      </c>
      <c r="AM349" s="146">
        <v>19521</v>
      </c>
      <c r="AN349" s="81">
        <v>45272</v>
      </c>
    </row>
    <row r="350" spans="1:40" ht="28.2" x14ac:dyDescent="0.3">
      <c r="A350" s="4">
        <f ca="1">VLOOKUP(C350,Controle!O:Q,3,FALSE)</f>
        <v>8875781281</v>
      </c>
      <c r="B350" s="182">
        <v>212301522</v>
      </c>
      <c r="C350" s="181" t="s">
        <v>3638</v>
      </c>
      <c r="D350" s="81">
        <v>45239</v>
      </c>
      <c r="E350" t="s">
        <v>5909</v>
      </c>
      <c r="J350" s="4">
        <v>17292</v>
      </c>
      <c r="K350" s="107">
        <v>45172</v>
      </c>
      <c r="L350" s="4"/>
      <c r="M350" s="16">
        <v>19723</v>
      </c>
      <c r="N350" s="107">
        <v>45190</v>
      </c>
      <c r="P350" s="4">
        <v>18713</v>
      </c>
      <c r="Q350" s="4">
        <v>80</v>
      </c>
      <c r="X350" s="124">
        <v>212301518</v>
      </c>
      <c r="Y350" s="123">
        <v>243466</v>
      </c>
      <c r="Z350" s="126" t="s">
        <v>1818</v>
      </c>
      <c r="AA350" s="4">
        <v>243771</v>
      </c>
      <c r="AB350" s="5">
        <v>193</v>
      </c>
      <c r="AE350" s="4">
        <v>212301523</v>
      </c>
      <c r="AF350" s="4">
        <v>716624</v>
      </c>
      <c r="AG350" s="4" t="s">
        <v>3646</v>
      </c>
      <c r="AH350" s="4" t="s">
        <v>115</v>
      </c>
      <c r="AI350" s="4" t="s">
        <v>1818</v>
      </c>
      <c r="AJ350" s="4" t="s">
        <v>2831</v>
      </c>
      <c r="AK350" s="4">
        <v>212301523</v>
      </c>
      <c r="AM350" s="145">
        <v>19523</v>
      </c>
      <c r="AN350" s="81">
        <v>45272</v>
      </c>
    </row>
    <row r="351" spans="1:40" ht="28.2" x14ac:dyDescent="0.3">
      <c r="A351" s="4">
        <f ca="1">VLOOKUP(C351,Controle!O:Q,3,FALSE)</f>
        <v>65103190206</v>
      </c>
      <c r="B351" s="182">
        <v>212301523</v>
      </c>
      <c r="C351" s="181" t="s">
        <v>3646</v>
      </c>
      <c r="D351" s="81">
        <v>45239</v>
      </c>
      <c r="E351" t="s">
        <v>5909</v>
      </c>
      <c r="J351" s="4">
        <v>19669</v>
      </c>
      <c r="K351" s="107">
        <v>45203</v>
      </c>
      <c r="L351" s="4"/>
      <c r="M351" s="16">
        <v>19725</v>
      </c>
      <c r="N351" s="107">
        <v>45189</v>
      </c>
      <c r="P351" s="4">
        <v>18715</v>
      </c>
      <c r="Q351" s="4">
        <v>80</v>
      </c>
      <c r="X351" s="124">
        <v>212301519</v>
      </c>
      <c r="Y351" s="123">
        <v>243466</v>
      </c>
      <c r="Z351" s="126" t="s">
        <v>1818</v>
      </c>
      <c r="AA351" s="4">
        <v>243771</v>
      </c>
      <c r="AB351" s="5">
        <v>193</v>
      </c>
      <c r="AE351" s="4">
        <v>212301524</v>
      </c>
      <c r="AF351" s="4">
        <v>716625</v>
      </c>
      <c r="AG351" s="4" t="s">
        <v>3650</v>
      </c>
      <c r="AH351" s="4" t="s">
        <v>115</v>
      </c>
      <c r="AI351" s="4" t="s">
        <v>1818</v>
      </c>
      <c r="AJ351" s="4" t="s">
        <v>2831</v>
      </c>
      <c r="AK351" s="4">
        <v>212301524</v>
      </c>
      <c r="AM351" s="146">
        <v>19525</v>
      </c>
      <c r="AN351" s="81">
        <v>45272</v>
      </c>
    </row>
    <row r="352" spans="1:40" ht="28.2" x14ac:dyDescent="0.3">
      <c r="A352" s="4">
        <f ca="1">VLOOKUP(C352,Controle!O:Q,3,FALSE)</f>
        <v>70105438286</v>
      </c>
      <c r="B352" s="182">
        <v>212301525</v>
      </c>
      <c r="C352" s="181" t="s">
        <v>3654</v>
      </c>
      <c r="D352" s="81">
        <v>45239</v>
      </c>
      <c r="E352" t="s">
        <v>5909</v>
      </c>
      <c r="J352" s="4">
        <v>41350</v>
      </c>
      <c r="K352" s="107">
        <v>45249</v>
      </c>
      <c r="L352" s="4"/>
      <c r="M352" s="16">
        <v>19727</v>
      </c>
      <c r="N352" s="107">
        <v>45190</v>
      </c>
      <c r="P352" s="4">
        <v>18717</v>
      </c>
      <c r="Q352" s="4">
        <v>80</v>
      </c>
      <c r="X352" s="124">
        <v>212301520</v>
      </c>
      <c r="Y352" s="123">
        <v>243466</v>
      </c>
      <c r="Z352" s="126" t="s">
        <v>1818</v>
      </c>
      <c r="AA352" s="4">
        <v>243771</v>
      </c>
      <c r="AB352" s="5">
        <v>193</v>
      </c>
      <c r="AE352" s="4">
        <v>212301525</v>
      </c>
      <c r="AF352" s="4">
        <v>716629</v>
      </c>
      <c r="AG352" s="4" t="s">
        <v>3654</v>
      </c>
      <c r="AH352" s="4" t="s">
        <v>115</v>
      </c>
      <c r="AI352" s="4" t="s">
        <v>1818</v>
      </c>
      <c r="AJ352" s="4" t="s">
        <v>2831</v>
      </c>
      <c r="AK352" s="4">
        <v>212301525</v>
      </c>
      <c r="AM352" s="145">
        <v>19527</v>
      </c>
      <c r="AN352" s="81">
        <v>45272</v>
      </c>
    </row>
    <row r="353" spans="1:40" ht="28.2" x14ac:dyDescent="0.3">
      <c r="A353" s="4">
        <f ca="1">VLOOKUP(C353,Controle!O:Q,3,FALSE)</f>
        <v>6192694214</v>
      </c>
      <c r="B353" s="182">
        <v>212301524</v>
      </c>
      <c r="C353" s="181" t="s">
        <v>3650</v>
      </c>
      <c r="D353" s="81">
        <v>45239</v>
      </c>
      <c r="E353" t="s">
        <v>5909</v>
      </c>
      <c r="J353" s="5">
        <v>42718</v>
      </c>
      <c r="K353" s="152">
        <v>45277</v>
      </c>
      <c r="L353" s="4"/>
      <c r="M353" s="16">
        <v>19729</v>
      </c>
      <c r="N353" s="107">
        <v>45184</v>
      </c>
      <c r="P353" s="4">
        <v>18763</v>
      </c>
      <c r="Q353" s="4">
        <v>80</v>
      </c>
      <c r="X353" s="124">
        <v>212301521</v>
      </c>
      <c r="Y353" s="123">
        <v>243466</v>
      </c>
      <c r="Z353" s="126" t="s">
        <v>1818</v>
      </c>
      <c r="AA353" s="4">
        <v>243771</v>
      </c>
      <c r="AB353" s="5">
        <v>193</v>
      </c>
      <c r="AE353" s="4">
        <v>212301526</v>
      </c>
      <c r="AF353" s="4">
        <v>716633</v>
      </c>
      <c r="AG353" s="4" t="s">
        <v>3658</v>
      </c>
      <c r="AH353" s="4" t="s">
        <v>115</v>
      </c>
      <c r="AI353" s="4" t="s">
        <v>1818</v>
      </c>
      <c r="AJ353" s="4" t="s">
        <v>2831</v>
      </c>
      <c r="AK353" s="4">
        <v>212301526</v>
      </c>
      <c r="AM353" s="146">
        <v>19529</v>
      </c>
      <c r="AN353" s="81">
        <v>45272</v>
      </c>
    </row>
    <row r="354" spans="1:40" ht="28.2" x14ac:dyDescent="0.3">
      <c r="A354" s="4">
        <f ca="1">VLOOKUP(C354,Controle!O:Q,3,FALSE)</f>
        <v>242882250</v>
      </c>
      <c r="B354" s="182">
        <v>212301526</v>
      </c>
      <c r="C354" s="181" t="s">
        <v>3658</v>
      </c>
      <c r="D354" s="81">
        <v>45239</v>
      </c>
      <c r="E354" t="s">
        <v>5909</v>
      </c>
      <c r="J354" s="4">
        <v>20079</v>
      </c>
      <c r="K354" s="107">
        <v>45235</v>
      </c>
      <c r="L354" s="4"/>
      <c r="M354" s="16">
        <v>19731</v>
      </c>
      <c r="N354" s="107">
        <v>45190</v>
      </c>
      <c r="P354" s="4">
        <v>18765</v>
      </c>
      <c r="Q354" s="4">
        <v>80</v>
      </c>
      <c r="X354" s="124">
        <v>212301522</v>
      </c>
      <c r="Y354" s="123">
        <v>243466</v>
      </c>
      <c r="Z354" s="126" t="s">
        <v>1818</v>
      </c>
      <c r="AA354" s="4">
        <v>243771</v>
      </c>
      <c r="AB354" s="5">
        <v>193</v>
      </c>
      <c r="AE354" s="4">
        <v>212301527</v>
      </c>
      <c r="AF354" s="4">
        <v>716640</v>
      </c>
      <c r="AG354" s="4" t="s">
        <v>3662</v>
      </c>
      <c r="AH354" s="4" t="s">
        <v>115</v>
      </c>
      <c r="AI354" s="4" t="s">
        <v>1818</v>
      </c>
      <c r="AJ354" s="4" t="s">
        <v>2831</v>
      </c>
      <c r="AK354" s="4">
        <v>212301527</v>
      </c>
      <c r="AM354" s="145">
        <v>19531</v>
      </c>
      <c r="AN354" s="81">
        <v>45272</v>
      </c>
    </row>
    <row r="355" spans="1:40" ht="28.2" x14ac:dyDescent="0.3">
      <c r="A355" s="4">
        <f ca="1">VLOOKUP(C355,Controle!O:Q,3,FALSE)</f>
        <v>3922557236</v>
      </c>
      <c r="B355" s="182">
        <v>212301527</v>
      </c>
      <c r="C355" s="181" t="s">
        <v>3662</v>
      </c>
      <c r="D355" s="81">
        <v>45239</v>
      </c>
      <c r="E355" t="s">
        <v>5909</v>
      </c>
      <c r="J355" s="4">
        <v>19323</v>
      </c>
      <c r="K355" s="107">
        <v>45216</v>
      </c>
      <c r="L355" s="4"/>
      <c r="M355" s="16">
        <v>19733</v>
      </c>
      <c r="N355" s="107">
        <v>45185</v>
      </c>
      <c r="P355" s="4">
        <v>18767</v>
      </c>
      <c r="Q355" s="4">
        <v>80</v>
      </c>
      <c r="X355" s="124">
        <v>212301523</v>
      </c>
      <c r="Y355" s="123">
        <v>243466</v>
      </c>
      <c r="Z355" s="126" t="s">
        <v>1818</v>
      </c>
      <c r="AA355" s="4">
        <v>243771</v>
      </c>
      <c r="AB355" s="5">
        <v>193</v>
      </c>
      <c r="AE355" s="4">
        <v>212301528</v>
      </c>
      <c r="AF355" s="4">
        <v>716643</v>
      </c>
      <c r="AG355" s="4" t="s">
        <v>3666</v>
      </c>
      <c r="AH355" s="4" t="s">
        <v>115</v>
      </c>
      <c r="AI355" s="4" t="s">
        <v>1818</v>
      </c>
      <c r="AJ355" s="4" t="s">
        <v>415</v>
      </c>
      <c r="AK355" s="4">
        <v>212301528</v>
      </c>
      <c r="AM355" s="146">
        <v>19535</v>
      </c>
      <c r="AN355" s="81">
        <v>45272</v>
      </c>
    </row>
    <row r="356" spans="1:40" ht="28.2" x14ac:dyDescent="0.3">
      <c r="A356" s="4">
        <f ca="1">VLOOKUP(C356,Controle!O:Q,3,FALSE)</f>
        <v>3758436206</v>
      </c>
      <c r="B356" s="182">
        <v>212301528</v>
      </c>
      <c r="C356" s="181" t="s">
        <v>3666</v>
      </c>
      <c r="D356" s="81">
        <v>45239</v>
      </c>
      <c r="E356" t="s">
        <v>5909</v>
      </c>
      <c r="J356" s="4">
        <v>40668</v>
      </c>
      <c r="K356" s="107">
        <v>45223</v>
      </c>
      <c r="L356" s="4"/>
      <c r="M356" s="16">
        <v>19735</v>
      </c>
      <c r="N356" s="107">
        <v>45185</v>
      </c>
      <c r="P356" s="4">
        <v>18769</v>
      </c>
      <c r="Q356" s="4">
        <v>80</v>
      </c>
      <c r="X356" s="124">
        <v>212301524</v>
      </c>
      <c r="Y356" s="123">
        <v>243466</v>
      </c>
      <c r="Z356" s="126" t="s">
        <v>1818</v>
      </c>
      <c r="AA356" s="4">
        <v>243771</v>
      </c>
      <c r="AB356" s="5">
        <v>193</v>
      </c>
      <c r="AE356" s="4">
        <v>212301529</v>
      </c>
      <c r="AF356" s="4">
        <v>716645</v>
      </c>
      <c r="AG356" s="4" t="s">
        <v>3669</v>
      </c>
      <c r="AH356" s="4" t="s">
        <v>115</v>
      </c>
      <c r="AI356" s="4" t="s">
        <v>1818</v>
      </c>
      <c r="AJ356" s="4" t="s">
        <v>2831</v>
      </c>
      <c r="AK356" s="4">
        <v>212301529</v>
      </c>
      <c r="AM356" s="145">
        <v>19537</v>
      </c>
      <c r="AN356" s="81">
        <v>45272</v>
      </c>
    </row>
    <row r="357" spans="1:40" ht="28.2" x14ac:dyDescent="0.3">
      <c r="A357" s="4">
        <f ca="1">VLOOKUP(C357,Controle!O:Q,3,FALSE)</f>
        <v>61749230291</v>
      </c>
      <c r="B357" s="182">
        <v>212301529</v>
      </c>
      <c r="C357" s="181" t="s">
        <v>3669</v>
      </c>
      <c r="D357" s="81">
        <v>45239</v>
      </c>
      <c r="E357" t="s">
        <v>5909</v>
      </c>
      <c r="J357" s="4">
        <v>40684</v>
      </c>
      <c r="K357" s="107">
        <v>45257</v>
      </c>
      <c r="L357" s="4"/>
      <c r="M357" s="16">
        <v>19737</v>
      </c>
      <c r="N357" s="107">
        <v>45186</v>
      </c>
      <c r="P357" s="4">
        <v>18771</v>
      </c>
      <c r="Q357" s="4">
        <v>80</v>
      </c>
      <c r="X357" s="124">
        <v>212301525</v>
      </c>
      <c r="Y357" s="123">
        <v>243466</v>
      </c>
      <c r="Z357" s="126" t="s">
        <v>1818</v>
      </c>
      <c r="AA357" s="4">
        <v>243771</v>
      </c>
      <c r="AB357" s="5">
        <v>193</v>
      </c>
      <c r="AE357" s="4">
        <v>212301530</v>
      </c>
      <c r="AF357" s="4">
        <v>716649</v>
      </c>
      <c r="AG357" s="4" t="s">
        <v>3673</v>
      </c>
      <c r="AH357" s="4" t="s">
        <v>115</v>
      </c>
      <c r="AI357" s="4" t="s">
        <v>1818</v>
      </c>
      <c r="AJ357" s="4" t="s">
        <v>2831</v>
      </c>
      <c r="AK357" s="4">
        <v>212301530</v>
      </c>
      <c r="AM357" s="146">
        <v>19541</v>
      </c>
      <c r="AN357" s="81">
        <v>45272</v>
      </c>
    </row>
    <row r="358" spans="1:40" ht="28.2" x14ac:dyDescent="0.3">
      <c r="A358" s="4">
        <f ca="1">VLOOKUP(C358,Controle!O:Q,3,FALSE)</f>
        <v>428980210</v>
      </c>
      <c r="B358" s="182">
        <v>212301530</v>
      </c>
      <c r="C358" s="181" t="s">
        <v>3673</v>
      </c>
      <c r="D358" s="81">
        <v>45239</v>
      </c>
      <c r="E358" t="s">
        <v>5909</v>
      </c>
      <c r="J358" s="4">
        <v>17244</v>
      </c>
      <c r="K358" s="107">
        <v>45191</v>
      </c>
      <c r="L358" s="4"/>
      <c r="M358" s="16">
        <v>19739</v>
      </c>
      <c r="N358" s="107">
        <v>45184</v>
      </c>
      <c r="P358" s="4">
        <v>18799</v>
      </c>
      <c r="Q358" s="4">
        <v>80</v>
      </c>
      <c r="X358" s="124">
        <v>212301526</v>
      </c>
      <c r="Y358" s="123">
        <v>243466</v>
      </c>
      <c r="Z358" s="126" t="s">
        <v>1818</v>
      </c>
      <c r="AA358" s="4">
        <v>243771</v>
      </c>
      <c r="AB358" s="5">
        <v>193</v>
      </c>
      <c r="AE358" s="4">
        <v>212301531</v>
      </c>
      <c r="AF358" s="4">
        <v>716655</v>
      </c>
      <c r="AG358" s="4" t="s">
        <v>3689</v>
      </c>
      <c r="AH358" s="4" t="s">
        <v>115</v>
      </c>
      <c r="AI358" s="4" t="s">
        <v>1818</v>
      </c>
      <c r="AJ358" s="4" t="s">
        <v>2831</v>
      </c>
      <c r="AK358" s="4">
        <v>212301531</v>
      </c>
      <c r="AM358" s="145">
        <v>19547</v>
      </c>
      <c r="AN358" s="81">
        <v>45272</v>
      </c>
    </row>
    <row r="359" spans="1:40" ht="28.2" x14ac:dyDescent="0.3">
      <c r="A359" s="4">
        <f ca="1">VLOOKUP(C359,Controle!O:Q,3,FALSE)</f>
        <v>8116788221</v>
      </c>
      <c r="B359" s="182">
        <v>212301531</v>
      </c>
      <c r="C359" s="181" t="s">
        <v>3689</v>
      </c>
      <c r="D359" s="81">
        <v>45239</v>
      </c>
      <c r="E359" t="s">
        <v>5909</v>
      </c>
      <c r="J359" s="4">
        <v>19481</v>
      </c>
      <c r="K359" s="107">
        <v>45221</v>
      </c>
      <c r="L359" s="4"/>
      <c r="M359" s="16">
        <v>19741</v>
      </c>
      <c r="N359" s="107">
        <v>45190</v>
      </c>
      <c r="P359" s="4">
        <v>18801</v>
      </c>
      <c r="Q359" s="4">
        <v>80</v>
      </c>
      <c r="X359" s="124">
        <v>212301527</v>
      </c>
      <c r="Y359" s="123">
        <v>243466</v>
      </c>
      <c r="Z359" s="126" t="s">
        <v>1818</v>
      </c>
      <c r="AA359" s="4">
        <v>243771</v>
      </c>
      <c r="AB359" s="5">
        <v>193</v>
      </c>
      <c r="AE359" s="4">
        <v>212301532</v>
      </c>
      <c r="AF359" s="4">
        <v>716692</v>
      </c>
      <c r="AG359" s="4" t="s">
        <v>3693</v>
      </c>
      <c r="AH359" s="4" t="s">
        <v>115</v>
      </c>
      <c r="AI359" s="4" t="s">
        <v>1818</v>
      </c>
      <c r="AJ359" s="4" t="s">
        <v>2831</v>
      </c>
      <c r="AK359" s="4">
        <v>212301532</v>
      </c>
      <c r="AM359" s="146">
        <v>19549</v>
      </c>
      <c r="AN359" s="81">
        <v>45272</v>
      </c>
    </row>
    <row r="360" spans="1:40" ht="28.2" x14ac:dyDescent="0.3">
      <c r="A360" s="4">
        <f ca="1">VLOOKUP(C360,Controle!O:Q,3,FALSE)</f>
        <v>90697006204</v>
      </c>
      <c r="B360" s="182">
        <v>212301532</v>
      </c>
      <c r="C360" s="181" t="s">
        <v>3693</v>
      </c>
      <c r="D360" s="81">
        <v>45239</v>
      </c>
      <c r="E360" t="s">
        <v>5909</v>
      </c>
      <c r="J360" s="4">
        <v>20069</v>
      </c>
      <c r="K360" s="107">
        <v>45236</v>
      </c>
      <c r="L360" s="4"/>
      <c r="M360" s="16">
        <v>19743</v>
      </c>
      <c r="N360" s="107">
        <v>45190</v>
      </c>
      <c r="P360" s="4">
        <v>18803</v>
      </c>
      <c r="Q360" s="4">
        <v>80</v>
      </c>
      <c r="X360" s="124">
        <v>212301528</v>
      </c>
      <c r="Y360" s="123">
        <v>243466</v>
      </c>
      <c r="Z360" s="126" t="s">
        <v>1818</v>
      </c>
      <c r="AA360" s="4">
        <v>243771</v>
      </c>
      <c r="AB360" s="5">
        <v>193</v>
      </c>
      <c r="AE360" s="4">
        <v>212301533</v>
      </c>
      <c r="AF360" s="4">
        <v>716693</v>
      </c>
      <c r="AG360" s="4" t="s">
        <v>3697</v>
      </c>
      <c r="AH360" s="4" t="s">
        <v>115</v>
      </c>
      <c r="AI360" s="4" t="s">
        <v>1818</v>
      </c>
      <c r="AJ360" s="4" t="s">
        <v>2831</v>
      </c>
      <c r="AK360" s="4">
        <v>212301533</v>
      </c>
      <c r="AM360" s="145">
        <v>19555</v>
      </c>
      <c r="AN360" s="81">
        <v>45272</v>
      </c>
    </row>
    <row r="361" spans="1:40" ht="28.2" x14ac:dyDescent="0.3">
      <c r="A361" s="4">
        <f ca="1">VLOOKUP(C361,Controle!O:Q,3,FALSE)</f>
        <v>6402857246</v>
      </c>
      <c r="B361" s="182">
        <v>212301533</v>
      </c>
      <c r="C361" s="181" t="s">
        <v>3697</v>
      </c>
      <c r="D361" s="81">
        <v>45239</v>
      </c>
      <c r="E361" t="s">
        <v>5909</v>
      </c>
      <c r="J361" s="4">
        <v>19527</v>
      </c>
      <c r="K361" s="107">
        <v>45232</v>
      </c>
      <c r="L361" s="4"/>
      <c r="M361" s="16">
        <v>19745</v>
      </c>
      <c r="N361" s="107">
        <v>45190</v>
      </c>
      <c r="P361" s="4">
        <v>17547</v>
      </c>
      <c r="Q361" s="5">
        <v>45</v>
      </c>
      <c r="X361" s="124">
        <v>212301529</v>
      </c>
      <c r="Y361" s="123">
        <v>243466</v>
      </c>
      <c r="Z361" s="126" t="s">
        <v>1818</v>
      </c>
      <c r="AA361" s="4">
        <v>243771</v>
      </c>
      <c r="AB361" s="5">
        <v>193</v>
      </c>
      <c r="AE361" s="4">
        <v>212301534</v>
      </c>
      <c r="AF361" s="4">
        <v>716694</v>
      </c>
      <c r="AG361" s="4" t="s">
        <v>3701</v>
      </c>
      <c r="AH361" s="4" t="s">
        <v>115</v>
      </c>
      <c r="AI361" s="4" t="s">
        <v>1818</v>
      </c>
      <c r="AJ361" s="4" t="s">
        <v>2831</v>
      </c>
      <c r="AK361" s="4">
        <v>212301534</v>
      </c>
      <c r="AM361" s="146">
        <v>19551</v>
      </c>
      <c r="AN361" s="81">
        <v>45272</v>
      </c>
    </row>
    <row r="362" spans="1:40" ht="28.2" x14ac:dyDescent="0.3">
      <c r="A362" s="4">
        <f ca="1">VLOOKUP(C362,Controle!O:Q,3,FALSE)</f>
        <v>90805704272</v>
      </c>
      <c r="B362" s="182">
        <v>212301534</v>
      </c>
      <c r="C362" s="181" t="s">
        <v>3701</v>
      </c>
      <c r="D362" s="81">
        <v>45239</v>
      </c>
      <c r="E362" t="s">
        <v>5909</v>
      </c>
      <c r="J362" s="4">
        <v>16875</v>
      </c>
      <c r="K362" s="107">
        <v>45184</v>
      </c>
      <c r="L362" s="4"/>
      <c r="M362" s="16">
        <v>19747</v>
      </c>
      <c r="N362" s="107">
        <v>45183</v>
      </c>
      <c r="P362" s="4">
        <v>17553</v>
      </c>
      <c r="Q362" s="5">
        <v>45</v>
      </c>
      <c r="X362" s="124">
        <v>212301530</v>
      </c>
      <c r="Y362" s="123">
        <v>243466</v>
      </c>
      <c r="Z362" s="126" t="s">
        <v>1818</v>
      </c>
      <c r="AA362" s="4">
        <v>243771</v>
      </c>
      <c r="AB362" s="5">
        <v>193</v>
      </c>
      <c r="AE362" s="4">
        <v>212301576</v>
      </c>
      <c r="AF362" s="4">
        <v>716695</v>
      </c>
      <c r="AG362" s="4" t="s">
        <v>3709</v>
      </c>
      <c r="AH362" s="4" t="s">
        <v>115</v>
      </c>
      <c r="AI362" s="4" t="s">
        <v>1818</v>
      </c>
      <c r="AJ362" s="4" t="s">
        <v>2831</v>
      </c>
      <c r="AK362" s="4">
        <v>212301576</v>
      </c>
      <c r="AM362" s="145">
        <v>19557</v>
      </c>
      <c r="AN362" s="81">
        <v>45272</v>
      </c>
    </row>
    <row r="363" spans="1:40" ht="28.2" x14ac:dyDescent="0.3">
      <c r="A363" s="4">
        <f ca="1">VLOOKUP(C363,Controle!O:Q,3,FALSE)</f>
        <v>7037712213</v>
      </c>
      <c r="B363" s="182">
        <v>212301576</v>
      </c>
      <c r="C363" s="181" t="s">
        <v>3709</v>
      </c>
      <c r="D363" s="81">
        <v>45239</v>
      </c>
      <c r="E363" t="s">
        <v>5909</v>
      </c>
      <c r="J363" s="4">
        <v>16876</v>
      </c>
      <c r="K363" s="107">
        <v>45201</v>
      </c>
      <c r="L363" s="4"/>
      <c r="M363" s="16">
        <v>19749</v>
      </c>
      <c r="N363" s="107">
        <v>45185</v>
      </c>
      <c r="P363" s="4">
        <v>19479</v>
      </c>
      <c r="Q363" s="4">
        <v>80</v>
      </c>
      <c r="X363" s="124">
        <v>212301531</v>
      </c>
      <c r="Y363" s="123">
        <v>243466</v>
      </c>
      <c r="Z363" s="126" t="s">
        <v>1818</v>
      </c>
      <c r="AA363" s="4">
        <v>243771</v>
      </c>
      <c r="AB363" s="5">
        <v>193</v>
      </c>
      <c r="AE363" s="4">
        <v>212301577</v>
      </c>
      <c r="AF363" s="4">
        <v>716696</v>
      </c>
      <c r="AG363" s="4" t="s">
        <v>3713</v>
      </c>
      <c r="AH363" s="4" t="s">
        <v>115</v>
      </c>
      <c r="AI363" s="4" t="s">
        <v>1818</v>
      </c>
      <c r="AJ363" s="4" t="s">
        <v>415</v>
      </c>
      <c r="AK363" s="4">
        <v>212301577</v>
      </c>
      <c r="AM363" s="146">
        <v>19561</v>
      </c>
      <c r="AN363" s="81">
        <v>45272</v>
      </c>
    </row>
    <row r="364" spans="1:40" ht="28.2" x14ac:dyDescent="0.3">
      <c r="A364" s="4">
        <f ca="1">VLOOKUP(C364,Controle!O:Q,3,FALSE)</f>
        <v>70019031246</v>
      </c>
      <c r="B364" s="182">
        <v>212301577</v>
      </c>
      <c r="C364" s="181" t="s">
        <v>3713</v>
      </c>
      <c r="D364" s="81">
        <v>45239</v>
      </c>
      <c r="E364" t="s">
        <v>5909</v>
      </c>
      <c r="J364" s="4">
        <v>19377</v>
      </c>
      <c r="K364" s="107">
        <v>45210</v>
      </c>
      <c r="L364" s="4"/>
      <c r="M364" s="16">
        <v>19751</v>
      </c>
      <c r="N364" s="107">
        <v>45192</v>
      </c>
      <c r="P364" s="4">
        <v>16552</v>
      </c>
      <c r="Q364" s="5">
        <v>45</v>
      </c>
      <c r="X364" s="124">
        <v>212301532</v>
      </c>
      <c r="Y364" s="123">
        <v>243466</v>
      </c>
      <c r="Z364" s="126" t="s">
        <v>1818</v>
      </c>
      <c r="AA364" s="4">
        <v>243771</v>
      </c>
      <c r="AB364" s="5">
        <v>193</v>
      </c>
      <c r="AE364" s="4">
        <v>212301578</v>
      </c>
      <c r="AF364" s="4">
        <v>716697</v>
      </c>
      <c r="AG364" s="4" t="s">
        <v>3758</v>
      </c>
      <c r="AH364" s="4" t="s">
        <v>115</v>
      </c>
      <c r="AI364" s="4" t="s">
        <v>1818</v>
      </c>
      <c r="AJ364" s="4" t="s">
        <v>2831</v>
      </c>
      <c r="AK364" s="4">
        <v>212301578</v>
      </c>
      <c r="AM364" s="145">
        <v>19565</v>
      </c>
      <c r="AN364" s="81">
        <v>45272</v>
      </c>
    </row>
    <row r="365" spans="1:40" ht="28.2" x14ac:dyDescent="0.3">
      <c r="A365" s="4">
        <f ca="1">VLOOKUP(C365,Controle!O:Q,3,FALSE)</f>
        <v>61750328291</v>
      </c>
      <c r="B365" s="182">
        <v>212301578</v>
      </c>
      <c r="C365" s="181" t="s">
        <v>3758</v>
      </c>
      <c r="D365" s="81">
        <v>45239</v>
      </c>
      <c r="E365" t="s">
        <v>5909</v>
      </c>
      <c r="J365" s="4">
        <v>16552</v>
      </c>
      <c r="K365" s="107">
        <v>45261</v>
      </c>
      <c r="L365" s="4"/>
      <c r="M365" s="16">
        <v>19753</v>
      </c>
      <c r="N365" s="107">
        <v>45191</v>
      </c>
      <c r="P365" s="4">
        <v>16626</v>
      </c>
      <c r="Q365" s="5">
        <v>45</v>
      </c>
      <c r="X365" s="124">
        <v>212301533</v>
      </c>
      <c r="Y365" s="123">
        <v>243466</v>
      </c>
      <c r="Z365" s="126" t="s">
        <v>1818</v>
      </c>
      <c r="AA365" s="4">
        <v>243771</v>
      </c>
      <c r="AB365" s="5">
        <v>193</v>
      </c>
      <c r="AE365" s="4">
        <v>212301579</v>
      </c>
      <c r="AF365" s="4">
        <v>716698</v>
      </c>
      <c r="AG365" s="4" t="s">
        <v>3762</v>
      </c>
      <c r="AH365" s="4" t="s">
        <v>115</v>
      </c>
      <c r="AI365" s="4" t="s">
        <v>1818</v>
      </c>
      <c r="AJ365" s="4" t="s">
        <v>2831</v>
      </c>
      <c r="AK365" s="4">
        <v>212301579</v>
      </c>
      <c r="AM365" s="146">
        <v>19569</v>
      </c>
      <c r="AN365" s="81">
        <v>45272</v>
      </c>
    </row>
    <row r="366" spans="1:40" ht="28.2" x14ac:dyDescent="0.3">
      <c r="A366" s="4">
        <f ca="1">VLOOKUP(C366,Controle!O:Q,3,FALSE)</f>
        <v>3327948224</v>
      </c>
      <c r="B366" s="182">
        <v>212301579</v>
      </c>
      <c r="C366" s="181" t="s">
        <v>3762</v>
      </c>
      <c r="D366" s="81">
        <v>45239</v>
      </c>
      <c r="E366" t="s">
        <v>5909</v>
      </c>
      <c r="J366" s="4">
        <v>21048</v>
      </c>
      <c r="K366" s="107">
        <v>45194</v>
      </c>
      <c r="L366" s="4"/>
      <c r="M366" s="16">
        <v>19755</v>
      </c>
      <c r="N366" s="107">
        <v>45191</v>
      </c>
      <c r="P366" s="4">
        <v>16368</v>
      </c>
      <c r="Q366" s="5">
        <v>45</v>
      </c>
      <c r="X366" s="124">
        <v>212301534</v>
      </c>
      <c r="Y366" s="123">
        <v>243466</v>
      </c>
      <c r="Z366" s="126" t="s">
        <v>1818</v>
      </c>
      <c r="AA366" s="4">
        <v>243771</v>
      </c>
      <c r="AB366" s="5">
        <v>193</v>
      </c>
      <c r="AE366" s="4">
        <v>212301580</v>
      </c>
      <c r="AF366" s="4">
        <v>716699</v>
      </c>
      <c r="AG366" s="4" t="s">
        <v>3771</v>
      </c>
      <c r="AH366" s="4" t="s">
        <v>115</v>
      </c>
      <c r="AI366" s="4" t="s">
        <v>1818</v>
      </c>
      <c r="AJ366" s="4" t="s">
        <v>415</v>
      </c>
      <c r="AK366" s="4">
        <v>212301580</v>
      </c>
      <c r="AM366" s="145">
        <v>19571</v>
      </c>
      <c r="AN366" s="81">
        <v>45272</v>
      </c>
    </row>
    <row r="367" spans="1:40" ht="28.2" x14ac:dyDescent="0.3">
      <c r="A367" s="4">
        <f ca="1">VLOOKUP(C367,Controle!O:Q,3,FALSE)</f>
        <v>2653889293</v>
      </c>
      <c r="B367" s="182">
        <v>212301580</v>
      </c>
      <c r="C367" s="181" t="s">
        <v>3771</v>
      </c>
      <c r="D367" s="81">
        <v>45239</v>
      </c>
      <c r="E367" t="s">
        <v>5909</v>
      </c>
      <c r="J367" s="4">
        <v>19795</v>
      </c>
      <c r="K367" s="107">
        <v>45210</v>
      </c>
      <c r="L367" s="4"/>
      <c r="M367" s="16">
        <v>19757</v>
      </c>
      <c r="N367" s="107">
        <v>45191</v>
      </c>
      <c r="P367" s="4">
        <v>16369</v>
      </c>
      <c r="Q367" s="5">
        <v>45</v>
      </c>
      <c r="X367" s="124">
        <v>212301535</v>
      </c>
      <c r="Y367" s="123">
        <v>243466</v>
      </c>
      <c r="Z367" s="126" t="s">
        <v>1818</v>
      </c>
      <c r="AA367" s="4">
        <v>243771</v>
      </c>
      <c r="AB367" s="5">
        <v>193</v>
      </c>
      <c r="AE367" s="4">
        <v>212301581</v>
      </c>
      <c r="AF367" s="4">
        <v>716700</v>
      </c>
      <c r="AG367" s="4" t="s">
        <v>3775</v>
      </c>
      <c r="AH367" s="4" t="s">
        <v>115</v>
      </c>
      <c r="AI367" s="4" t="s">
        <v>1818</v>
      </c>
      <c r="AJ367" s="4" t="s">
        <v>2831</v>
      </c>
      <c r="AK367" s="4">
        <v>212301581</v>
      </c>
      <c r="AM367" s="146">
        <v>19573</v>
      </c>
      <c r="AN367" s="81">
        <v>45272</v>
      </c>
    </row>
    <row r="368" spans="1:40" ht="28.2" x14ac:dyDescent="0.3">
      <c r="A368" s="4">
        <f ca="1">VLOOKUP(C368,Controle!O:Q,3,FALSE)</f>
        <v>4742840267</v>
      </c>
      <c r="B368" s="182">
        <v>212301581</v>
      </c>
      <c r="C368" s="181" t="s">
        <v>3775</v>
      </c>
      <c r="D368" s="81">
        <v>45239</v>
      </c>
      <c r="E368" t="s">
        <v>5909</v>
      </c>
      <c r="J368" s="4">
        <v>17232</v>
      </c>
      <c r="K368" s="107">
        <v>45191</v>
      </c>
      <c r="L368" s="4"/>
      <c r="M368" s="16">
        <v>19759</v>
      </c>
      <c r="N368" s="107">
        <v>45191</v>
      </c>
      <c r="P368" s="4">
        <v>16498</v>
      </c>
      <c r="Q368" s="5">
        <v>45</v>
      </c>
      <c r="X368" s="124">
        <v>212301537</v>
      </c>
      <c r="Y368" s="123">
        <v>243466</v>
      </c>
      <c r="Z368" s="126" t="s">
        <v>1818</v>
      </c>
      <c r="AA368" s="4">
        <v>243771</v>
      </c>
      <c r="AB368" s="5">
        <v>193</v>
      </c>
      <c r="AE368" s="4">
        <v>212301582</v>
      </c>
      <c r="AF368" s="4">
        <v>716701</v>
      </c>
      <c r="AG368" s="4" t="s">
        <v>3779</v>
      </c>
      <c r="AH368" s="4" t="s">
        <v>115</v>
      </c>
      <c r="AI368" s="4" t="s">
        <v>1818</v>
      </c>
      <c r="AJ368" s="4" t="s">
        <v>3781</v>
      </c>
      <c r="AK368" s="4">
        <v>212301582</v>
      </c>
      <c r="AM368" s="145">
        <v>19575</v>
      </c>
      <c r="AN368" s="81">
        <v>45272</v>
      </c>
    </row>
    <row r="369" spans="1:40" ht="28.2" x14ac:dyDescent="0.3">
      <c r="A369" s="4">
        <f ca="1">VLOOKUP(C369,Controle!O:Q,3,FALSE)</f>
        <v>1524294250</v>
      </c>
      <c r="B369" s="182">
        <v>212301582</v>
      </c>
      <c r="C369" s="181" t="s">
        <v>3779</v>
      </c>
      <c r="D369" s="81">
        <v>45239</v>
      </c>
      <c r="E369" t="s">
        <v>5909</v>
      </c>
      <c r="J369" s="4">
        <v>40670</v>
      </c>
      <c r="K369" s="107">
        <v>45223</v>
      </c>
      <c r="L369" s="4"/>
      <c r="M369" s="16">
        <v>19761</v>
      </c>
      <c r="N369" s="107">
        <v>45195</v>
      </c>
      <c r="P369" s="4">
        <v>16501</v>
      </c>
      <c r="Q369" s="5">
        <v>45</v>
      </c>
      <c r="X369" s="124">
        <v>212301538</v>
      </c>
      <c r="Y369" s="123">
        <v>243466</v>
      </c>
      <c r="Z369" s="126" t="s">
        <v>1818</v>
      </c>
      <c r="AA369" s="4">
        <v>243771</v>
      </c>
      <c r="AB369" s="5">
        <v>193</v>
      </c>
      <c r="AE369" s="4">
        <v>212301583</v>
      </c>
      <c r="AF369" s="4">
        <v>716702</v>
      </c>
      <c r="AG369" s="4" t="s">
        <v>3788</v>
      </c>
      <c r="AH369" s="4" t="s">
        <v>115</v>
      </c>
      <c r="AI369" s="4" t="s">
        <v>1818</v>
      </c>
      <c r="AJ369" s="4" t="s">
        <v>3781</v>
      </c>
      <c r="AK369" s="4">
        <v>212301583</v>
      </c>
      <c r="AM369" s="146">
        <v>19579</v>
      </c>
      <c r="AN369" s="81">
        <v>45272</v>
      </c>
    </row>
    <row r="370" spans="1:40" ht="28.2" x14ac:dyDescent="0.3">
      <c r="A370" s="4">
        <f ca="1">VLOOKUP(C370,Controle!O:Q,3,FALSE)</f>
        <v>1429640260</v>
      </c>
      <c r="B370" s="182">
        <v>212301583</v>
      </c>
      <c r="C370" s="181" t="s">
        <v>3788</v>
      </c>
      <c r="D370" s="81">
        <v>45239</v>
      </c>
      <c r="E370" t="s">
        <v>5909</v>
      </c>
      <c r="J370" s="5">
        <v>42656</v>
      </c>
      <c r="K370" s="152">
        <v>45277</v>
      </c>
      <c r="L370" s="4"/>
      <c r="M370" s="16">
        <v>19763</v>
      </c>
      <c r="N370" s="107">
        <v>45191</v>
      </c>
      <c r="P370" s="4">
        <v>16512</v>
      </c>
      <c r="Q370" s="5">
        <v>45</v>
      </c>
      <c r="X370" s="124">
        <v>212301539</v>
      </c>
      <c r="Y370" s="123">
        <v>243466</v>
      </c>
      <c r="Z370" s="126" t="s">
        <v>1818</v>
      </c>
      <c r="AA370" s="4">
        <v>243771</v>
      </c>
      <c r="AB370" s="5">
        <v>193</v>
      </c>
      <c r="AE370" s="4">
        <v>212301584</v>
      </c>
      <c r="AF370" s="4">
        <v>716703</v>
      </c>
      <c r="AG370" s="4" t="s">
        <v>3796</v>
      </c>
      <c r="AH370" s="4" t="s">
        <v>115</v>
      </c>
      <c r="AI370" s="4" t="s">
        <v>1818</v>
      </c>
      <c r="AJ370" s="4" t="s">
        <v>3781</v>
      </c>
      <c r="AK370" s="4">
        <v>212301584</v>
      </c>
      <c r="AM370" s="145">
        <v>19583</v>
      </c>
      <c r="AN370" s="81">
        <v>45272</v>
      </c>
    </row>
    <row r="371" spans="1:40" ht="28.2" x14ac:dyDescent="0.3">
      <c r="A371" s="4">
        <f ca="1">VLOOKUP(C371,Controle!O:Q,3,FALSE)</f>
        <v>64167127253</v>
      </c>
      <c r="B371" s="182">
        <v>212301584</v>
      </c>
      <c r="C371" s="181" t="s">
        <v>3796</v>
      </c>
      <c r="D371" s="81">
        <v>45239</v>
      </c>
      <c r="E371" t="s">
        <v>5909</v>
      </c>
      <c r="J371" s="4">
        <v>16658</v>
      </c>
      <c r="K371" s="107">
        <v>45171</v>
      </c>
      <c r="L371" s="4"/>
      <c r="M371" s="16">
        <v>19765</v>
      </c>
      <c r="N371" s="107">
        <v>45192</v>
      </c>
      <c r="P371" s="4">
        <v>16524</v>
      </c>
      <c r="Q371" s="5">
        <v>45</v>
      </c>
      <c r="X371" s="124">
        <v>212301540</v>
      </c>
      <c r="Y371" s="123">
        <v>243466</v>
      </c>
      <c r="Z371" s="126" t="s">
        <v>1818</v>
      </c>
      <c r="AA371" s="4">
        <v>243771</v>
      </c>
      <c r="AB371" s="5">
        <v>193</v>
      </c>
      <c r="AE371" s="4">
        <v>212301585</v>
      </c>
      <c r="AF371" s="4">
        <v>716704</v>
      </c>
      <c r="AG371" s="4" t="s">
        <v>3800</v>
      </c>
      <c r="AH371" s="4" t="s">
        <v>115</v>
      </c>
      <c r="AI371" s="4" t="s">
        <v>1818</v>
      </c>
      <c r="AJ371" s="4" t="s">
        <v>3781</v>
      </c>
      <c r="AK371" s="4">
        <v>212301585</v>
      </c>
      <c r="AM371" s="146">
        <v>19591</v>
      </c>
      <c r="AN371" s="81">
        <v>45272</v>
      </c>
    </row>
    <row r="372" spans="1:40" ht="28.2" x14ac:dyDescent="0.3">
      <c r="A372" s="4">
        <f ca="1">VLOOKUP(C372,Controle!O:Q,3,FALSE)</f>
        <v>7786284265</v>
      </c>
      <c r="B372" s="182">
        <v>212301585</v>
      </c>
      <c r="C372" s="181" t="s">
        <v>3800</v>
      </c>
      <c r="D372" s="81">
        <v>45239</v>
      </c>
      <c r="E372" t="s">
        <v>5909</v>
      </c>
      <c r="J372" s="4">
        <v>20149</v>
      </c>
      <c r="K372" s="107">
        <v>45262</v>
      </c>
      <c r="L372" s="4"/>
      <c r="M372" s="16">
        <v>19767</v>
      </c>
      <c r="N372" s="107">
        <v>45193</v>
      </c>
      <c r="P372" s="4">
        <v>16549</v>
      </c>
      <c r="Q372" s="5">
        <v>45</v>
      </c>
      <c r="X372" s="124">
        <v>212301541</v>
      </c>
      <c r="Y372" s="123">
        <v>243466</v>
      </c>
      <c r="Z372" s="126" t="s">
        <v>1818</v>
      </c>
      <c r="AA372" s="4">
        <v>243771</v>
      </c>
      <c r="AB372" s="5">
        <v>193</v>
      </c>
      <c r="AE372" s="4">
        <v>212301586</v>
      </c>
      <c r="AF372" s="4">
        <v>716705</v>
      </c>
      <c r="AG372" s="4" t="s">
        <v>3804</v>
      </c>
      <c r="AH372" s="4" t="s">
        <v>115</v>
      </c>
      <c r="AI372" s="4" t="s">
        <v>1818</v>
      </c>
      <c r="AJ372" s="4" t="s">
        <v>3781</v>
      </c>
      <c r="AK372" s="4">
        <v>212301586</v>
      </c>
      <c r="AM372" s="145">
        <v>19595</v>
      </c>
      <c r="AN372" s="81">
        <v>45272</v>
      </c>
    </row>
    <row r="373" spans="1:40" ht="28.2" x14ac:dyDescent="0.3">
      <c r="A373" s="4">
        <f ca="1">VLOOKUP(C373,Controle!O:Q,3,FALSE)</f>
        <v>61764337204</v>
      </c>
      <c r="B373" s="182">
        <v>212301586</v>
      </c>
      <c r="C373" s="181" t="s">
        <v>3804</v>
      </c>
      <c r="D373" s="81">
        <v>45239</v>
      </c>
      <c r="E373" t="s">
        <v>5909</v>
      </c>
      <c r="J373" s="4">
        <v>17657</v>
      </c>
      <c r="K373" s="107">
        <v>45247</v>
      </c>
      <c r="L373" s="4"/>
      <c r="M373" s="16">
        <v>19769</v>
      </c>
      <c r="N373" s="107">
        <v>45220</v>
      </c>
      <c r="P373" s="4">
        <v>16554</v>
      </c>
      <c r="Q373" s="5">
        <v>45</v>
      </c>
      <c r="X373" s="124">
        <v>212301542</v>
      </c>
      <c r="Y373" s="123">
        <v>243466</v>
      </c>
      <c r="Z373" s="126" t="s">
        <v>1818</v>
      </c>
      <c r="AA373" s="4">
        <v>243771</v>
      </c>
      <c r="AB373" s="5">
        <v>193</v>
      </c>
      <c r="AE373" s="4">
        <v>212301587</v>
      </c>
      <c r="AF373" s="4">
        <v>716711</v>
      </c>
      <c r="AG373" s="4" t="s">
        <v>3808</v>
      </c>
      <c r="AH373" s="4" t="s">
        <v>115</v>
      </c>
      <c r="AI373" s="4" t="s">
        <v>1818</v>
      </c>
      <c r="AJ373" s="4" t="s">
        <v>3781</v>
      </c>
      <c r="AK373" s="4">
        <v>212301587</v>
      </c>
      <c r="AM373" s="146">
        <v>19599</v>
      </c>
      <c r="AN373" s="81">
        <v>45272</v>
      </c>
    </row>
    <row r="374" spans="1:40" ht="28.2" x14ac:dyDescent="0.3">
      <c r="A374" s="4">
        <f ca="1">VLOOKUP(C374,Controle!O:Q,3,FALSE)</f>
        <v>1338433270</v>
      </c>
      <c r="B374" s="182">
        <v>212301587</v>
      </c>
      <c r="C374" s="181" t="s">
        <v>3808</v>
      </c>
      <c r="D374" s="81">
        <v>45239</v>
      </c>
      <c r="E374" t="s">
        <v>5909</v>
      </c>
      <c r="J374" s="4">
        <v>40696</v>
      </c>
      <c r="K374" s="107">
        <v>45259</v>
      </c>
      <c r="L374" s="4"/>
      <c r="M374" s="16">
        <v>19771</v>
      </c>
      <c r="N374" s="107">
        <v>45193</v>
      </c>
      <c r="P374" s="4">
        <v>16558</v>
      </c>
      <c r="Q374" s="5">
        <v>45</v>
      </c>
      <c r="X374" s="124">
        <v>212301543</v>
      </c>
      <c r="Y374" s="123">
        <v>243466</v>
      </c>
      <c r="Z374" s="126" t="s">
        <v>1818</v>
      </c>
      <c r="AA374" s="4">
        <v>243771</v>
      </c>
      <c r="AB374" s="5">
        <v>193</v>
      </c>
      <c r="AE374" s="4">
        <v>212301588</v>
      </c>
      <c r="AF374" s="4">
        <v>716712</v>
      </c>
      <c r="AG374" s="4" t="s">
        <v>3816</v>
      </c>
      <c r="AH374" s="4" t="s">
        <v>115</v>
      </c>
      <c r="AI374" s="4" t="s">
        <v>1818</v>
      </c>
      <c r="AJ374" s="4" t="s">
        <v>3781</v>
      </c>
      <c r="AK374" s="4">
        <v>212301588</v>
      </c>
      <c r="AM374" s="145">
        <v>19603</v>
      </c>
      <c r="AN374" s="81">
        <v>45272</v>
      </c>
    </row>
    <row r="375" spans="1:40" ht="28.2" x14ac:dyDescent="0.3">
      <c r="A375" s="4">
        <f ca="1">VLOOKUP(C375,Controle!O:Q,3,FALSE)</f>
        <v>8986047292</v>
      </c>
      <c r="B375" s="182">
        <v>212301588</v>
      </c>
      <c r="C375" s="181" t="s">
        <v>3816</v>
      </c>
      <c r="D375" s="81">
        <v>45239</v>
      </c>
      <c r="E375" t="s">
        <v>5909</v>
      </c>
      <c r="J375" s="4">
        <v>26702</v>
      </c>
      <c r="K375" s="107">
        <v>45225</v>
      </c>
      <c r="L375" s="4"/>
      <c r="M375" s="16">
        <v>19773</v>
      </c>
      <c r="N375" s="107">
        <v>45194</v>
      </c>
      <c r="P375" s="4">
        <v>16567</v>
      </c>
      <c r="Q375" s="5">
        <v>45</v>
      </c>
      <c r="X375" s="124">
        <v>212301544</v>
      </c>
      <c r="Y375" s="123">
        <v>243466</v>
      </c>
      <c r="Z375" s="126" t="s">
        <v>1818</v>
      </c>
      <c r="AA375" s="4">
        <v>243771</v>
      </c>
      <c r="AB375" s="5">
        <v>193</v>
      </c>
      <c r="AE375" s="4">
        <v>212301589</v>
      </c>
      <c r="AF375" s="4">
        <v>716713</v>
      </c>
      <c r="AG375" s="4" t="s">
        <v>3820</v>
      </c>
      <c r="AH375" s="4" t="s">
        <v>115</v>
      </c>
      <c r="AI375" s="4" t="s">
        <v>1818</v>
      </c>
      <c r="AJ375" s="4" t="s">
        <v>3781</v>
      </c>
      <c r="AK375" s="4">
        <v>212301589</v>
      </c>
      <c r="AM375" s="146">
        <v>19607</v>
      </c>
      <c r="AN375" s="81">
        <v>45272</v>
      </c>
    </row>
    <row r="376" spans="1:40" ht="28.2" x14ac:dyDescent="0.3">
      <c r="A376" s="4">
        <f ca="1">VLOOKUP(C376,Controle!O:Q,3,FALSE)</f>
        <v>2627346210</v>
      </c>
      <c r="B376" s="182">
        <v>212301589</v>
      </c>
      <c r="C376" s="181" t="s">
        <v>3820</v>
      </c>
      <c r="D376" s="81">
        <v>45239</v>
      </c>
      <c r="E376" t="s">
        <v>5909</v>
      </c>
      <c r="J376" s="4">
        <v>19327</v>
      </c>
      <c r="K376" s="107">
        <v>45216</v>
      </c>
      <c r="L376" s="4"/>
      <c r="M376" s="16">
        <v>19777</v>
      </c>
      <c r="N376" s="107">
        <v>45195</v>
      </c>
      <c r="P376" s="4">
        <v>16582</v>
      </c>
      <c r="Q376" s="5">
        <v>45</v>
      </c>
      <c r="X376" s="124">
        <v>212301545</v>
      </c>
      <c r="Y376" s="123">
        <v>243466</v>
      </c>
      <c r="Z376" s="126" t="s">
        <v>1818</v>
      </c>
      <c r="AA376" s="4">
        <v>243771</v>
      </c>
      <c r="AB376" s="5">
        <v>193</v>
      </c>
      <c r="AE376" s="4">
        <v>212301590</v>
      </c>
      <c r="AF376" s="4">
        <v>716714</v>
      </c>
      <c r="AG376" s="4" t="s">
        <v>3824</v>
      </c>
      <c r="AH376" s="4" t="s">
        <v>115</v>
      </c>
      <c r="AI376" s="4" t="s">
        <v>1818</v>
      </c>
      <c r="AJ376" s="4" t="s">
        <v>3781</v>
      </c>
      <c r="AK376" s="4">
        <v>212301590</v>
      </c>
      <c r="AM376" s="145">
        <v>19611</v>
      </c>
      <c r="AN376" s="81">
        <v>45272</v>
      </c>
    </row>
    <row r="377" spans="1:40" ht="28.2" x14ac:dyDescent="0.3">
      <c r="A377" s="4">
        <f ca="1">VLOOKUP(C377,Controle!O:Q,3,FALSE)</f>
        <v>87718510204</v>
      </c>
      <c r="B377" s="182">
        <v>212301590</v>
      </c>
      <c r="C377" s="181" t="s">
        <v>3824</v>
      </c>
      <c r="D377" s="81">
        <v>45239</v>
      </c>
      <c r="E377" t="s">
        <v>5909</v>
      </c>
      <c r="J377" s="4">
        <v>20129</v>
      </c>
      <c r="K377" s="107">
        <v>45230</v>
      </c>
      <c r="L377" s="4"/>
      <c r="M377" s="16">
        <v>19779</v>
      </c>
      <c r="N377" s="107">
        <v>45195</v>
      </c>
      <c r="P377" s="4">
        <v>16604</v>
      </c>
      <c r="Q377" s="5">
        <v>45</v>
      </c>
      <c r="X377" s="124">
        <v>212301546</v>
      </c>
      <c r="Y377" s="123">
        <v>243466</v>
      </c>
      <c r="Z377" s="126" t="s">
        <v>1818</v>
      </c>
      <c r="AA377" s="4">
        <v>243771</v>
      </c>
      <c r="AB377" s="5">
        <v>193</v>
      </c>
      <c r="AE377" s="4">
        <v>212301591</v>
      </c>
      <c r="AF377" s="4">
        <v>716715</v>
      </c>
      <c r="AG377" s="4" t="s">
        <v>3830</v>
      </c>
      <c r="AH377" s="4" t="s">
        <v>115</v>
      </c>
      <c r="AI377" s="4" t="s">
        <v>1818</v>
      </c>
      <c r="AJ377" s="4" t="s">
        <v>3781</v>
      </c>
      <c r="AK377" s="4">
        <v>212301591</v>
      </c>
      <c r="AM377" s="146">
        <v>19615</v>
      </c>
      <c r="AN377" s="81">
        <v>45272</v>
      </c>
    </row>
    <row r="378" spans="1:40" ht="28.2" x14ac:dyDescent="0.3">
      <c r="A378" s="4">
        <f ca="1">VLOOKUP(C378,Controle!O:Q,3,FALSE)</f>
        <v>70667134271</v>
      </c>
      <c r="B378" s="182">
        <v>212301591</v>
      </c>
      <c r="C378" s="181" t="s">
        <v>3830</v>
      </c>
      <c r="D378" s="81">
        <v>45239</v>
      </c>
      <c r="E378" t="s">
        <v>5909</v>
      </c>
      <c r="J378" s="4">
        <v>20141</v>
      </c>
      <c r="K378" s="107">
        <v>45259</v>
      </c>
      <c r="L378" s="4"/>
      <c r="M378" s="16">
        <v>19781</v>
      </c>
      <c r="N378" s="107">
        <v>45188</v>
      </c>
      <c r="P378" s="4">
        <v>16633</v>
      </c>
      <c r="Q378" s="5">
        <v>45</v>
      </c>
      <c r="X378" s="124">
        <v>212301547</v>
      </c>
      <c r="Y378" s="123">
        <v>243466</v>
      </c>
      <c r="Z378" s="126" t="s">
        <v>1818</v>
      </c>
      <c r="AA378" s="4">
        <v>243771</v>
      </c>
      <c r="AB378" s="5">
        <v>193</v>
      </c>
      <c r="AE378" s="4">
        <v>212301592</v>
      </c>
      <c r="AF378" s="4">
        <v>716717</v>
      </c>
      <c r="AG378" s="4" t="s">
        <v>3834</v>
      </c>
      <c r="AH378" s="4" t="s">
        <v>115</v>
      </c>
      <c r="AI378" s="4" t="s">
        <v>1818</v>
      </c>
      <c r="AJ378" s="4" t="s">
        <v>3781</v>
      </c>
      <c r="AK378" s="4">
        <v>212301592</v>
      </c>
      <c r="AM378" s="145">
        <v>19617</v>
      </c>
      <c r="AN378" s="81">
        <v>45272</v>
      </c>
    </row>
    <row r="379" spans="1:40" ht="28.2" x14ac:dyDescent="0.3">
      <c r="A379" s="4">
        <f ca="1">VLOOKUP(C379,Controle!O:Q,3,FALSE)</f>
        <v>99881659272</v>
      </c>
      <c r="B379" s="182">
        <v>212301592</v>
      </c>
      <c r="C379" s="181" t="s">
        <v>3834</v>
      </c>
      <c r="D379" s="81">
        <v>45239</v>
      </c>
      <c r="E379" t="s">
        <v>5909</v>
      </c>
      <c r="J379" s="4">
        <v>18711</v>
      </c>
      <c r="K379" s="107">
        <v>45199</v>
      </c>
      <c r="L379" s="4"/>
      <c r="M379" s="16">
        <v>19783</v>
      </c>
      <c r="N379" s="107">
        <v>45220</v>
      </c>
      <c r="P379" s="4">
        <v>18745</v>
      </c>
      <c r="Q379" s="5">
        <v>45</v>
      </c>
      <c r="X379" s="124">
        <v>212301548</v>
      </c>
      <c r="Y379" s="123">
        <v>243466</v>
      </c>
      <c r="Z379" s="126" t="s">
        <v>1818</v>
      </c>
      <c r="AA379" s="4">
        <v>243771</v>
      </c>
      <c r="AB379" s="5">
        <v>193</v>
      </c>
      <c r="AE379" s="4">
        <v>212301593</v>
      </c>
      <c r="AF379" s="4">
        <v>716718</v>
      </c>
      <c r="AG379" s="4" t="s">
        <v>3838</v>
      </c>
      <c r="AH379" s="4" t="s">
        <v>115</v>
      </c>
      <c r="AI379" s="4" t="s">
        <v>1818</v>
      </c>
      <c r="AJ379" s="4" t="s">
        <v>3781</v>
      </c>
      <c r="AK379" s="4">
        <v>212301593</v>
      </c>
      <c r="AM379" s="146">
        <v>19621</v>
      </c>
      <c r="AN379" s="81">
        <v>45272</v>
      </c>
    </row>
    <row r="380" spans="1:40" ht="28.2" x14ac:dyDescent="0.3">
      <c r="A380" s="4">
        <f ca="1">VLOOKUP(C380,Controle!O:Q,3,FALSE)</f>
        <v>443125201</v>
      </c>
      <c r="B380" s="182">
        <v>212301593</v>
      </c>
      <c r="C380" s="181" t="s">
        <v>3838</v>
      </c>
      <c r="D380" s="81">
        <v>45239</v>
      </c>
      <c r="E380" t="s">
        <v>5909</v>
      </c>
      <c r="J380" s="4">
        <v>41328</v>
      </c>
      <c r="K380" s="107">
        <v>45255</v>
      </c>
      <c r="L380" s="4"/>
      <c r="M380" s="16">
        <v>19785</v>
      </c>
      <c r="N380" s="107">
        <v>45232</v>
      </c>
      <c r="P380" s="4">
        <v>18749</v>
      </c>
      <c r="Q380" s="5">
        <v>45</v>
      </c>
      <c r="X380" s="124">
        <v>212301549</v>
      </c>
      <c r="Y380" s="123">
        <v>243466</v>
      </c>
      <c r="Z380" s="126" t="s">
        <v>1818</v>
      </c>
      <c r="AA380" s="4">
        <v>243771</v>
      </c>
      <c r="AB380" s="5">
        <v>193</v>
      </c>
      <c r="AE380" s="4">
        <v>212301594</v>
      </c>
      <c r="AF380" s="4">
        <v>716719</v>
      </c>
      <c r="AG380" s="4" t="s">
        <v>3842</v>
      </c>
      <c r="AH380" s="4" t="s">
        <v>115</v>
      </c>
      <c r="AI380" s="4" t="s">
        <v>1818</v>
      </c>
      <c r="AJ380" s="4" t="s">
        <v>3781</v>
      </c>
      <c r="AK380" s="4">
        <v>212301594</v>
      </c>
      <c r="AM380" s="145">
        <v>19623</v>
      </c>
      <c r="AN380" s="81">
        <v>45272</v>
      </c>
    </row>
    <row r="381" spans="1:40" ht="28.2" x14ac:dyDescent="0.3">
      <c r="A381" s="4">
        <f ca="1">VLOOKUP(C381,Controle!O:Q,3,FALSE)</f>
        <v>3102527256</v>
      </c>
      <c r="B381" s="182">
        <v>212301594</v>
      </c>
      <c r="C381" s="181" t="s">
        <v>3842</v>
      </c>
      <c r="D381" s="81">
        <v>45239</v>
      </c>
      <c r="E381" t="s">
        <v>5909</v>
      </c>
      <c r="J381" s="4">
        <v>16732</v>
      </c>
      <c r="K381" s="107">
        <v>45168</v>
      </c>
      <c r="L381" s="4"/>
      <c r="M381" s="16">
        <v>19787</v>
      </c>
      <c r="N381" s="107">
        <v>45230</v>
      </c>
      <c r="P381" s="4">
        <v>16469</v>
      </c>
      <c r="Q381" s="4">
        <v>80</v>
      </c>
      <c r="X381" s="124">
        <v>212301550</v>
      </c>
      <c r="Y381" s="123">
        <v>243466</v>
      </c>
      <c r="Z381" s="126" t="s">
        <v>1818</v>
      </c>
      <c r="AA381" s="4">
        <v>243771</v>
      </c>
      <c r="AB381" s="5">
        <v>193</v>
      </c>
      <c r="AE381" s="4">
        <v>212301595</v>
      </c>
      <c r="AF381" s="4">
        <v>716720</v>
      </c>
      <c r="AG381" s="4" t="s">
        <v>3846</v>
      </c>
      <c r="AH381" s="4" t="s">
        <v>115</v>
      </c>
      <c r="AI381" s="4" t="s">
        <v>1818</v>
      </c>
      <c r="AJ381" s="4" t="s">
        <v>3848</v>
      </c>
      <c r="AK381" s="4">
        <v>212301595</v>
      </c>
      <c r="AM381" s="146">
        <v>19625</v>
      </c>
      <c r="AN381" s="81">
        <v>45272</v>
      </c>
    </row>
    <row r="382" spans="1:40" ht="28.2" x14ac:dyDescent="0.3">
      <c r="A382" s="4">
        <f ca="1">VLOOKUP(C382,Controle!O:Q,3,FALSE)</f>
        <v>7056417248</v>
      </c>
      <c r="B382" s="182">
        <v>212301595</v>
      </c>
      <c r="C382" s="181" t="s">
        <v>3846</v>
      </c>
      <c r="D382" s="81">
        <v>45239</v>
      </c>
      <c r="E382" t="s">
        <v>5909</v>
      </c>
      <c r="J382" s="4">
        <v>17252</v>
      </c>
      <c r="K382" s="107">
        <v>45190</v>
      </c>
      <c r="L382" s="4"/>
      <c r="M382" s="16">
        <v>19789</v>
      </c>
      <c r="N382" s="107">
        <v>45231</v>
      </c>
      <c r="P382" s="4">
        <v>16511</v>
      </c>
      <c r="Q382" s="5">
        <v>45</v>
      </c>
      <c r="X382" s="124">
        <v>212301551</v>
      </c>
      <c r="Y382" s="123">
        <v>243466</v>
      </c>
      <c r="Z382" s="126" t="s">
        <v>1818</v>
      </c>
      <c r="AA382" s="4">
        <v>243771</v>
      </c>
      <c r="AB382" s="5">
        <v>193</v>
      </c>
      <c r="AE382" s="4">
        <v>212301596</v>
      </c>
      <c r="AF382" s="4">
        <v>716721</v>
      </c>
      <c r="AG382" s="4" t="s">
        <v>3868</v>
      </c>
      <c r="AH382" s="4" t="s">
        <v>115</v>
      </c>
      <c r="AI382" s="4" t="s">
        <v>1818</v>
      </c>
      <c r="AJ382" s="4" t="s">
        <v>3249</v>
      </c>
      <c r="AK382" s="4">
        <v>212301596</v>
      </c>
      <c r="AM382" s="145">
        <v>19627</v>
      </c>
      <c r="AN382" s="81">
        <v>45272</v>
      </c>
    </row>
    <row r="383" spans="1:40" ht="28.2" x14ac:dyDescent="0.3">
      <c r="A383" s="4">
        <f ca="1">VLOOKUP(C383,Controle!O:Q,3,FALSE)</f>
        <v>95118560225</v>
      </c>
      <c r="B383" s="182">
        <v>212301596</v>
      </c>
      <c r="C383" s="181" t="s">
        <v>3868</v>
      </c>
      <c r="D383" s="81">
        <v>45239</v>
      </c>
      <c r="E383" t="s">
        <v>5909</v>
      </c>
      <c r="J383" s="4">
        <v>16852</v>
      </c>
      <c r="K383" s="107">
        <v>45189</v>
      </c>
      <c r="L383" s="4"/>
      <c r="M383" s="16">
        <v>19791</v>
      </c>
      <c r="N383" s="107">
        <v>45210</v>
      </c>
      <c r="P383" s="4">
        <v>16517</v>
      </c>
      <c r="Q383" s="5">
        <v>45</v>
      </c>
      <c r="X383" s="124">
        <v>212301552</v>
      </c>
      <c r="Y383" s="123">
        <v>243466</v>
      </c>
      <c r="Z383" s="126" t="s">
        <v>1818</v>
      </c>
      <c r="AA383" s="4">
        <v>243771</v>
      </c>
      <c r="AB383" s="5">
        <v>193</v>
      </c>
      <c r="AE383" s="4">
        <v>212301597</v>
      </c>
      <c r="AF383" s="4">
        <v>716722</v>
      </c>
      <c r="AG383" s="4" t="s">
        <v>3888</v>
      </c>
      <c r="AH383" s="4" t="s">
        <v>115</v>
      </c>
      <c r="AI383" s="4" t="s">
        <v>1818</v>
      </c>
      <c r="AJ383" s="4" t="s">
        <v>3249</v>
      </c>
      <c r="AK383" s="4">
        <v>212301597</v>
      </c>
      <c r="AM383" s="146">
        <v>19629</v>
      </c>
      <c r="AN383" s="81">
        <v>45272</v>
      </c>
    </row>
    <row r="384" spans="1:40" ht="28.2" x14ac:dyDescent="0.3">
      <c r="A384" s="4">
        <f ca="1">VLOOKUP(C384,Controle!O:Q,3,FALSE)</f>
        <v>3291590201</v>
      </c>
      <c r="B384" s="182">
        <v>212301597</v>
      </c>
      <c r="C384" s="181" t="s">
        <v>3888</v>
      </c>
      <c r="D384" s="81">
        <v>45239</v>
      </c>
      <c r="E384" t="s">
        <v>5909</v>
      </c>
      <c r="J384" s="4">
        <v>17304</v>
      </c>
      <c r="K384" s="107">
        <v>45176</v>
      </c>
      <c r="L384" s="4"/>
      <c r="M384" s="16">
        <v>19795</v>
      </c>
      <c r="N384" s="107">
        <v>45210</v>
      </c>
      <c r="P384" s="4">
        <v>16519</v>
      </c>
      <c r="Q384" s="5">
        <v>45</v>
      </c>
      <c r="X384" s="124">
        <v>212301553</v>
      </c>
      <c r="Y384" s="123">
        <v>243466</v>
      </c>
      <c r="Z384" s="126" t="s">
        <v>1818</v>
      </c>
      <c r="AA384" s="4">
        <v>243771</v>
      </c>
      <c r="AB384" s="5">
        <v>193</v>
      </c>
      <c r="AE384" s="4">
        <v>212301598</v>
      </c>
      <c r="AF384" s="4">
        <v>716723</v>
      </c>
      <c r="AG384" s="4" t="s">
        <v>3896</v>
      </c>
      <c r="AH384" s="4" t="s">
        <v>115</v>
      </c>
      <c r="AI384" s="4" t="s">
        <v>1818</v>
      </c>
      <c r="AJ384" s="4" t="s">
        <v>2831</v>
      </c>
      <c r="AK384" s="4">
        <v>212301598</v>
      </c>
      <c r="AM384" s="145">
        <v>19633</v>
      </c>
      <c r="AN384" s="81">
        <v>45272</v>
      </c>
    </row>
    <row r="385" spans="1:40" ht="28.2" x14ac:dyDescent="0.3">
      <c r="A385" s="4">
        <f ca="1">VLOOKUP(C385,Controle!O:Q,3,FALSE)</f>
        <v>3140325258</v>
      </c>
      <c r="B385" s="182">
        <v>212301598</v>
      </c>
      <c r="C385" s="181" t="s">
        <v>3896</v>
      </c>
      <c r="D385" s="81">
        <v>45239</v>
      </c>
      <c r="E385" t="s">
        <v>5909</v>
      </c>
      <c r="J385" s="4">
        <v>19091</v>
      </c>
      <c r="K385" s="107">
        <v>45196</v>
      </c>
      <c r="L385" s="4"/>
      <c r="M385" s="16">
        <v>19797</v>
      </c>
      <c r="N385" s="107">
        <v>45212</v>
      </c>
      <c r="P385" s="4">
        <v>16539</v>
      </c>
      <c r="Q385" s="5">
        <v>45</v>
      </c>
      <c r="X385" s="124">
        <v>212301554</v>
      </c>
      <c r="Y385" s="123">
        <v>243466</v>
      </c>
      <c r="Z385" s="126" t="s">
        <v>1818</v>
      </c>
      <c r="AA385" s="4">
        <v>243771</v>
      </c>
      <c r="AB385" s="5">
        <v>193</v>
      </c>
      <c r="AE385" s="4">
        <v>212301599</v>
      </c>
      <c r="AF385" s="4">
        <v>716724</v>
      </c>
      <c r="AG385" s="4" t="s">
        <v>3903</v>
      </c>
      <c r="AH385" s="4" t="s">
        <v>115</v>
      </c>
      <c r="AI385" s="4" t="s">
        <v>1818</v>
      </c>
      <c r="AJ385" s="4" t="s">
        <v>3848</v>
      </c>
      <c r="AK385" s="4">
        <v>212301599</v>
      </c>
      <c r="AM385" s="146">
        <v>19631</v>
      </c>
      <c r="AN385" s="81">
        <v>45272</v>
      </c>
    </row>
    <row r="386" spans="1:40" ht="28.2" x14ac:dyDescent="0.3">
      <c r="A386" s="4">
        <f ca="1">VLOOKUP(C386,Controle!O:Q,3,FALSE)</f>
        <v>3692675240</v>
      </c>
      <c r="B386" s="182">
        <v>212301599</v>
      </c>
      <c r="C386" s="181" t="s">
        <v>3903</v>
      </c>
      <c r="D386" s="81">
        <v>45239</v>
      </c>
      <c r="E386" t="s">
        <v>5909</v>
      </c>
      <c r="J386" s="4">
        <v>42482</v>
      </c>
      <c r="K386" s="107">
        <v>45214</v>
      </c>
      <c r="L386" s="4"/>
      <c r="M386" s="16">
        <v>19799</v>
      </c>
      <c r="N386" s="107">
        <v>45212</v>
      </c>
      <c r="P386" s="4">
        <v>16540</v>
      </c>
      <c r="Q386" s="5">
        <v>45</v>
      </c>
      <c r="X386" s="124">
        <v>212301555</v>
      </c>
      <c r="Y386" s="123">
        <v>243466</v>
      </c>
      <c r="Z386" s="126" t="s">
        <v>1818</v>
      </c>
      <c r="AA386" s="4">
        <v>243771</v>
      </c>
      <c r="AB386" s="5">
        <v>193</v>
      </c>
      <c r="AE386" s="4">
        <v>212301600</v>
      </c>
      <c r="AF386" s="4">
        <v>716726</v>
      </c>
      <c r="AG386" s="4" t="s">
        <v>3927</v>
      </c>
      <c r="AH386" s="4" t="s">
        <v>115</v>
      </c>
      <c r="AI386" s="4" t="s">
        <v>1818</v>
      </c>
      <c r="AJ386" s="4" t="s">
        <v>3249</v>
      </c>
      <c r="AK386" s="4">
        <v>212301600</v>
      </c>
      <c r="AM386" s="145">
        <v>19637</v>
      </c>
      <c r="AN386" s="81">
        <v>45272</v>
      </c>
    </row>
    <row r="387" spans="1:40" ht="28.2" x14ac:dyDescent="0.3">
      <c r="A387" s="4">
        <f ca="1">VLOOKUP(C387,Controle!O:Q,3,FALSE)</f>
        <v>1602036276</v>
      </c>
      <c r="B387" s="182">
        <v>212301600</v>
      </c>
      <c r="C387" s="181" t="s">
        <v>3927</v>
      </c>
      <c r="D387" s="81">
        <v>45239</v>
      </c>
      <c r="E387" t="s">
        <v>5909</v>
      </c>
      <c r="J387" s="5">
        <v>42632</v>
      </c>
      <c r="K387" s="152">
        <v>45277</v>
      </c>
      <c r="L387" s="4"/>
      <c r="M387" s="16">
        <v>19801</v>
      </c>
      <c r="N387" s="107">
        <v>45215</v>
      </c>
      <c r="P387" s="4">
        <v>16570</v>
      </c>
      <c r="Q387" s="5">
        <v>45</v>
      </c>
      <c r="X387" s="124">
        <v>212301556</v>
      </c>
      <c r="Y387" s="123">
        <v>243466</v>
      </c>
      <c r="Z387" s="126" t="s">
        <v>1818</v>
      </c>
      <c r="AA387" s="4">
        <v>243771</v>
      </c>
      <c r="AB387" s="5">
        <v>193</v>
      </c>
      <c r="AE387" s="4">
        <v>212301601</v>
      </c>
      <c r="AF387" s="4">
        <v>716727</v>
      </c>
      <c r="AG387" s="4" t="s">
        <v>3939</v>
      </c>
      <c r="AH387" s="4" t="s">
        <v>115</v>
      </c>
      <c r="AI387" s="4" t="s">
        <v>1818</v>
      </c>
      <c r="AJ387" s="4" t="s">
        <v>3249</v>
      </c>
      <c r="AK387" s="4">
        <v>212301601</v>
      </c>
      <c r="AM387" s="146">
        <v>19641</v>
      </c>
      <c r="AN387" s="81">
        <v>45272</v>
      </c>
    </row>
    <row r="388" spans="1:40" ht="28.2" x14ac:dyDescent="0.3">
      <c r="A388" s="4">
        <f ca="1">VLOOKUP(C388,Controle!O:Q,3,FALSE)</f>
        <v>30846714272</v>
      </c>
      <c r="B388" s="182">
        <v>212301601</v>
      </c>
      <c r="C388" s="181" t="s">
        <v>3939</v>
      </c>
      <c r="D388" s="81">
        <v>45239</v>
      </c>
      <c r="E388" t="s">
        <v>5909</v>
      </c>
      <c r="J388" s="4">
        <v>40676</v>
      </c>
      <c r="K388" s="107">
        <v>45224</v>
      </c>
      <c r="L388" s="4"/>
      <c r="M388" s="16">
        <v>19879</v>
      </c>
      <c r="N388" s="107">
        <v>45190</v>
      </c>
      <c r="P388" s="4">
        <v>16609</v>
      </c>
      <c r="Q388" s="5">
        <v>45</v>
      </c>
      <c r="X388" s="124">
        <v>212301557</v>
      </c>
      <c r="Y388" s="123">
        <v>243466</v>
      </c>
      <c r="Z388" s="126" t="s">
        <v>1818</v>
      </c>
      <c r="AA388" s="4">
        <v>243771</v>
      </c>
      <c r="AB388" s="5">
        <v>193</v>
      </c>
      <c r="AE388" s="4">
        <v>212301602</v>
      </c>
      <c r="AF388" s="4">
        <v>716731</v>
      </c>
      <c r="AG388" s="4" t="s">
        <v>4053</v>
      </c>
      <c r="AH388" s="4" t="s">
        <v>115</v>
      </c>
      <c r="AI388" s="4" t="s">
        <v>1818</v>
      </c>
      <c r="AJ388" s="4" t="s">
        <v>383</v>
      </c>
      <c r="AK388" s="4">
        <v>212301602</v>
      </c>
      <c r="AM388" s="145">
        <v>19645</v>
      </c>
      <c r="AN388" s="81">
        <v>45272</v>
      </c>
    </row>
    <row r="389" spans="1:40" ht="28.2" x14ac:dyDescent="0.3">
      <c r="A389" s="4">
        <f ca="1">VLOOKUP(C389,Controle!O:Q,3,FALSE)</f>
        <v>69984654249</v>
      </c>
      <c r="B389" s="182">
        <v>212301602</v>
      </c>
      <c r="C389" s="181" t="s">
        <v>4053</v>
      </c>
      <c r="D389" s="81">
        <v>45239</v>
      </c>
      <c r="E389" t="s">
        <v>5909</v>
      </c>
      <c r="J389" s="4">
        <v>41510</v>
      </c>
      <c r="K389" s="107">
        <v>45230</v>
      </c>
      <c r="L389" s="4"/>
      <c r="M389" s="16">
        <v>19881</v>
      </c>
      <c r="N389" s="107">
        <v>45190</v>
      </c>
      <c r="P389" s="4">
        <v>16510</v>
      </c>
      <c r="Q389" s="5">
        <v>45</v>
      </c>
      <c r="X389" s="124">
        <v>212301558</v>
      </c>
      <c r="Y389" s="123">
        <v>243466</v>
      </c>
      <c r="Z389" s="126" t="s">
        <v>1818</v>
      </c>
      <c r="AA389" s="4">
        <v>243771</v>
      </c>
      <c r="AB389" s="5">
        <v>193</v>
      </c>
      <c r="AE389" s="4">
        <v>212301603</v>
      </c>
      <c r="AF389" s="4">
        <v>716732</v>
      </c>
      <c r="AG389" s="4" t="s">
        <v>4057</v>
      </c>
      <c r="AH389" s="4" t="s">
        <v>115</v>
      </c>
      <c r="AI389" s="4" t="s">
        <v>1818</v>
      </c>
      <c r="AJ389" s="4" t="s">
        <v>1552</v>
      </c>
      <c r="AK389" s="4">
        <v>212301603</v>
      </c>
      <c r="AM389" s="146">
        <v>19649</v>
      </c>
      <c r="AN389" s="81">
        <v>45272</v>
      </c>
    </row>
    <row r="390" spans="1:40" ht="28.2" x14ac:dyDescent="0.3">
      <c r="A390" s="4">
        <f ca="1">VLOOKUP(C390,Controle!O:Q,3,FALSE)</f>
        <v>605459258</v>
      </c>
      <c r="B390" s="182">
        <v>212301603</v>
      </c>
      <c r="C390" s="181" t="s">
        <v>4057</v>
      </c>
      <c r="D390" s="81">
        <v>45239</v>
      </c>
      <c r="E390" t="s">
        <v>5909</v>
      </c>
      <c r="J390" s="4">
        <v>19367</v>
      </c>
      <c r="K390" s="107">
        <v>45213</v>
      </c>
      <c r="L390" s="4"/>
      <c r="M390" s="16">
        <v>19883</v>
      </c>
      <c r="N390" s="107">
        <v>45190</v>
      </c>
      <c r="P390" s="4">
        <v>16596</v>
      </c>
      <c r="Q390" s="5">
        <v>45</v>
      </c>
      <c r="X390" s="124">
        <v>212301559</v>
      </c>
      <c r="Y390" s="123">
        <v>243466</v>
      </c>
      <c r="Z390" s="126" t="s">
        <v>1818</v>
      </c>
      <c r="AA390" s="4">
        <v>243771</v>
      </c>
      <c r="AB390" s="5">
        <v>193</v>
      </c>
      <c r="AE390" s="4">
        <v>212301604</v>
      </c>
      <c r="AF390" s="4">
        <v>716733</v>
      </c>
      <c r="AG390" s="4" t="s">
        <v>4061</v>
      </c>
      <c r="AH390" s="4" t="s">
        <v>115</v>
      </c>
      <c r="AI390" s="4" t="s">
        <v>1818</v>
      </c>
      <c r="AJ390" s="4" t="s">
        <v>351</v>
      </c>
      <c r="AK390" s="4">
        <v>212301604</v>
      </c>
      <c r="AM390" s="145">
        <v>19653</v>
      </c>
      <c r="AN390" s="81">
        <v>45272</v>
      </c>
    </row>
    <row r="391" spans="1:40" ht="28.2" x14ac:dyDescent="0.3">
      <c r="A391" s="4">
        <f ca="1">VLOOKUP(C391,Controle!O:Q,3,FALSE)</f>
        <v>91215846215</v>
      </c>
      <c r="B391" s="182">
        <v>212301604</v>
      </c>
      <c r="C391" s="181" t="s">
        <v>4061</v>
      </c>
      <c r="D391" s="81">
        <v>45239</v>
      </c>
      <c r="E391" t="s">
        <v>5909</v>
      </c>
      <c r="J391" s="4">
        <v>16735</v>
      </c>
      <c r="K391" s="107">
        <v>45184</v>
      </c>
      <c r="L391" s="4"/>
      <c r="M391" s="16">
        <v>19885</v>
      </c>
      <c r="N391" s="107">
        <v>45186</v>
      </c>
      <c r="P391" s="4">
        <v>18797</v>
      </c>
      <c r="Q391" s="5">
        <v>45</v>
      </c>
      <c r="X391" s="124">
        <v>212301560</v>
      </c>
      <c r="Y391" s="123">
        <v>243466</v>
      </c>
      <c r="Z391" s="126" t="s">
        <v>1818</v>
      </c>
      <c r="AA391" s="4">
        <v>243771</v>
      </c>
      <c r="AB391" s="5">
        <v>193</v>
      </c>
      <c r="AE391" s="4">
        <v>212301605</v>
      </c>
      <c r="AF391" s="4">
        <v>716734</v>
      </c>
      <c r="AG391" s="4" t="s">
        <v>4076</v>
      </c>
      <c r="AH391" s="4" t="s">
        <v>115</v>
      </c>
      <c r="AI391" s="4" t="s">
        <v>1818</v>
      </c>
      <c r="AJ391" s="4" t="s">
        <v>3781</v>
      </c>
      <c r="AK391" s="4">
        <v>212301605</v>
      </c>
      <c r="AM391" s="146">
        <v>19657</v>
      </c>
      <c r="AN391" s="81">
        <v>45272</v>
      </c>
    </row>
    <row r="392" spans="1:40" ht="28.2" x14ac:dyDescent="0.3">
      <c r="A392" s="4">
        <f ca="1">VLOOKUP(C392,Controle!O:Q,3,FALSE)</f>
        <v>94104670200</v>
      </c>
      <c r="B392" s="182">
        <v>212301605</v>
      </c>
      <c r="C392" s="181" t="s">
        <v>4076</v>
      </c>
      <c r="D392" s="81">
        <v>45239</v>
      </c>
      <c r="E392" t="s">
        <v>5909</v>
      </c>
      <c r="J392" s="4">
        <v>41794</v>
      </c>
      <c r="K392" s="107">
        <v>45273</v>
      </c>
      <c r="L392" s="4"/>
      <c r="M392" s="16">
        <v>19887</v>
      </c>
      <c r="N392" s="107">
        <v>45190</v>
      </c>
      <c r="P392" s="4">
        <v>16734</v>
      </c>
      <c r="Q392" s="4">
        <v>80</v>
      </c>
      <c r="X392" s="124">
        <v>212301561</v>
      </c>
      <c r="Y392" s="123">
        <v>243466</v>
      </c>
      <c r="Z392" s="126" t="s">
        <v>1818</v>
      </c>
      <c r="AA392" s="4">
        <v>243771</v>
      </c>
      <c r="AB392" s="5">
        <v>193</v>
      </c>
      <c r="AE392" s="4">
        <v>212301606</v>
      </c>
      <c r="AF392" s="4">
        <v>716735</v>
      </c>
      <c r="AG392" s="4" t="s">
        <v>4088</v>
      </c>
      <c r="AH392" s="4" t="s">
        <v>115</v>
      </c>
      <c r="AI392" s="4" t="s">
        <v>1818</v>
      </c>
      <c r="AJ392" s="4" t="s">
        <v>173</v>
      </c>
      <c r="AK392" s="4">
        <v>212301606</v>
      </c>
      <c r="AM392" s="145">
        <v>19661</v>
      </c>
      <c r="AN392" s="81">
        <v>45272</v>
      </c>
    </row>
    <row r="393" spans="1:40" ht="28.2" x14ac:dyDescent="0.3">
      <c r="A393" s="4">
        <f ca="1">VLOOKUP(C393,Controle!O:Q,3,FALSE)</f>
        <v>4172970257</v>
      </c>
      <c r="B393" s="182">
        <v>212301606</v>
      </c>
      <c r="C393" s="181" t="s">
        <v>4088</v>
      </c>
      <c r="D393" s="81">
        <v>45239</v>
      </c>
      <c r="E393" t="s">
        <v>5909</v>
      </c>
      <c r="J393" s="4">
        <v>19463</v>
      </c>
      <c r="K393" s="107">
        <v>45235</v>
      </c>
      <c r="L393" s="4"/>
      <c r="M393" s="16">
        <v>19889</v>
      </c>
      <c r="N393" s="107">
        <v>45186</v>
      </c>
      <c r="P393" s="4">
        <v>19077</v>
      </c>
      <c r="Q393" s="4">
        <v>80</v>
      </c>
      <c r="X393" s="124">
        <v>212301563</v>
      </c>
      <c r="Y393" s="123">
        <v>243466</v>
      </c>
      <c r="Z393" s="126" t="s">
        <v>1818</v>
      </c>
      <c r="AA393" s="4">
        <v>243771</v>
      </c>
      <c r="AB393" s="5">
        <v>193</v>
      </c>
      <c r="AE393" s="4">
        <v>212301607</v>
      </c>
      <c r="AF393" s="4">
        <v>716736</v>
      </c>
      <c r="AG393" s="4" t="s">
        <v>4104</v>
      </c>
      <c r="AH393" s="4" t="s">
        <v>115</v>
      </c>
      <c r="AI393" s="4" t="s">
        <v>1818</v>
      </c>
      <c r="AJ393" s="4" t="s">
        <v>234</v>
      </c>
      <c r="AK393" s="4">
        <v>212301607</v>
      </c>
      <c r="AM393" s="146">
        <v>19663</v>
      </c>
      <c r="AN393" s="81">
        <v>45272</v>
      </c>
    </row>
    <row r="394" spans="1:40" ht="28.2" x14ac:dyDescent="0.3">
      <c r="A394" s="4">
        <f ca="1">VLOOKUP(C394,Controle!O:Q,3,FALSE)</f>
        <v>2537845226</v>
      </c>
      <c r="B394" s="182">
        <v>212301607</v>
      </c>
      <c r="C394" s="181" t="s">
        <v>4104</v>
      </c>
      <c r="D394" s="81">
        <v>45239</v>
      </c>
      <c r="E394" t="s">
        <v>5909</v>
      </c>
      <c r="J394" s="4">
        <v>41446</v>
      </c>
      <c r="K394" s="107">
        <v>45218</v>
      </c>
      <c r="L394" s="4"/>
      <c r="M394" s="16">
        <v>19891</v>
      </c>
      <c r="N394" s="107">
        <v>45187</v>
      </c>
      <c r="P394" s="4">
        <v>19085</v>
      </c>
      <c r="Q394" s="4">
        <v>80</v>
      </c>
      <c r="X394" s="124">
        <v>212301564</v>
      </c>
      <c r="Y394" s="123">
        <v>243466</v>
      </c>
      <c r="Z394" s="126" t="s">
        <v>1818</v>
      </c>
      <c r="AA394" s="4">
        <v>243771</v>
      </c>
      <c r="AB394" s="5">
        <v>193</v>
      </c>
      <c r="AE394" s="4">
        <v>212301608</v>
      </c>
      <c r="AF394" s="4">
        <v>716737</v>
      </c>
      <c r="AG394" s="4" t="s">
        <v>4112</v>
      </c>
      <c r="AH394" s="4" t="s">
        <v>115</v>
      </c>
      <c r="AI394" s="4" t="s">
        <v>1818</v>
      </c>
      <c r="AJ394" s="4" t="s">
        <v>1552</v>
      </c>
      <c r="AK394" s="4">
        <v>212301608</v>
      </c>
      <c r="AM394" s="145">
        <v>19665</v>
      </c>
      <c r="AN394" s="81">
        <v>45272</v>
      </c>
    </row>
    <row r="395" spans="1:40" ht="28.2" x14ac:dyDescent="0.3">
      <c r="A395" s="4">
        <f ca="1">VLOOKUP(C395,Controle!O:Q,3,FALSE)</f>
        <v>94104646253</v>
      </c>
      <c r="B395" s="182">
        <v>212301608</v>
      </c>
      <c r="C395" s="181" t="s">
        <v>4112</v>
      </c>
      <c r="D395" s="81">
        <v>45239</v>
      </c>
      <c r="E395" t="s">
        <v>5909</v>
      </c>
      <c r="J395" s="4">
        <v>17156</v>
      </c>
      <c r="K395" s="107">
        <v>45175</v>
      </c>
      <c r="L395" s="4"/>
      <c r="M395" s="16">
        <v>19893</v>
      </c>
      <c r="N395" s="107">
        <v>45188</v>
      </c>
      <c r="P395" s="4">
        <v>19087</v>
      </c>
      <c r="Q395" s="4">
        <v>80</v>
      </c>
      <c r="X395" s="124">
        <v>212301565</v>
      </c>
      <c r="Y395" s="123">
        <v>243466</v>
      </c>
      <c r="Z395" s="126" t="s">
        <v>1818</v>
      </c>
      <c r="AA395" s="4">
        <v>243771</v>
      </c>
      <c r="AB395" s="5">
        <v>193</v>
      </c>
      <c r="AE395" s="4">
        <v>212301609</v>
      </c>
      <c r="AF395" s="4">
        <v>716739</v>
      </c>
      <c r="AG395" s="4" t="s">
        <v>4119</v>
      </c>
      <c r="AH395" s="4" t="s">
        <v>115</v>
      </c>
      <c r="AI395" s="4" t="s">
        <v>1818</v>
      </c>
      <c r="AJ395" s="4" t="s">
        <v>234</v>
      </c>
      <c r="AK395" s="4">
        <v>212301609</v>
      </c>
      <c r="AM395" s="146">
        <v>19667</v>
      </c>
      <c r="AN395" s="81">
        <v>45272</v>
      </c>
    </row>
    <row r="396" spans="1:40" ht="28.2" x14ac:dyDescent="0.3">
      <c r="A396" s="4">
        <f ca="1">VLOOKUP(C396,Controle!O:Q,3,FALSE)</f>
        <v>7260444231</v>
      </c>
      <c r="B396" s="182">
        <v>212301609</v>
      </c>
      <c r="C396" s="181" t="s">
        <v>4119</v>
      </c>
      <c r="D396" s="81">
        <v>45239</v>
      </c>
      <c r="E396" t="s">
        <v>5909</v>
      </c>
      <c r="J396" s="63">
        <v>42598</v>
      </c>
      <c r="K396" s="107">
        <v>45250</v>
      </c>
      <c r="L396" s="4"/>
      <c r="M396" s="16">
        <v>19895</v>
      </c>
      <c r="N396" s="107">
        <v>45187</v>
      </c>
      <c r="P396" s="4">
        <v>19089</v>
      </c>
      <c r="Q396" s="4" t="s">
        <v>365</v>
      </c>
      <c r="X396" s="124">
        <v>212301566</v>
      </c>
      <c r="Y396" s="123">
        <v>243466</v>
      </c>
      <c r="Z396" s="126" t="s">
        <v>1818</v>
      </c>
      <c r="AA396" s="4">
        <v>243771</v>
      </c>
      <c r="AB396" s="5">
        <v>193</v>
      </c>
      <c r="AE396" s="4">
        <v>212301610</v>
      </c>
      <c r="AF396" s="4">
        <v>716741</v>
      </c>
      <c r="AG396" s="4" t="s">
        <v>4123</v>
      </c>
      <c r="AH396" s="4" t="s">
        <v>115</v>
      </c>
      <c r="AI396" s="4" t="s">
        <v>1818</v>
      </c>
      <c r="AJ396" s="4" t="s">
        <v>415</v>
      </c>
      <c r="AK396" s="4">
        <v>212301610</v>
      </c>
      <c r="AM396" s="145">
        <v>19669</v>
      </c>
      <c r="AN396" s="81">
        <v>45272</v>
      </c>
    </row>
    <row r="397" spans="1:40" ht="28.2" x14ac:dyDescent="0.3">
      <c r="A397" s="4">
        <f ca="1">VLOOKUP(C397,Controle!O:Q,3,FALSE)</f>
        <v>21727368215</v>
      </c>
      <c r="B397" s="182">
        <v>212301610</v>
      </c>
      <c r="C397" s="181" t="s">
        <v>4123</v>
      </c>
      <c r="D397" s="81">
        <v>45239</v>
      </c>
      <c r="E397" t="s">
        <v>5909</v>
      </c>
      <c r="J397" s="4">
        <v>17170</v>
      </c>
      <c r="K397" s="107">
        <v>45180</v>
      </c>
      <c r="L397" s="4"/>
      <c r="M397" s="16">
        <v>19897</v>
      </c>
      <c r="N397" s="107">
        <v>45189</v>
      </c>
      <c r="P397" s="4">
        <v>19091</v>
      </c>
      <c r="Q397" s="4">
        <v>80</v>
      </c>
      <c r="X397" s="124">
        <v>212301567</v>
      </c>
      <c r="Y397" s="123">
        <v>243466</v>
      </c>
      <c r="Z397" s="126" t="s">
        <v>1818</v>
      </c>
      <c r="AA397" s="4">
        <v>243771</v>
      </c>
      <c r="AB397" s="5">
        <v>193</v>
      </c>
      <c r="AE397" s="4">
        <v>212301611</v>
      </c>
      <c r="AF397" s="4">
        <v>716744</v>
      </c>
      <c r="AG397" s="4" t="s">
        <v>4127</v>
      </c>
      <c r="AH397" s="4" t="s">
        <v>115</v>
      </c>
      <c r="AI397" s="4" t="s">
        <v>1818</v>
      </c>
      <c r="AJ397" s="4" t="s">
        <v>415</v>
      </c>
      <c r="AK397" s="4">
        <v>212301611</v>
      </c>
      <c r="AM397" s="146">
        <v>16385</v>
      </c>
      <c r="AN397" s="81">
        <v>45272</v>
      </c>
    </row>
    <row r="398" spans="1:40" ht="28.2" x14ac:dyDescent="0.3">
      <c r="A398" s="4">
        <f ca="1">VLOOKUP(C398,Controle!O:Q,3,FALSE)</f>
        <v>70964718200</v>
      </c>
      <c r="B398" s="182">
        <v>212301611</v>
      </c>
      <c r="C398" s="181" t="s">
        <v>4127</v>
      </c>
      <c r="D398" s="81">
        <v>45239</v>
      </c>
      <c r="E398" t="s">
        <v>5909</v>
      </c>
      <c r="J398" s="4">
        <v>19895</v>
      </c>
      <c r="K398" s="107">
        <v>45187</v>
      </c>
      <c r="L398" s="4"/>
      <c r="M398" s="16">
        <v>19899</v>
      </c>
      <c r="N398" s="107">
        <v>45190</v>
      </c>
      <c r="P398" s="4">
        <v>19093</v>
      </c>
      <c r="Q398" s="4">
        <v>80</v>
      </c>
      <c r="X398" s="124">
        <v>212301568</v>
      </c>
      <c r="Y398" s="123">
        <v>243466</v>
      </c>
      <c r="Z398" s="126" t="s">
        <v>1818</v>
      </c>
      <c r="AA398" s="4">
        <v>243771</v>
      </c>
      <c r="AB398" s="5">
        <v>193</v>
      </c>
      <c r="AE398" s="4">
        <v>212301612</v>
      </c>
      <c r="AF398" s="4">
        <v>716748</v>
      </c>
      <c r="AG398" s="4" t="s">
        <v>4191</v>
      </c>
      <c r="AH398" s="4" t="s">
        <v>115</v>
      </c>
      <c r="AI398" s="4" t="s">
        <v>1818</v>
      </c>
      <c r="AJ398" s="4" t="s">
        <v>1296</v>
      </c>
      <c r="AK398" s="4">
        <v>212301612</v>
      </c>
      <c r="AM398" s="145">
        <v>19809</v>
      </c>
      <c r="AN398" s="81">
        <v>45272</v>
      </c>
    </row>
    <row r="399" spans="1:40" ht="28.2" x14ac:dyDescent="0.3">
      <c r="A399" s="4">
        <f ca="1">VLOOKUP(C399,Controle!O:Q,3,FALSE)</f>
        <v>3585916279</v>
      </c>
      <c r="B399" s="182">
        <v>212301612</v>
      </c>
      <c r="C399" s="181" t="s">
        <v>4191</v>
      </c>
      <c r="D399" s="81">
        <v>45239</v>
      </c>
      <c r="E399" t="s">
        <v>5909</v>
      </c>
      <c r="J399" s="4">
        <v>42380</v>
      </c>
      <c r="K399" s="107">
        <v>45273</v>
      </c>
      <c r="L399" s="4"/>
      <c r="M399" s="16">
        <v>19901</v>
      </c>
      <c r="N399" s="107">
        <v>45190</v>
      </c>
      <c r="P399" s="4">
        <v>19095</v>
      </c>
      <c r="Q399" s="4">
        <v>80</v>
      </c>
      <c r="X399" s="124">
        <v>212301569</v>
      </c>
      <c r="Y399" s="123">
        <v>243466</v>
      </c>
      <c r="Z399" s="126" t="s">
        <v>1818</v>
      </c>
      <c r="AA399" s="4">
        <v>243771</v>
      </c>
      <c r="AB399" s="5">
        <v>193</v>
      </c>
      <c r="AE399" s="4">
        <v>212301613</v>
      </c>
      <c r="AF399" s="4">
        <v>716752</v>
      </c>
      <c r="AG399" s="4" t="s">
        <v>4200</v>
      </c>
      <c r="AH399" s="4" t="s">
        <v>115</v>
      </c>
      <c r="AI399" s="4" t="s">
        <v>1818</v>
      </c>
      <c r="AJ399" s="4" t="s">
        <v>223</v>
      </c>
      <c r="AK399" s="4">
        <v>212301613</v>
      </c>
      <c r="AM399" s="146">
        <v>19721</v>
      </c>
      <c r="AN399" s="81">
        <v>45272</v>
      </c>
    </row>
    <row r="400" spans="1:40" ht="28.2" x14ac:dyDescent="0.3">
      <c r="A400" s="4">
        <f ca="1">VLOOKUP(C400,Controle!O:Q,3,FALSE)</f>
        <v>64105954253</v>
      </c>
      <c r="B400" s="182">
        <v>212301613</v>
      </c>
      <c r="C400" s="181" t="s">
        <v>4200</v>
      </c>
      <c r="D400" s="81">
        <v>45239</v>
      </c>
      <c r="E400" t="s">
        <v>5909</v>
      </c>
      <c r="J400" s="4">
        <v>16645</v>
      </c>
      <c r="K400" s="107">
        <v>45174</v>
      </c>
      <c r="L400" s="4"/>
      <c r="M400" s="16">
        <v>19903</v>
      </c>
      <c r="N400" s="107">
        <v>45190</v>
      </c>
      <c r="P400" s="4">
        <v>19105</v>
      </c>
      <c r="Q400" s="4">
        <v>80</v>
      </c>
      <c r="X400" s="124">
        <v>212301570</v>
      </c>
      <c r="Y400" s="123">
        <v>243466</v>
      </c>
      <c r="Z400" s="126" t="s">
        <v>1818</v>
      </c>
      <c r="AA400" s="4">
        <v>243771</v>
      </c>
      <c r="AB400" s="5">
        <v>193</v>
      </c>
      <c r="AE400" s="4">
        <v>212301614</v>
      </c>
      <c r="AF400" s="4">
        <v>718370</v>
      </c>
      <c r="AG400" s="4" t="s">
        <v>4204</v>
      </c>
      <c r="AH400" s="4" t="s">
        <v>115</v>
      </c>
      <c r="AI400" s="4" t="s">
        <v>1818</v>
      </c>
      <c r="AJ400" s="4" t="s">
        <v>223</v>
      </c>
      <c r="AK400" s="4">
        <v>212301614</v>
      </c>
      <c r="AM400" s="145">
        <v>19723</v>
      </c>
      <c r="AN400" s="81">
        <v>45272</v>
      </c>
    </row>
    <row r="401" spans="1:40" ht="28.2" x14ac:dyDescent="0.3">
      <c r="A401" s="4">
        <f ca="1">VLOOKUP(C401,Controle!O:Q,3,FALSE)</f>
        <v>83915290297</v>
      </c>
      <c r="B401" s="182">
        <v>212301615</v>
      </c>
      <c r="C401" s="181" t="s">
        <v>4214</v>
      </c>
      <c r="D401" s="81">
        <v>45239</v>
      </c>
      <c r="E401" t="s">
        <v>5909</v>
      </c>
      <c r="J401" s="4">
        <v>26692</v>
      </c>
      <c r="K401" s="107">
        <v>45235</v>
      </c>
      <c r="L401" s="4"/>
      <c r="M401" s="16">
        <v>19905</v>
      </c>
      <c r="N401" s="107">
        <v>45190</v>
      </c>
      <c r="P401" s="4">
        <v>19117</v>
      </c>
      <c r="Q401" s="4">
        <v>80</v>
      </c>
      <c r="X401" s="124">
        <v>212301571</v>
      </c>
      <c r="Y401" s="123">
        <v>243466</v>
      </c>
      <c r="Z401" s="126" t="s">
        <v>1818</v>
      </c>
      <c r="AA401" s="4">
        <v>243771</v>
      </c>
      <c r="AB401" s="5">
        <v>193</v>
      </c>
      <c r="AE401" s="4">
        <v>212301615</v>
      </c>
      <c r="AF401" s="4">
        <v>716754</v>
      </c>
      <c r="AG401" s="4" t="s">
        <v>4214</v>
      </c>
      <c r="AH401" s="4" t="s">
        <v>115</v>
      </c>
      <c r="AI401" s="4" t="s">
        <v>1818</v>
      </c>
      <c r="AJ401" s="4" t="s">
        <v>1258</v>
      </c>
      <c r="AK401" s="4">
        <v>212301615</v>
      </c>
      <c r="AM401" s="146">
        <v>19725</v>
      </c>
      <c r="AN401" s="81">
        <v>45272</v>
      </c>
    </row>
    <row r="402" spans="1:40" ht="28.2" x14ac:dyDescent="0.3">
      <c r="A402" s="4">
        <f ca="1">VLOOKUP(C402,Controle!O:Q,3,FALSE)</f>
        <v>6389186266</v>
      </c>
      <c r="B402" s="182">
        <v>212301616</v>
      </c>
      <c r="C402" s="181" t="s">
        <v>4217</v>
      </c>
      <c r="D402" s="81">
        <v>45239</v>
      </c>
      <c r="E402" t="s">
        <v>5909</v>
      </c>
      <c r="J402" s="4">
        <v>20123</v>
      </c>
      <c r="K402" s="107">
        <v>45233</v>
      </c>
      <c r="L402" s="4"/>
      <c r="M402" s="16">
        <v>19907</v>
      </c>
      <c r="N402" s="107">
        <v>45190</v>
      </c>
      <c r="P402" s="4">
        <v>16551</v>
      </c>
      <c r="Q402" s="5">
        <v>45</v>
      </c>
      <c r="X402" s="124">
        <v>212301572</v>
      </c>
      <c r="Y402" s="123">
        <v>243466</v>
      </c>
      <c r="Z402" s="126" t="s">
        <v>1818</v>
      </c>
      <c r="AA402" s="4">
        <v>243771</v>
      </c>
      <c r="AB402" s="5">
        <v>193</v>
      </c>
      <c r="AE402" s="4">
        <v>212301616</v>
      </c>
      <c r="AF402" s="4">
        <v>716755</v>
      </c>
      <c r="AG402" s="4" t="s">
        <v>4217</v>
      </c>
      <c r="AH402" s="4" t="s">
        <v>115</v>
      </c>
      <c r="AI402" s="4" t="s">
        <v>1818</v>
      </c>
      <c r="AJ402" s="4" t="s">
        <v>223</v>
      </c>
      <c r="AK402" s="4">
        <v>212301616</v>
      </c>
      <c r="AM402" s="145">
        <v>19727</v>
      </c>
      <c r="AN402" s="81">
        <v>45272</v>
      </c>
    </row>
    <row r="403" spans="1:40" ht="28.2" x14ac:dyDescent="0.3">
      <c r="A403" s="4">
        <f ca="1">VLOOKUP(C403,Controle!O:Q,3,FALSE)</f>
        <v>1300763256</v>
      </c>
      <c r="B403" s="182">
        <v>212301617</v>
      </c>
      <c r="C403" s="181" t="s">
        <v>4226</v>
      </c>
      <c r="D403" s="81">
        <v>45239</v>
      </c>
      <c r="E403" t="s">
        <v>5909</v>
      </c>
      <c r="J403" s="4">
        <v>19341</v>
      </c>
      <c r="K403" s="107">
        <v>45220</v>
      </c>
      <c r="L403" s="4"/>
      <c r="M403" s="16">
        <v>19909</v>
      </c>
      <c r="N403" s="107">
        <v>45195</v>
      </c>
      <c r="P403" s="4">
        <v>16379</v>
      </c>
      <c r="Q403" s="5">
        <v>45</v>
      </c>
      <c r="X403" s="124">
        <v>212301576</v>
      </c>
      <c r="Y403" s="123">
        <v>243466</v>
      </c>
      <c r="Z403" s="126" t="s">
        <v>1818</v>
      </c>
      <c r="AA403" s="4">
        <v>243771</v>
      </c>
      <c r="AB403" s="5">
        <v>193</v>
      </c>
      <c r="AE403" s="4">
        <v>212301617</v>
      </c>
      <c r="AF403" s="4">
        <v>716757</v>
      </c>
      <c r="AG403" s="4" t="s">
        <v>4226</v>
      </c>
      <c r="AH403" s="4" t="s">
        <v>115</v>
      </c>
      <c r="AI403" s="4" t="s">
        <v>1818</v>
      </c>
      <c r="AJ403" s="4" t="s">
        <v>1258</v>
      </c>
      <c r="AK403" s="4">
        <v>212301617</v>
      </c>
      <c r="AM403" s="146">
        <v>19729</v>
      </c>
      <c r="AN403" s="81">
        <v>45272</v>
      </c>
    </row>
    <row r="404" spans="1:40" ht="28.2" x14ac:dyDescent="0.3">
      <c r="A404" s="4">
        <f ca="1">VLOOKUP(C404,Controle!O:Q,3,FALSE)</f>
        <v>61748374249</v>
      </c>
      <c r="B404" s="182">
        <v>212301618</v>
      </c>
      <c r="C404" s="181" t="s">
        <v>4229</v>
      </c>
      <c r="D404" s="81">
        <v>45239</v>
      </c>
      <c r="E404" t="s">
        <v>5909</v>
      </c>
      <c r="J404" s="4">
        <v>16749</v>
      </c>
      <c r="K404" s="107">
        <v>45183</v>
      </c>
      <c r="L404" s="4"/>
      <c r="M404" s="16">
        <v>19911</v>
      </c>
      <c r="N404" s="107">
        <v>45190</v>
      </c>
      <c r="P404" s="4">
        <v>16383</v>
      </c>
      <c r="Q404" s="5">
        <v>45</v>
      </c>
      <c r="X404" s="124">
        <v>212301578</v>
      </c>
      <c r="Y404" s="123">
        <v>243466</v>
      </c>
      <c r="Z404" s="126" t="s">
        <v>1818</v>
      </c>
      <c r="AA404" s="4">
        <v>243771</v>
      </c>
      <c r="AB404" s="5">
        <v>193</v>
      </c>
      <c r="AE404" s="4">
        <v>212301618</v>
      </c>
      <c r="AF404" s="4">
        <v>716793</v>
      </c>
      <c r="AG404" s="4" t="s">
        <v>4229</v>
      </c>
      <c r="AH404" s="4" t="s">
        <v>115</v>
      </c>
      <c r="AI404" s="4" t="s">
        <v>1818</v>
      </c>
      <c r="AJ404" s="4" t="s">
        <v>1258</v>
      </c>
      <c r="AK404" s="4">
        <v>212301618</v>
      </c>
      <c r="AM404" s="145">
        <v>19731</v>
      </c>
      <c r="AN404" s="81">
        <v>45272</v>
      </c>
    </row>
    <row r="405" spans="1:40" ht="28.2" x14ac:dyDescent="0.3">
      <c r="A405" s="4">
        <f ca="1">VLOOKUP(C405,Controle!O:Q,3,FALSE)</f>
        <v>70029538262</v>
      </c>
      <c r="B405" s="182">
        <v>212301619</v>
      </c>
      <c r="C405" s="181" t="s">
        <v>4232</v>
      </c>
      <c r="D405" s="81">
        <v>45239</v>
      </c>
      <c r="E405" t="s">
        <v>5909</v>
      </c>
      <c r="J405" s="4">
        <v>19941</v>
      </c>
      <c r="K405" s="107">
        <v>45197</v>
      </c>
      <c r="L405" s="4"/>
      <c r="M405" s="16">
        <v>19913</v>
      </c>
      <c r="N405" s="107">
        <v>45190</v>
      </c>
      <c r="P405" s="4">
        <v>16485</v>
      </c>
      <c r="Q405" s="5">
        <v>45</v>
      </c>
      <c r="X405" s="124">
        <v>212301579</v>
      </c>
      <c r="Y405" s="123">
        <v>243466</v>
      </c>
      <c r="Z405" s="126" t="s">
        <v>1818</v>
      </c>
      <c r="AA405" s="4">
        <v>243771</v>
      </c>
      <c r="AB405" s="5">
        <v>193</v>
      </c>
      <c r="AE405" s="4">
        <v>212301619</v>
      </c>
      <c r="AF405" s="4">
        <v>716794</v>
      </c>
      <c r="AG405" s="4" t="s">
        <v>4232</v>
      </c>
      <c r="AH405" s="4" t="s">
        <v>115</v>
      </c>
      <c r="AI405" s="4" t="s">
        <v>1818</v>
      </c>
      <c r="AJ405" s="4" t="s">
        <v>1258</v>
      </c>
      <c r="AK405" s="4">
        <v>212301619</v>
      </c>
      <c r="AM405" s="146">
        <v>19733</v>
      </c>
      <c r="AN405" s="81">
        <v>45272</v>
      </c>
    </row>
    <row r="406" spans="1:40" ht="28.2" x14ac:dyDescent="0.3">
      <c r="A406" s="4">
        <f ca="1">VLOOKUP(C406,Controle!O:Q,3,FALSE)</f>
        <v>5118424224</v>
      </c>
      <c r="B406" s="182">
        <v>212301620</v>
      </c>
      <c r="C406" s="181" t="s">
        <v>4235</v>
      </c>
      <c r="D406" s="81">
        <v>45239</v>
      </c>
      <c r="E406" t="s">
        <v>5909</v>
      </c>
      <c r="J406" s="4">
        <v>19947</v>
      </c>
      <c r="K406" s="107">
        <v>45196</v>
      </c>
      <c r="L406" s="4"/>
      <c r="M406" s="16">
        <v>19929</v>
      </c>
      <c r="N406" s="107">
        <v>45191</v>
      </c>
      <c r="P406" s="4">
        <v>16502</v>
      </c>
      <c r="Q406" s="5">
        <v>45</v>
      </c>
      <c r="X406" s="124">
        <v>212301580</v>
      </c>
      <c r="Y406" s="123">
        <v>243466</v>
      </c>
      <c r="Z406" s="126" t="s">
        <v>1818</v>
      </c>
      <c r="AA406" s="4">
        <v>243771</v>
      </c>
      <c r="AB406" s="5">
        <v>193</v>
      </c>
      <c r="AE406" s="4">
        <v>212301620</v>
      </c>
      <c r="AF406" s="4">
        <v>716800</v>
      </c>
      <c r="AG406" s="4" t="s">
        <v>4235</v>
      </c>
      <c r="AH406" s="4" t="s">
        <v>115</v>
      </c>
      <c r="AI406" s="4" t="s">
        <v>1818</v>
      </c>
      <c r="AJ406" s="4" t="s">
        <v>1258</v>
      </c>
      <c r="AK406" s="4">
        <v>212301620</v>
      </c>
      <c r="AM406" s="145">
        <v>19735</v>
      </c>
      <c r="AN406" s="81">
        <v>45272</v>
      </c>
    </row>
    <row r="407" spans="1:40" ht="28.2" x14ac:dyDescent="0.3">
      <c r="A407" s="4">
        <f ca="1">VLOOKUP(C407,Controle!O:Q,3,FALSE)</f>
        <v>1697322239</v>
      </c>
      <c r="B407" s="182">
        <v>212301621</v>
      </c>
      <c r="C407" s="181" t="s">
        <v>4238</v>
      </c>
      <c r="D407" s="81">
        <v>45239</v>
      </c>
      <c r="E407" t="s">
        <v>5909</v>
      </c>
      <c r="J407" s="4">
        <v>20055</v>
      </c>
      <c r="K407" s="107">
        <v>45226</v>
      </c>
      <c r="L407" s="4"/>
      <c r="M407" s="16">
        <v>19931</v>
      </c>
      <c r="N407" s="107">
        <v>45195</v>
      </c>
      <c r="P407" s="4">
        <v>16506</v>
      </c>
      <c r="Q407" s="5">
        <v>45</v>
      </c>
      <c r="X407" s="124">
        <v>212301581</v>
      </c>
      <c r="Y407" s="123">
        <v>243466</v>
      </c>
      <c r="Z407" s="126" t="s">
        <v>1818</v>
      </c>
      <c r="AA407" s="4">
        <v>243771</v>
      </c>
      <c r="AB407" s="5">
        <v>193</v>
      </c>
      <c r="AE407" s="4">
        <v>212301621</v>
      </c>
      <c r="AF407" s="4">
        <v>716804</v>
      </c>
      <c r="AG407" s="4" t="s">
        <v>4238</v>
      </c>
      <c r="AH407" s="4" t="s">
        <v>115</v>
      </c>
      <c r="AI407" s="4" t="s">
        <v>1818</v>
      </c>
      <c r="AJ407" s="4" t="s">
        <v>342</v>
      </c>
      <c r="AK407" s="4">
        <v>212301621</v>
      </c>
      <c r="AM407" s="146">
        <v>19737</v>
      </c>
      <c r="AN407" s="81">
        <v>45272</v>
      </c>
    </row>
    <row r="408" spans="1:40" ht="28.2" x14ac:dyDescent="0.3">
      <c r="A408" s="4">
        <f ca="1">VLOOKUP(C408,Controle!O:Q,3,FALSE)</f>
        <v>3415321266</v>
      </c>
      <c r="B408" s="182">
        <v>212301622</v>
      </c>
      <c r="C408" s="181" t="s">
        <v>4248</v>
      </c>
      <c r="D408" s="81">
        <v>45239</v>
      </c>
      <c r="E408" t="s">
        <v>5909</v>
      </c>
      <c r="J408" s="4">
        <v>42256</v>
      </c>
      <c r="K408" s="107">
        <v>45207</v>
      </c>
      <c r="L408" s="4"/>
      <c r="M408" s="16">
        <v>19933</v>
      </c>
      <c r="N408" s="107">
        <v>45195</v>
      </c>
      <c r="P408" s="4">
        <v>16545</v>
      </c>
      <c r="Q408" s="5">
        <v>45</v>
      </c>
      <c r="X408" s="124">
        <v>212301582</v>
      </c>
      <c r="Y408" s="123">
        <v>243466</v>
      </c>
      <c r="Z408" s="126" t="s">
        <v>1818</v>
      </c>
      <c r="AA408" s="4">
        <v>243771</v>
      </c>
      <c r="AB408" s="5">
        <v>193</v>
      </c>
      <c r="AE408" s="4">
        <v>212301622</v>
      </c>
      <c r="AF408" s="4">
        <v>716813</v>
      </c>
      <c r="AG408" s="4" t="s">
        <v>4248</v>
      </c>
      <c r="AH408" s="4" t="s">
        <v>115</v>
      </c>
      <c r="AI408" s="4" t="s">
        <v>1818</v>
      </c>
      <c r="AJ408" s="4" t="s">
        <v>342</v>
      </c>
      <c r="AK408" s="4">
        <v>212301622</v>
      </c>
      <c r="AM408" s="145">
        <v>19739</v>
      </c>
      <c r="AN408" s="81">
        <v>45272</v>
      </c>
    </row>
    <row r="409" spans="1:40" ht="28.2" x14ac:dyDescent="0.3">
      <c r="A409" s="4">
        <f ca="1">VLOOKUP(C409,Controle!O:Q,3,FALSE)</f>
        <v>79985645200</v>
      </c>
      <c r="B409" s="182">
        <v>212301623</v>
      </c>
      <c r="C409" s="181" t="s">
        <v>4251</v>
      </c>
      <c r="D409" s="81">
        <v>45239</v>
      </c>
      <c r="E409" t="s">
        <v>5909</v>
      </c>
      <c r="J409" s="5">
        <v>21142</v>
      </c>
      <c r="K409" s="152">
        <v>45274</v>
      </c>
      <c r="L409" s="4"/>
      <c r="M409" s="16">
        <v>19935</v>
      </c>
      <c r="N409" s="107">
        <v>45190</v>
      </c>
      <c r="P409" s="4">
        <v>16557</v>
      </c>
      <c r="Q409" s="5">
        <v>45</v>
      </c>
      <c r="X409" s="124">
        <v>212301583</v>
      </c>
      <c r="Y409" s="123">
        <v>243466</v>
      </c>
      <c r="Z409" s="126" t="s">
        <v>1818</v>
      </c>
      <c r="AA409" s="4">
        <v>243771</v>
      </c>
      <c r="AB409" s="5">
        <v>193</v>
      </c>
      <c r="AE409" s="4">
        <v>212301623</v>
      </c>
      <c r="AF409" s="4">
        <v>716814</v>
      </c>
      <c r="AG409" s="4" t="s">
        <v>4251</v>
      </c>
      <c r="AH409" s="4" t="s">
        <v>115</v>
      </c>
      <c r="AI409" s="4" t="s">
        <v>1818</v>
      </c>
      <c r="AJ409" s="4" t="s">
        <v>342</v>
      </c>
      <c r="AK409" s="4">
        <v>212301623</v>
      </c>
      <c r="AM409" s="146">
        <v>19741</v>
      </c>
      <c r="AN409" s="81">
        <v>45272</v>
      </c>
    </row>
    <row r="410" spans="1:40" ht="28.2" x14ac:dyDescent="0.3">
      <c r="A410" s="4">
        <f ca="1">VLOOKUP(C410,Controle!O:Q,3,FALSE)</f>
        <v>5460640270</v>
      </c>
      <c r="B410" s="182">
        <v>212301624</v>
      </c>
      <c r="C410" s="181" t="s">
        <v>4254</v>
      </c>
      <c r="D410" s="81">
        <v>45239</v>
      </c>
      <c r="E410" t="s">
        <v>5909</v>
      </c>
      <c r="J410" s="4">
        <v>41456</v>
      </c>
      <c r="K410" s="107">
        <v>45251</v>
      </c>
      <c r="L410" s="4"/>
      <c r="M410" s="16">
        <v>19937</v>
      </c>
      <c r="N410" s="107">
        <v>45218</v>
      </c>
      <c r="P410" s="4">
        <v>16563</v>
      </c>
      <c r="Q410" s="5">
        <v>45</v>
      </c>
      <c r="X410" s="124">
        <v>212301584</v>
      </c>
      <c r="Y410" s="123">
        <v>243466</v>
      </c>
      <c r="Z410" s="126" t="s">
        <v>1818</v>
      </c>
      <c r="AA410" s="4">
        <v>243771</v>
      </c>
      <c r="AB410" s="5">
        <v>193</v>
      </c>
      <c r="AE410" s="4">
        <v>212301624</v>
      </c>
      <c r="AF410" s="4">
        <v>716815</v>
      </c>
      <c r="AG410" s="4" t="s">
        <v>4254</v>
      </c>
      <c r="AH410" s="4" t="s">
        <v>115</v>
      </c>
      <c r="AI410" s="4" t="s">
        <v>1818</v>
      </c>
      <c r="AJ410" s="4" t="s">
        <v>1258</v>
      </c>
      <c r="AK410" s="4">
        <v>212301624</v>
      </c>
      <c r="AM410" s="145">
        <v>19743</v>
      </c>
      <c r="AN410" s="81">
        <v>45272</v>
      </c>
    </row>
    <row r="411" spans="1:40" ht="28.2" x14ac:dyDescent="0.3">
      <c r="A411" s="4">
        <f ca="1">VLOOKUP(C411,Controle!O:Q,3,FALSE)</f>
        <v>4173151209</v>
      </c>
      <c r="B411" s="182">
        <v>212301625</v>
      </c>
      <c r="C411" s="181" t="s">
        <v>4260</v>
      </c>
      <c r="D411" s="81">
        <v>45239</v>
      </c>
      <c r="E411" t="s">
        <v>5909</v>
      </c>
      <c r="J411" s="4">
        <v>41504</v>
      </c>
      <c r="K411" s="107">
        <v>45230</v>
      </c>
      <c r="L411" s="4"/>
      <c r="M411" s="16">
        <v>19939</v>
      </c>
      <c r="N411" s="107">
        <v>45218</v>
      </c>
      <c r="P411" s="4">
        <v>16578</v>
      </c>
      <c r="Q411" s="5">
        <v>45</v>
      </c>
      <c r="X411" s="124">
        <v>212301585</v>
      </c>
      <c r="Y411" s="123">
        <v>243466</v>
      </c>
      <c r="Z411" s="126" t="s">
        <v>1818</v>
      </c>
      <c r="AA411" s="4">
        <v>243771</v>
      </c>
      <c r="AB411" s="5">
        <v>193</v>
      </c>
      <c r="AE411" s="4">
        <v>212301625</v>
      </c>
      <c r="AF411" s="4">
        <v>716817</v>
      </c>
      <c r="AG411" s="4" t="s">
        <v>4260</v>
      </c>
      <c r="AH411" s="4" t="s">
        <v>115</v>
      </c>
      <c r="AI411" s="4" t="s">
        <v>1818</v>
      </c>
      <c r="AJ411" s="4" t="s">
        <v>1258</v>
      </c>
      <c r="AK411" s="4">
        <v>212301625</v>
      </c>
      <c r="AM411" s="146">
        <v>19745</v>
      </c>
      <c r="AN411" s="81">
        <v>45272</v>
      </c>
    </row>
    <row r="412" spans="1:40" ht="28.2" x14ac:dyDescent="0.3">
      <c r="A412" s="4">
        <f ca="1">VLOOKUP(C412,Controle!O:Q,3,FALSE)</f>
        <v>16469852220</v>
      </c>
      <c r="B412" s="182">
        <v>212301626</v>
      </c>
      <c r="C412" s="181" t="s">
        <v>4263</v>
      </c>
      <c r="D412" s="81">
        <v>45239</v>
      </c>
      <c r="E412" t="s">
        <v>5909</v>
      </c>
      <c r="J412" s="4">
        <v>42610</v>
      </c>
      <c r="K412" s="107">
        <v>45247</v>
      </c>
      <c r="L412" s="4"/>
      <c r="M412" s="16">
        <v>19941</v>
      </c>
      <c r="N412" s="107">
        <v>45197</v>
      </c>
      <c r="P412" s="4">
        <v>16589</v>
      </c>
      <c r="Q412" s="5">
        <v>45</v>
      </c>
      <c r="X412" s="124">
        <v>212301586</v>
      </c>
      <c r="Y412" s="123">
        <v>243466</v>
      </c>
      <c r="Z412" s="126" t="s">
        <v>1818</v>
      </c>
      <c r="AA412" s="4">
        <v>243771</v>
      </c>
      <c r="AB412" s="5">
        <v>193</v>
      </c>
      <c r="AE412" s="4">
        <v>212301626</v>
      </c>
      <c r="AF412" s="4">
        <v>716818</v>
      </c>
      <c r="AG412" s="4" t="s">
        <v>4263</v>
      </c>
      <c r="AH412" s="4" t="s">
        <v>115</v>
      </c>
      <c r="AI412" s="4" t="s">
        <v>1818</v>
      </c>
      <c r="AJ412" s="4" t="s">
        <v>1258</v>
      </c>
      <c r="AK412" s="4">
        <v>212301626</v>
      </c>
      <c r="AM412" s="145">
        <v>19747</v>
      </c>
      <c r="AN412" s="81">
        <v>45272</v>
      </c>
    </row>
    <row r="413" spans="1:40" ht="28.2" x14ac:dyDescent="0.3">
      <c r="A413" s="4">
        <f ca="1">VLOOKUP(C413,Controle!O:Q,3,FALSE)</f>
        <v>973640294</v>
      </c>
      <c r="B413" s="182">
        <v>212301627</v>
      </c>
      <c r="C413" s="181" t="s">
        <v>4266</v>
      </c>
      <c r="D413" s="81">
        <v>45239</v>
      </c>
      <c r="E413" t="s">
        <v>5909</v>
      </c>
      <c r="J413" s="4">
        <v>17154</v>
      </c>
      <c r="K413" s="107">
        <v>45169</v>
      </c>
      <c r="L413" s="4"/>
      <c r="M413" s="16">
        <v>19943</v>
      </c>
      <c r="N413" s="107">
        <v>45197</v>
      </c>
      <c r="P413" s="4">
        <v>19225</v>
      </c>
      <c r="Q413" s="5">
        <v>45</v>
      </c>
      <c r="X413" s="124">
        <v>212301587</v>
      </c>
      <c r="Y413" s="123">
        <v>243466</v>
      </c>
      <c r="Z413" s="126" t="s">
        <v>1818</v>
      </c>
      <c r="AA413" s="4">
        <v>243771</v>
      </c>
      <c r="AB413" s="5">
        <v>193</v>
      </c>
      <c r="AE413" s="4">
        <v>212301627</v>
      </c>
      <c r="AF413" s="4">
        <v>716819</v>
      </c>
      <c r="AG413" s="4" t="s">
        <v>4266</v>
      </c>
      <c r="AH413" s="4" t="s">
        <v>115</v>
      </c>
      <c r="AI413" s="4" t="s">
        <v>1818</v>
      </c>
      <c r="AJ413" s="4" t="s">
        <v>1258</v>
      </c>
      <c r="AK413" s="4">
        <v>212301627</v>
      </c>
      <c r="AM413" s="146">
        <v>19749</v>
      </c>
      <c r="AN413" s="81">
        <v>45272</v>
      </c>
    </row>
    <row r="414" spans="1:40" ht="28.2" x14ac:dyDescent="0.3">
      <c r="A414" s="4">
        <f ca="1">VLOOKUP(C414,Controle!O:Q,3,FALSE)</f>
        <v>3290805204</v>
      </c>
      <c r="B414" s="182">
        <v>212301629</v>
      </c>
      <c r="C414" s="181" t="s">
        <v>4272</v>
      </c>
      <c r="D414" s="81">
        <v>45239</v>
      </c>
      <c r="E414" t="s">
        <v>5909</v>
      </c>
      <c r="J414" s="4">
        <v>19447</v>
      </c>
      <c r="K414" s="107">
        <v>45218</v>
      </c>
      <c r="L414" s="4"/>
      <c r="M414" s="16">
        <v>19945</v>
      </c>
      <c r="N414" s="107">
        <v>45196</v>
      </c>
      <c r="P414" s="4">
        <v>19231</v>
      </c>
      <c r="Q414" s="5">
        <v>45</v>
      </c>
      <c r="X414" s="124">
        <v>212301588</v>
      </c>
      <c r="Y414" s="123">
        <v>243466</v>
      </c>
      <c r="Z414" s="126" t="s">
        <v>1818</v>
      </c>
      <c r="AA414" s="4">
        <v>243771</v>
      </c>
      <c r="AB414" s="5">
        <v>193</v>
      </c>
      <c r="AE414" s="4">
        <v>212301628</v>
      </c>
      <c r="AF414" s="4">
        <v>716821</v>
      </c>
      <c r="AG414" s="4" t="s">
        <v>4269</v>
      </c>
      <c r="AH414" s="4" t="s">
        <v>115</v>
      </c>
      <c r="AI414" s="4" t="s">
        <v>1818</v>
      </c>
      <c r="AJ414" s="4" t="s">
        <v>1258</v>
      </c>
      <c r="AK414" s="4">
        <v>212301628</v>
      </c>
      <c r="AM414" s="145">
        <v>19751</v>
      </c>
      <c r="AN414" s="81">
        <v>45272</v>
      </c>
    </row>
    <row r="415" spans="1:40" ht="28.2" x14ac:dyDescent="0.3">
      <c r="A415" s="4">
        <f ca="1">VLOOKUP(C415,Controle!O:Q,3,FALSE)</f>
        <v>21667187287</v>
      </c>
      <c r="B415" s="182">
        <v>212301630</v>
      </c>
      <c r="C415" s="181" t="s">
        <v>4280</v>
      </c>
      <c r="D415" s="81">
        <v>45239</v>
      </c>
      <c r="E415" t="s">
        <v>5909</v>
      </c>
      <c r="J415" s="4">
        <v>19339</v>
      </c>
      <c r="K415" s="107">
        <v>45220</v>
      </c>
      <c r="L415" s="4"/>
      <c r="M415" s="16">
        <v>19947</v>
      </c>
      <c r="N415" s="107">
        <v>45196</v>
      </c>
      <c r="P415" s="4">
        <v>19233</v>
      </c>
      <c r="Q415" s="5">
        <v>45</v>
      </c>
      <c r="X415" s="124">
        <v>212301589</v>
      </c>
      <c r="Y415" s="123">
        <v>243466</v>
      </c>
      <c r="Z415" s="126" t="s">
        <v>1818</v>
      </c>
      <c r="AA415" s="4">
        <v>243771</v>
      </c>
      <c r="AB415" s="5">
        <v>193</v>
      </c>
      <c r="AE415" s="4">
        <v>212301629</v>
      </c>
      <c r="AF415" s="4">
        <v>716826</v>
      </c>
      <c r="AG415" s="4" t="s">
        <v>4272</v>
      </c>
      <c r="AH415" s="4" t="s">
        <v>115</v>
      </c>
      <c r="AI415" s="4" t="s">
        <v>1818</v>
      </c>
      <c r="AJ415" s="4" t="s">
        <v>1258</v>
      </c>
      <c r="AK415" s="4">
        <v>212301629</v>
      </c>
      <c r="AM415" s="146">
        <v>19753</v>
      </c>
      <c r="AN415" s="81">
        <v>45272</v>
      </c>
    </row>
    <row r="416" spans="1:40" ht="28.2" x14ac:dyDescent="0.3">
      <c r="A416" s="4">
        <f ca="1">VLOOKUP(C416,Controle!O:Q,3,FALSE)</f>
        <v>67231314287</v>
      </c>
      <c r="B416" s="182">
        <v>212301631</v>
      </c>
      <c r="C416" s="181" t="s">
        <v>4283</v>
      </c>
      <c r="D416" s="81">
        <v>45239</v>
      </c>
      <c r="E416" t="s">
        <v>5909</v>
      </c>
      <c r="J416" s="4">
        <v>41658</v>
      </c>
      <c r="K416" s="107">
        <v>45268</v>
      </c>
      <c r="L416" s="4"/>
      <c r="M416" s="16">
        <v>19949</v>
      </c>
      <c r="N416" s="107">
        <v>45196</v>
      </c>
      <c r="P416" s="4">
        <v>19235</v>
      </c>
      <c r="Q416" s="5">
        <v>45</v>
      </c>
      <c r="X416" s="124">
        <v>212301590</v>
      </c>
      <c r="Y416" s="123">
        <v>243466</v>
      </c>
      <c r="Z416" s="126" t="s">
        <v>1818</v>
      </c>
      <c r="AA416" s="4">
        <v>243771</v>
      </c>
      <c r="AB416" s="5">
        <v>193</v>
      </c>
      <c r="AE416" s="4">
        <v>212301630</v>
      </c>
      <c r="AF416" s="4">
        <v>716828</v>
      </c>
      <c r="AG416" s="4" t="s">
        <v>4280</v>
      </c>
      <c r="AH416" s="4" t="s">
        <v>115</v>
      </c>
      <c r="AI416" s="4" t="s">
        <v>1818</v>
      </c>
      <c r="AJ416" s="4" t="s">
        <v>342</v>
      </c>
      <c r="AK416" s="4">
        <v>212301630</v>
      </c>
      <c r="AM416" s="145">
        <v>19755</v>
      </c>
      <c r="AN416" s="81">
        <v>45272</v>
      </c>
    </row>
    <row r="417" spans="1:40" ht="28.2" x14ac:dyDescent="0.3">
      <c r="A417" s="4">
        <f ca="1">VLOOKUP(C417,Controle!O:Q,3,FALSE)</f>
        <v>67424376268</v>
      </c>
      <c r="B417" s="182">
        <v>212301632</v>
      </c>
      <c r="C417" s="181" t="s">
        <v>4300</v>
      </c>
      <c r="D417" s="81">
        <v>45239</v>
      </c>
      <c r="E417" t="s">
        <v>5909</v>
      </c>
      <c r="J417" s="4">
        <v>16881</v>
      </c>
      <c r="K417" s="107">
        <v>45196</v>
      </c>
      <c r="L417" s="4"/>
      <c r="M417" s="16">
        <v>19951</v>
      </c>
      <c r="N417" s="107">
        <v>45204</v>
      </c>
      <c r="P417" s="4">
        <v>19237</v>
      </c>
      <c r="Q417" s="5">
        <v>45</v>
      </c>
      <c r="X417" s="124">
        <v>212301591</v>
      </c>
      <c r="Y417" s="123">
        <v>243466</v>
      </c>
      <c r="Z417" s="126" t="s">
        <v>1818</v>
      </c>
      <c r="AA417" s="4">
        <v>243771</v>
      </c>
      <c r="AB417" s="5">
        <v>193</v>
      </c>
      <c r="AE417" s="4">
        <v>212301631</v>
      </c>
      <c r="AF417" s="4">
        <v>716832</v>
      </c>
      <c r="AG417" s="4" t="s">
        <v>4283</v>
      </c>
      <c r="AH417" s="4" t="s">
        <v>115</v>
      </c>
      <c r="AI417" s="4" t="s">
        <v>1818</v>
      </c>
      <c r="AJ417" s="4" t="s">
        <v>351</v>
      </c>
      <c r="AK417" s="4">
        <v>212301631</v>
      </c>
      <c r="AM417" s="146">
        <v>19757</v>
      </c>
      <c r="AN417" s="81">
        <v>45272</v>
      </c>
    </row>
    <row r="418" spans="1:40" ht="28.2" x14ac:dyDescent="0.3">
      <c r="A418" s="4">
        <f ca="1">VLOOKUP(C418,Controle!O:Q,3,FALSE)</f>
        <v>51411237234</v>
      </c>
      <c r="B418" s="182">
        <v>212301633</v>
      </c>
      <c r="C418" s="181" t="s">
        <v>4304</v>
      </c>
      <c r="D418" s="81">
        <v>45239</v>
      </c>
      <c r="E418" t="s">
        <v>5909</v>
      </c>
      <c r="J418" s="4">
        <v>17186</v>
      </c>
      <c r="K418" s="107">
        <v>45185</v>
      </c>
      <c r="L418" s="4"/>
      <c r="M418" s="178">
        <v>19953</v>
      </c>
      <c r="N418" s="107">
        <v>45204</v>
      </c>
      <c r="P418" s="4">
        <v>19245</v>
      </c>
      <c r="Q418" s="5">
        <v>45</v>
      </c>
      <c r="X418" s="124">
        <v>212301592</v>
      </c>
      <c r="Y418" s="123">
        <v>243466</v>
      </c>
      <c r="Z418" s="126" t="s">
        <v>1818</v>
      </c>
      <c r="AA418" s="4">
        <v>243771</v>
      </c>
      <c r="AB418" s="5">
        <v>193</v>
      </c>
      <c r="AE418" s="4">
        <v>212301632</v>
      </c>
      <c r="AF418" s="4">
        <v>716835</v>
      </c>
      <c r="AG418" s="4" t="s">
        <v>4300</v>
      </c>
      <c r="AH418" s="4" t="s">
        <v>115</v>
      </c>
      <c r="AI418" s="4" t="s">
        <v>368</v>
      </c>
      <c r="AJ418" s="4" t="s">
        <v>342</v>
      </c>
      <c r="AK418" s="4">
        <v>212301632</v>
      </c>
      <c r="AM418" s="145">
        <v>19759</v>
      </c>
      <c r="AN418" s="81">
        <v>45272</v>
      </c>
    </row>
    <row r="419" spans="1:40" ht="28.2" x14ac:dyDescent="0.3">
      <c r="A419" s="4">
        <f ca="1">VLOOKUP(C419,Controle!O:Q,3,FALSE)</f>
        <v>6985500218</v>
      </c>
      <c r="B419" s="182">
        <v>212301634</v>
      </c>
      <c r="C419" s="181" t="s">
        <v>4308</v>
      </c>
      <c r="D419" s="81">
        <v>45239</v>
      </c>
      <c r="E419" t="s">
        <v>5909</v>
      </c>
      <c r="J419" s="4">
        <v>19515</v>
      </c>
      <c r="K419" s="107">
        <v>45229</v>
      </c>
      <c r="L419" s="4"/>
      <c r="M419" s="16">
        <v>19955</v>
      </c>
      <c r="N419" s="107">
        <v>45198</v>
      </c>
      <c r="P419" s="4">
        <v>16532</v>
      </c>
      <c r="Q419" s="5">
        <v>45</v>
      </c>
      <c r="X419" s="124">
        <v>212301593</v>
      </c>
      <c r="Y419" s="123">
        <v>243466</v>
      </c>
      <c r="Z419" s="126" t="s">
        <v>1818</v>
      </c>
      <c r="AA419" s="4">
        <v>243771</v>
      </c>
      <c r="AB419" s="5">
        <v>193</v>
      </c>
      <c r="AE419" s="4">
        <v>212301633</v>
      </c>
      <c r="AF419" s="4">
        <v>716911</v>
      </c>
      <c r="AG419" s="4" t="s">
        <v>4304</v>
      </c>
      <c r="AH419" s="4" t="s">
        <v>115</v>
      </c>
      <c r="AI419" s="4" t="s">
        <v>368</v>
      </c>
      <c r="AJ419" s="4" t="s">
        <v>342</v>
      </c>
      <c r="AK419" s="4">
        <v>212301633</v>
      </c>
      <c r="AM419" s="146">
        <v>19761</v>
      </c>
      <c r="AN419" s="81">
        <v>45272</v>
      </c>
    </row>
    <row r="420" spans="1:40" ht="28.2" x14ac:dyDescent="0.3">
      <c r="A420" s="4">
        <f ca="1">VLOOKUP(C420,Controle!O:Q,3,FALSE)</f>
        <v>81800479204</v>
      </c>
      <c r="B420" s="182">
        <v>212301635</v>
      </c>
      <c r="C420" s="181" t="s">
        <v>4312</v>
      </c>
      <c r="D420" s="81">
        <v>45239</v>
      </c>
      <c r="E420" t="s">
        <v>5909</v>
      </c>
      <c r="J420" s="4">
        <v>17222</v>
      </c>
      <c r="K420" s="107">
        <v>45201</v>
      </c>
      <c r="L420" s="4"/>
      <c r="M420" s="16">
        <v>19957</v>
      </c>
      <c r="N420" s="107">
        <v>45204</v>
      </c>
      <c r="P420" s="4">
        <v>16560</v>
      </c>
      <c r="Q420" s="5">
        <v>45</v>
      </c>
      <c r="X420" s="124">
        <v>212301594</v>
      </c>
      <c r="Y420" s="123">
        <v>243466</v>
      </c>
      <c r="Z420" s="126" t="s">
        <v>1818</v>
      </c>
      <c r="AA420" s="4">
        <v>243771</v>
      </c>
      <c r="AB420" s="5">
        <v>193</v>
      </c>
      <c r="AE420" s="4">
        <v>212301634</v>
      </c>
      <c r="AF420" s="4">
        <v>716912</v>
      </c>
      <c r="AG420" s="4" t="s">
        <v>4308</v>
      </c>
      <c r="AH420" s="4" t="s">
        <v>115</v>
      </c>
      <c r="AI420" s="4" t="s">
        <v>368</v>
      </c>
      <c r="AJ420" s="4" t="s">
        <v>342</v>
      </c>
      <c r="AK420" s="4">
        <v>212301634</v>
      </c>
      <c r="AM420" s="145">
        <v>19763</v>
      </c>
      <c r="AN420" s="81">
        <v>45272</v>
      </c>
    </row>
    <row r="421" spans="1:40" ht="28.2" x14ac:dyDescent="0.3">
      <c r="A421" s="4">
        <f ca="1">VLOOKUP(C421,Controle!O:Q,3,FALSE)</f>
        <v>1573178209</v>
      </c>
      <c r="B421" s="182">
        <v>212301636</v>
      </c>
      <c r="C421" s="181" t="s">
        <v>4320</v>
      </c>
      <c r="D421" s="81">
        <v>45239</v>
      </c>
      <c r="E421" t="s">
        <v>5909</v>
      </c>
      <c r="J421" s="4">
        <v>41686</v>
      </c>
      <c r="K421" s="107">
        <v>45243</v>
      </c>
      <c r="L421" s="4"/>
      <c r="M421" s="16">
        <v>19959</v>
      </c>
      <c r="N421" s="107">
        <v>45204</v>
      </c>
      <c r="P421" s="4">
        <v>16561</v>
      </c>
      <c r="Q421" s="5">
        <v>45</v>
      </c>
      <c r="X421" s="124">
        <v>212301595</v>
      </c>
      <c r="Y421" s="123">
        <v>243466</v>
      </c>
      <c r="Z421" s="126" t="s">
        <v>1818</v>
      </c>
      <c r="AA421" s="4">
        <v>243771</v>
      </c>
      <c r="AB421" s="5">
        <v>193</v>
      </c>
      <c r="AE421" s="4">
        <v>212301635</v>
      </c>
      <c r="AF421" s="4">
        <v>716913</v>
      </c>
      <c r="AG421" s="4" t="s">
        <v>4312</v>
      </c>
      <c r="AH421" s="4" t="s">
        <v>115</v>
      </c>
      <c r="AI421" s="4" t="s">
        <v>368</v>
      </c>
      <c r="AJ421" s="4" t="s">
        <v>342</v>
      </c>
      <c r="AK421" s="4">
        <v>212301635</v>
      </c>
      <c r="AM421" s="146">
        <v>19765</v>
      </c>
      <c r="AN421" s="81">
        <v>45272</v>
      </c>
    </row>
    <row r="422" spans="1:40" ht="28.2" x14ac:dyDescent="0.3">
      <c r="A422" s="4">
        <f ca="1">VLOOKUP(C422,Controle!O:Q,3,FALSE)</f>
        <v>5105035275</v>
      </c>
      <c r="B422" s="182">
        <v>212301637</v>
      </c>
      <c r="C422" s="181" t="s">
        <v>4324</v>
      </c>
      <c r="D422" s="81">
        <v>45239</v>
      </c>
      <c r="E422" t="s">
        <v>5909</v>
      </c>
      <c r="J422" s="4">
        <v>17176</v>
      </c>
      <c r="K422" s="107">
        <v>45183</v>
      </c>
      <c r="L422" s="4"/>
      <c r="M422" s="16">
        <v>19961</v>
      </c>
      <c r="N422" s="107">
        <v>45204</v>
      </c>
      <c r="P422" s="4">
        <v>19123</v>
      </c>
      <c r="Q422" s="5">
        <v>45</v>
      </c>
      <c r="X422" s="124">
        <v>212301596</v>
      </c>
      <c r="Y422" s="123">
        <v>243466</v>
      </c>
      <c r="Z422" s="126" t="s">
        <v>1818</v>
      </c>
      <c r="AA422" s="4">
        <v>243771</v>
      </c>
      <c r="AB422" s="5">
        <v>193</v>
      </c>
      <c r="AE422" s="4">
        <v>212301636</v>
      </c>
      <c r="AF422" s="4">
        <v>716914</v>
      </c>
      <c r="AG422" s="4" t="s">
        <v>4320</v>
      </c>
      <c r="AH422" s="4" t="s">
        <v>115</v>
      </c>
      <c r="AI422" s="4" t="s">
        <v>368</v>
      </c>
      <c r="AJ422" s="4" t="s">
        <v>342</v>
      </c>
      <c r="AK422" s="4">
        <v>212301636</v>
      </c>
      <c r="AM422" s="145">
        <v>19767</v>
      </c>
      <c r="AN422" s="81">
        <v>45272</v>
      </c>
    </row>
    <row r="423" spans="1:40" ht="28.2" x14ac:dyDescent="0.3">
      <c r="A423" s="4">
        <f ca="1">VLOOKUP(C423,Controle!O:Q,3,FALSE)</f>
        <v>77778537249</v>
      </c>
      <c r="B423" s="182">
        <v>212301638</v>
      </c>
      <c r="C423" s="181" t="s">
        <v>4328</v>
      </c>
      <c r="D423" s="81">
        <v>45239</v>
      </c>
      <c r="E423" t="s">
        <v>5909</v>
      </c>
      <c r="J423" s="4">
        <v>42252</v>
      </c>
      <c r="K423" s="107">
        <v>45243</v>
      </c>
      <c r="L423" s="4"/>
      <c r="M423" s="16">
        <v>19963</v>
      </c>
      <c r="N423" s="107">
        <v>45204</v>
      </c>
      <c r="P423" s="4">
        <v>19217</v>
      </c>
      <c r="Q423" s="5">
        <v>45</v>
      </c>
      <c r="X423" s="124">
        <v>212301597</v>
      </c>
      <c r="Y423" s="123">
        <v>243466</v>
      </c>
      <c r="Z423" s="126" t="s">
        <v>1818</v>
      </c>
      <c r="AA423" s="4">
        <v>243771</v>
      </c>
      <c r="AB423" s="5">
        <v>193</v>
      </c>
      <c r="AE423" s="4">
        <v>212301637</v>
      </c>
      <c r="AF423" s="4">
        <v>716915</v>
      </c>
      <c r="AG423" s="4" t="s">
        <v>4324</v>
      </c>
      <c r="AH423" s="4" t="s">
        <v>115</v>
      </c>
      <c r="AI423" s="4" t="s">
        <v>368</v>
      </c>
      <c r="AJ423" s="4" t="s">
        <v>342</v>
      </c>
      <c r="AK423" s="4">
        <v>212301637</v>
      </c>
      <c r="AM423" s="146">
        <v>19769</v>
      </c>
      <c r="AN423" s="81">
        <v>45272</v>
      </c>
    </row>
    <row r="424" spans="1:40" ht="28.2" x14ac:dyDescent="0.3">
      <c r="A424" s="4">
        <f ca="1">VLOOKUP(C424,Controle!O:Q,3,FALSE)</f>
        <v>5323955228</v>
      </c>
      <c r="B424" s="182">
        <v>212301639</v>
      </c>
      <c r="C424" s="181" t="s">
        <v>4340</v>
      </c>
      <c r="D424" s="81">
        <v>45239</v>
      </c>
      <c r="E424" t="s">
        <v>5909</v>
      </c>
      <c r="J424" s="4">
        <v>42382</v>
      </c>
      <c r="K424" s="107">
        <v>45273</v>
      </c>
      <c r="L424" s="4"/>
      <c r="M424" s="16">
        <v>19965</v>
      </c>
      <c r="N424" s="107">
        <v>45206</v>
      </c>
      <c r="P424" s="4">
        <v>19221</v>
      </c>
      <c r="Q424" s="5">
        <v>45</v>
      </c>
      <c r="X424" s="124">
        <v>212301598</v>
      </c>
      <c r="Y424" s="123">
        <v>243466</v>
      </c>
      <c r="Z424" s="126" t="s">
        <v>1818</v>
      </c>
      <c r="AA424" s="4">
        <v>243771</v>
      </c>
      <c r="AB424" s="5">
        <v>193</v>
      </c>
      <c r="AE424" s="4">
        <v>212301638</v>
      </c>
      <c r="AF424" s="4">
        <v>716918</v>
      </c>
      <c r="AG424" s="4" t="s">
        <v>4328</v>
      </c>
      <c r="AH424" s="4" t="s">
        <v>115</v>
      </c>
      <c r="AI424" s="4" t="s">
        <v>368</v>
      </c>
      <c r="AJ424" s="4" t="s">
        <v>342</v>
      </c>
      <c r="AK424" s="4">
        <v>212301638</v>
      </c>
      <c r="AM424" s="145">
        <v>19771</v>
      </c>
      <c r="AN424" s="81">
        <v>45272</v>
      </c>
    </row>
    <row r="425" spans="1:40" ht="28.2" x14ac:dyDescent="0.3">
      <c r="A425" s="4">
        <f ca="1">VLOOKUP(C425,Controle!O:Q,3,FALSE)</f>
        <v>52126897249</v>
      </c>
      <c r="B425" s="182">
        <v>212301640</v>
      </c>
      <c r="C425" s="181" t="s">
        <v>4344</v>
      </c>
      <c r="D425" s="81">
        <v>45239</v>
      </c>
      <c r="E425" t="s">
        <v>5909</v>
      </c>
      <c r="J425" s="4">
        <v>16372</v>
      </c>
      <c r="K425" s="107">
        <v>45241</v>
      </c>
      <c r="L425" s="4"/>
      <c r="M425" s="16">
        <v>19967</v>
      </c>
      <c r="N425" s="107">
        <v>45206</v>
      </c>
      <c r="P425" s="4">
        <v>16492</v>
      </c>
      <c r="Q425" s="5">
        <v>45</v>
      </c>
      <c r="X425" s="124">
        <v>212301599</v>
      </c>
      <c r="Y425" s="123">
        <v>243466</v>
      </c>
      <c r="Z425" s="126" t="s">
        <v>1818</v>
      </c>
      <c r="AA425" s="4">
        <v>243771</v>
      </c>
      <c r="AB425" s="5">
        <v>193</v>
      </c>
      <c r="AE425" s="4">
        <v>212301639</v>
      </c>
      <c r="AF425" s="4">
        <v>716917</v>
      </c>
      <c r="AG425" s="4" t="s">
        <v>4340</v>
      </c>
      <c r="AH425" s="4" t="s">
        <v>115</v>
      </c>
      <c r="AI425" s="4" t="s">
        <v>368</v>
      </c>
      <c r="AJ425" s="4" t="s">
        <v>342</v>
      </c>
      <c r="AK425" s="4">
        <v>212301639</v>
      </c>
      <c r="AM425" s="146">
        <v>19773</v>
      </c>
      <c r="AN425" s="81">
        <v>45272</v>
      </c>
    </row>
    <row r="426" spans="1:40" ht="28.2" x14ac:dyDescent="0.3">
      <c r="A426" s="4">
        <f ca="1">VLOOKUP(C426,Controle!O:Q,3,FALSE)</f>
        <v>3552230238</v>
      </c>
      <c r="B426" s="182">
        <v>212301641</v>
      </c>
      <c r="C426" s="181" t="s">
        <v>4348</v>
      </c>
      <c r="D426" s="81">
        <v>45239</v>
      </c>
      <c r="E426" t="s">
        <v>5909</v>
      </c>
      <c r="J426" s="4">
        <v>41650</v>
      </c>
      <c r="K426" s="107">
        <v>45272</v>
      </c>
      <c r="L426" s="4"/>
      <c r="M426" s="16">
        <v>19969</v>
      </c>
      <c r="N426" s="107">
        <v>45206</v>
      </c>
      <c r="P426" s="4">
        <v>16508</v>
      </c>
      <c r="Q426" s="5">
        <v>45</v>
      </c>
      <c r="X426" s="124">
        <v>212301600</v>
      </c>
      <c r="Y426" s="123">
        <v>243466</v>
      </c>
      <c r="Z426" s="126" t="s">
        <v>1818</v>
      </c>
      <c r="AA426" s="4">
        <v>243771</v>
      </c>
      <c r="AB426" s="5">
        <v>193</v>
      </c>
      <c r="AE426" s="4">
        <v>212301640</v>
      </c>
      <c r="AF426" s="4">
        <v>716919</v>
      </c>
      <c r="AG426" s="4" t="s">
        <v>4344</v>
      </c>
      <c r="AH426" s="4" t="s">
        <v>115</v>
      </c>
      <c r="AI426" s="4" t="s">
        <v>368</v>
      </c>
      <c r="AJ426" s="4" t="s">
        <v>342</v>
      </c>
      <c r="AK426" s="4">
        <v>212301640</v>
      </c>
      <c r="AM426" s="145">
        <v>19777</v>
      </c>
      <c r="AN426" s="81">
        <v>45272</v>
      </c>
    </row>
    <row r="427" spans="1:40" ht="28.2" x14ac:dyDescent="0.3">
      <c r="A427" s="4">
        <f ca="1">VLOOKUP(C427,Controle!O:Q,3,FALSE)</f>
        <v>13817728204</v>
      </c>
      <c r="B427" s="182">
        <v>212301642</v>
      </c>
      <c r="C427" s="181" t="s">
        <v>4352</v>
      </c>
      <c r="D427" s="81">
        <v>45239</v>
      </c>
      <c r="E427" t="s">
        <v>5909</v>
      </c>
      <c r="J427" s="5">
        <v>21138</v>
      </c>
      <c r="K427" s="152">
        <v>45274</v>
      </c>
      <c r="L427" s="4"/>
      <c r="M427" s="16">
        <v>19971</v>
      </c>
      <c r="N427" s="107">
        <v>45204</v>
      </c>
      <c r="P427" s="4">
        <v>16553</v>
      </c>
      <c r="Q427" s="5">
        <v>45</v>
      </c>
      <c r="X427" s="124">
        <v>212301601</v>
      </c>
      <c r="Y427" s="123">
        <v>243466</v>
      </c>
      <c r="Z427" s="126" t="s">
        <v>1818</v>
      </c>
      <c r="AA427" s="4">
        <v>243771</v>
      </c>
      <c r="AB427" s="5">
        <v>193</v>
      </c>
      <c r="AE427" s="4">
        <v>212301641</v>
      </c>
      <c r="AF427" s="4">
        <v>716920</v>
      </c>
      <c r="AG427" s="4" t="s">
        <v>4348</v>
      </c>
      <c r="AH427" s="4" t="s">
        <v>115</v>
      </c>
      <c r="AI427" s="4" t="s">
        <v>368</v>
      </c>
      <c r="AJ427" s="4" t="s">
        <v>342</v>
      </c>
      <c r="AK427" s="4">
        <v>212301641</v>
      </c>
      <c r="AM427" s="146">
        <v>19779</v>
      </c>
      <c r="AN427" s="81">
        <v>45272</v>
      </c>
    </row>
    <row r="428" spans="1:40" ht="28.2" x14ac:dyDescent="0.3">
      <c r="A428" s="4">
        <f ca="1">VLOOKUP(C428,Controle!O:Q,3,FALSE)</f>
        <v>69988790244</v>
      </c>
      <c r="B428" s="182">
        <v>212301643</v>
      </c>
      <c r="C428" s="181" t="s">
        <v>4356</v>
      </c>
      <c r="D428" s="81">
        <v>45239</v>
      </c>
      <c r="E428" t="s">
        <v>5909</v>
      </c>
      <c r="J428" s="4">
        <v>18733</v>
      </c>
      <c r="K428" s="107">
        <v>45261</v>
      </c>
      <c r="L428" s="4"/>
      <c r="M428" s="16">
        <v>19977</v>
      </c>
      <c r="N428" s="107">
        <v>45204</v>
      </c>
      <c r="P428" s="4">
        <v>16575</v>
      </c>
      <c r="Q428" s="5">
        <v>45</v>
      </c>
      <c r="X428" s="124">
        <v>212301602</v>
      </c>
      <c r="Y428" s="123">
        <v>243466</v>
      </c>
      <c r="Z428" s="126" t="s">
        <v>1818</v>
      </c>
      <c r="AA428" s="4">
        <v>243771</v>
      </c>
      <c r="AB428" s="5">
        <v>193</v>
      </c>
      <c r="AE428" s="4">
        <v>212301642</v>
      </c>
      <c r="AF428" s="4">
        <v>716923</v>
      </c>
      <c r="AG428" s="4" t="s">
        <v>4352</v>
      </c>
      <c r="AH428" s="4" t="s">
        <v>115</v>
      </c>
      <c r="AI428" s="4" t="s">
        <v>1818</v>
      </c>
      <c r="AJ428" s="4" t="s">
        <v>383</v>
      </c>
      <c r="AK428" s="4">
        <v>212301642</v>
      </c>
      <c r="AM428" s="145">
        <v>19781</v>
      </c>
      <c r="AN428" s="81">
        <v>45272</v>
      </c>
    </row>
    <row r="429" spans="1:40" ht="28.2" x14ac:dyDescent="0.3">
      <c r="A429" s="4">
        <f ca="1">VLOOKUP(C429,Controle!O:Q,3,FALSE)</f>
        <v>67148140200</v>
      </c>
      <c r="B429" s="182">
        <v>212301644</v>
      </c>
      <c r="C429" s="181" t="s">
        <v>4360</v>
      </c>
      <c r="D429" s="81">
        <v>45239</v>
      </c>
      <c r="E429" t="s">
        <v>5909</v>
      </c>
      <c r="J429" s="4">
        <v>41524</v>
      </c>
      <c r="K429" s="107">
        <v>45240</v>
      </c>
      <c r="L429" s="4"/>
      <c r="M429" s="16">
        <v>19979</v>
      </c>
      <c r="N429" s="107">
        <v>45197</v>
      </c>
      <c r="P429" s="4">
        <v>16592</v>
      </c>
      <c r="Q429" s="5">
        <v>45</v>
      </c>
      <c r="X429" s="124">
        <v>212301603</v>
      </c>
      <c r="Y429" s="123">
        <v>243466</v>
      </c>
      <c r="Z429" s="126" t="s">
        <v>1818</v>
      </c>
      <c r="AA429" s="4">
        <v>243771</v>
      </c>
      <c r="AB429" s="5">
        <v>193</v>
      </c>
      <c r="AE429" s="4">
        <v>212301643</v>
      </c>
      <c r="AF429" s="4">
        <v>716927</v>
      </c>
      <c r="AG429" s="4" t="s">
        <v>4356</v>
      </c>
      <c r="AH429" s="4" t="s">
        <v>115</v>
      </c>
      <c r="AI429" s="4" t="s">
        <v>1818</v>
      </c>
      <c r="AJ429" s="4" t="s">
        <v>383</v>
      </c>
      <c r="AK429" s="4">
        <v>212301643</v>
      </c>
      <c r="AM429" s="146">
        <v>19783</v>
      </c>
      <c r="AN429" s="81">
        <v>45272</v>
      </c>
    </row>
    <row r="430" spans="1:40" ht="28.2" x14ac:dyDescent="0.3">
      <c r="A430" s="4">
        <f ca="1">VLOOKUP(C430,Controle!O:Q,3,FALSE)</f>
        <v>628306270</v>
      </c>
      <c r="B430" s="182">
        <v>212301645</v>
      </c>
      <c r="C430" s="181" t="s">
        <v>4364</v>
      </c>
      <c r="D430" s="81">
        <v>45239</v>
      </c>
      <c r="E430" t="s">
        <v>5909</v>
      </c>
      <c r="J430" s="4">
        <v>41512</v>
      </c>
      <c r="K430" s="107">
        <v>45229</v>
      </c>
      <c r="L430" s="4"/>
      <c r="M430" s="16">
        <v>20011</v>
      </c>
      <c r="N430" s="107">
        <v>45190</v>
      </c>
      <c r="P430" s="4">
        <v>16595</v>
      </c>
      <c r="Q430" s="5">
        <v>45</v>
      </c>
      <c r="X430" s="124">
        <v>212301604</v>
      </c>
      <c r="Y430" s="123">
        <v>243466</v>
      </c>
      <c r="Z430" s="126" t="s">
        <v>1818</v>
      </c>
      <c r="AA430" s="4">
        <v>243771</v>
      </c>
      <c r="AB430" s="5">
        <v>193</v>
      </c>
      <c r="AE430" s="4">
        <v>212301644</v>
      </c>
      <c r="AF430" s="4">
        <v>716932</v>
      </c>
      <c r="AG430" s="4" t="s">
        <v>4360</v>
      </c>
      <c r="AH430" s="4" t="s">
        <v>115</v>
      </c>
      <c r="AI430" s="4" t="s">
        <v>1818</v>
      </c>
      <c r="AJ430" s="4" t="s">
        <v>342</v>
      </c>
      <c r="AK430" s="4">
        <v>212301644</v>
      </c>
      <c r="AM430" s="145">
        <v>19785</v>
      </c>
      <c r="AN430" s="81">
        <v>45272</v>
      </c>
    </row>
    <row r="431" spans="1:40" ht="28.2" x14ac:dyDescent="0.3">
      <c r="A431" s="4">
        <f ca="1">VLOOKUP(C431,Controle!O:Q,3,FALSE)</f>
        <v>61679291220</v>
      </c>
      <c r="B431" s="182">
        <v>212301646</v>
      </c>
      <c r="C431" s="181" t="s">
        <v>4368</v>
      </c>
      <c r="D431" s="81">
        <v>45239</v>
      </c>
      <c r="E431" t="s">
        <v>5909</v>
      </c>
      <c r="J431" s="4">
        <v>16736</v>
      </c>
      <c r="K431" s="107">
        <v>45175</v>
      </c>
      <c r="L431" s="4"/>
      <c r="M431" s="16">
        <v>20013</v>
      </c>
      <c r="N431" s="107">
        <v>45191</v>
      </c>
      <c r="P431" s="4">
        <v>19115</v>
      </c>
      <c r="Q431" s="5">
        <v>45</v>
      </c>
      <c r="X431" s="124">
        <v>212301605</v>
      </c>
      <c r="Y431" s="123">
        <v>243466</v>
      </c>
      <c r="Z431" s="126" t="s">
        <v>1818</v>
      </c>
      <c r="AA431" s="4">
        <v>243771</v>
      </c>
      <c r="AB431" s="5">
        <v>193</v>
      </c>
      <c r="AE431" s="4">
        <v>212301645</v>
      </c>
      <c r="AF431" s="4">
        <v>716936</v>
      </c>
      <c r="AG431" s="4" t="s">
        <v>4364</v>
      </c>
      <c r="AH431" s="4" t="s">
        <v>115</v>
      </c>
      <c r="AI431" s="4" t="s">
        <v>1818</v>
      </c>
      <c r="AJ431" s="4" t="s">
        <v>1258</v>
      </c>
      <c r="AK431" s="4">
        <v>212301645</v>
      </c>
      <c r="AM431" s="146">
        <v>19787</v>
      </c>
      <c r="AN431" s="81">
        <v>45272</v>
      </c>
    </row>
    <row r="432" spans="1:40" ht="28.2" x14ac:dyDescent="0.3">
      <c r="A432" s="4">
        <f ca="1">VLOOKUP(C432,Controle!O:Q,3,FALSE)</f>
        <v>3674433257</v>
      </c>
      <c r="B432" s="182">
        <v>212301647</v>
      </c>
      <c r="C432" s="181" t="s">
        <v>4373</v>
      </c>
      <c r="D432" s="81">
        <v>45239</v>
      </c>
      <c r="E432" t="s">
        <v>5909</v>
      </c>
      <c r="J432" s="4">
        <v>26698</v>
      </c>
      <c r="K432" s="107">
        <v>45225</v>
      </c>
      <c r="L432" s="4"/>
      <c r="M432" s="16">
        <v>20015</v>
      </c>
      <c r="N432" s="107">
        <v>45208</v>
      </c>
      <c r="P432" s="4">
        <v>16546</v>
      </c>
      <c r="Q432" s="5">
        <v>45</v>
      </c>
      <c r="X432" s="124">
        <v>212301606</v>
      </c>
      <c r="Y432" s="123">
        <v>243466</v>
      </c>
      <c r="Z432" s="126" t="s">
        <v>1818</v>
      </c>
      <c r="AA432" s="4">
        <v>243771</v>
      </c>
      <c r="AB432" s="5">
        <v>193</v>
      </c>
      <c r="AE432" s="4">
        <v>212301646</v>
      </c>
      <c r="AF432" s="4">
        <v>716945</v>
      </c>
      <c r="AG432" s="4" t="s">
        <v>4368</v>
      </c>
      <c r="AH432" s="4" t="s">
        <v>115</v>
      </c>
      <c r="AI432" s="4" t="s">
        <v>1818</v>
      </c>
      <c r="AJ432" s="4" t="s">
        <v>1258</v>
      </c>
      <c r="AK432" s="4">
        <v>212301646</v>
      </c>
      <c r="AM432" s="145">
        <v>19789</v>
      </c>
      <c r="AN432" s="81">
        <v>45272</v>
      </c>
    </row>
    <row r="433" spans="1:40" ht="28.2" x14ac:dyDescent="0.3">
      <c r="A433" s="4">
        <f ca="1">VLOOKUP(C433,Controle!O:Q,3,FALSE)</f>
        <v>3515709266</v>
      </c>
      <c r="B433" s="182">
        <v>212301648</v>
      </c>
      <c r="C433" s="181" t="s">
        <v>4377</v>
      </c>
      <c r="D433" s="81">
        <v>45239</v>
      </c>
      <c r="E433" t="s">
        <v>5909</v>
      </c>
      <c r="J433" s="4">
        <v>23980</v>
      </c>
      <c r="K433" s="107">
        <v>45224</v>
      </c>
      <c r="L433" s="4"/>
      <c r="M433" s="16">
        <v>20017</v>
      </c>
      <c r="N433" s="107">
        <v>45218</v>
      </c>
      <c r="P433" s="4">
        <v>17026</v>
      </c>
      <c r="Q433" s="4">
        <v>45</v>
      </c>
      <c r="X433" s="124">
        <v>212301607</v>
      </c>
      <c r="Y433" s="123">
        <v>243466</v>
      </c>
      <c r="Z433" s="126" t="s">
        <v>1818</v>
      </c>
      <c r="AA433" s="4">
        <v>243771</v>
      </c>
      <c r="AB433" s="5">
        <v>193</v>
      </c>
      <c r="AE433" s="4">
        <v>212301647</v>
      </c>
      <c r="AF433" s="4">
        <v>716948</v>
      </c>
      <c r="AG433" s="4" t="s">
        <v>4373</v>
      </c>
      <c r="AH433" s="4" t="s">
        <v>115</v>
      </c>
      <c r="AI433" s="4" t="s">
        <v>1818</v>
      </c>
      <c r="AJ433" s="4" t="s">
        <v>1258</v>
      </c>
      <c r="AK433" s="4">
        <v>212301647</v>
      </c>
      <c r="AM433" s="146">
        <v>19791</v>
      </c>
      <c r="AN433" s="81">
        <v>45272</v>
      </c>
    </row>
    <row r="434" spans="1:40" ht="28.2" x14ac:dyDescent="0.3">
      <c r="A434" s="4">
        <f ca="1">VLOOKUP(C434,Controle!O:Q,3,FALSE)</f>
        <v>75753766234</v>
      </c>
      <c r="B434" s="182">
        <v>212301649</v>
      </c>
      <c r="C434" s="181" t="s">
        <v>4384</v>
      </c>
      <c r="D434" s="81">
        <v>45239</v>
      </c>
      <c r="E434" t="s">
        <v>5909</v>
      </c>
      <c r="J434" s="4">
        <v>23978</v>
      </c>
      <c r="K434" s="107">
        <v>45224</v>
      </c>
      <c r="L434" s="4"/>
      <c r="M434" s="16">
        <v>20019</v>
      </c>
      <c r="N434" s="107">
        <v>45208</v>
      </c>
      <c r="P434" s="4">
        <v>16462</v>
      </c>
      <c r="Q434" s="5">
        <v>45</v>
      </c>
      <c r="X434" s="124">
        <v>212301608</v>
      </c>
      <c r="Y434" s="123">
        <v>243466</v>
      </c>
      <c r="Z434" s="126" t="s">
        <v>1818</v>
      </c>
      <c r="AA434" s="4">
        <v>243771</v>
      </c>
      <c r="AB434" s="5">
        <v>193</v>
      </c>
      <c r="AE434" s="4">
        <v>212301648</v>
      </c>
      <c r="AF434" s="4">
        <v>716980</v>
      </c>
      <c r="AG434" s="4" t="s">
        <v>4377</v>
      </c>
      <c r="AH434" s="4" t="s">
        <v>115</v>
      </c>
      <c r="AI434" s="4" t="s">
        <v>1818</v>
      </c>
      <c r="AJ434" s="4" t="s">
        <v>1258</v>
      </c>
      <c r="AK434" s="4">
        <v>212301648</v>
      </c>
      <c r="AM434" s="145">
        <v>19795</v>
      </c>
      <c r="AN434" s="81">
        <v>45272</v>
      </c>
    </row>
    <row r="435" spans="1:40" ht="28.2" x14ac:dyDescent="0.3">
      <c r="A435" s="4">
        <f ca="1">VLOOKUP(C435,Controle!O:Q,3,FALSE)</f>
        <v>4981665202</v>
      </c>
      <c r="B435" s="182">
        <v>212301650</v>
      </c>
      <c r="C435" s="181" t="s">
        <v>4388</v>
      </c>
      <c r="D435" s="81">
        <v>45239</v>
      </c>
      <c r="E435" t="s">
        <v>5909</v>
      </c>
      <c r="J435" s="4">
        <v>19369</v>
      </c>
      <c r="K435" s="107">
        <v>45213</v>
      </c>
      <c r="L435" s="4"/>
      <c r="M435" s="16">
        <v>20021</v>
      </c>
      <c r="N435" s="107">
        <v>45217</v>
      </c>
      <c r="P435" s="4">
        <v>16530</v>
      </c>
      <c r="Q435" s="5">
        <v>45</v>
      </c>
      <c r="X435" s="124">
        <v>212301609</v>
      </c>
      <c r="Y435" s="123">
        <v>243466</v>
      </c>
      <c r="Z435" s="126" t="s">
        <v>1818</v>
      </c>
      <c r="AA435" s="4">
        <v>243771</v>
      </c>
      <c r="AB435" s="5">
        <v>193</v>
      </c>
      <c r="AE435" s="4">
        <v>212301649</v>
      </c>
      <c r="AF435" s="4">
        <v>716981</v>
      </c>
      <c r="AG435" s="4" t="s">
        <v>4384</v>
      </c>
      <c r="AH435" s="4" t="s">
        <v>115</v>
      </c>
      <c r="AI435" s="4" t="s">
        <v>1818</v>
      </c>
      <c r="AJ435" s="4" t="s">
        <v>1258</v>
      </c>
      <c r="AK435" s="4">
        <v>212301649</v>
      </c>
      <c r="AM435" s="146">
        <v>19797</v>
      </c>
      <c r="AN435" s="81">
        <v>45272</v>
      </c>
    </row>
    <row r="436" spans="1:40" ht="28.2" x14ac:dyDescent="0.3">
      <c r="A436" s="4">
        <f ca="1">VLOOKUP(C436,Controle!O:Q,3,FALSE)</f>
        <v>70240100298</v>
      </c>
      <c r="B436" s="182">
        <v>212301651</v>
      </c>
      <c r="C436" s="181" t="s">
        <v>4392</v>
      </c>
      <c r="D436" s="81">
        <v>45239</v>
      </c>
      <c r="E436" t="s">
        <v>5909</v>
      </c>
      <c r="J436" s="4">
        <v>41668</v>
      </c>
      <c r="K436" s="107">
        <v>45265</v>
      </c>
      <c r="L436" s="4"/>
      <c r="M436" s="16">
        <v>20023</v>
      </c>
      <c r="N436" s="107">
        <v>45210</v>
      </c>
      <c r="P436" s="4">
        <v>19007</v>
      </c>
      <c r="Q436" s="4">
        <v>80</v>
      </c>
      <c r="X436" s="124">
        <v>212301610</v>
      </c>
      <c r="Y436" s="123">
        <v>243466</v>
      </c>
      <c r="Z436" s="126" t="s">
        <v>1818</v>
      </c>
      <c r="AA436" s="4">
        <v>243771</v>
      </c>
      <c r="AB436" s="5">
        <v>193</v>
      </c>
      <c r="AE436" s="4">
        <v>212301650</v>
      </c>
      <c r="AF436" s="4">
        <v>716985</v>
      </c>
      <c r="AG436" s="4" t="s">
        <v>4388</v>
      </c>
      <c r="AH436" s="4" t="s">
        <v>115</v>
      </c>
      <c r="AI436" s="4" t="s">
        <v>1818</v>
      </c>
      <c r="AJ436" s="4" t="s">
        <v>1258</v>
      </c>
      <c r="AK436" s="4">
        <v>212301650</v>
      </c>
      <c r="AM436" s="145">
        <v>19799</v>
      </c>
      <c r="AN436" s="81">
        <v>45272</v>
      </c>
    </row>
    <row r="437" spans="1:40" ht="28.2" x14ac:dyDescent="0.3">
      <c r="A437" s="4">
        <f ca="1">VLOOKUP(C437,Controle!O:Q,3,FALSE)</f>
        <v>85423718287</v>
      </c>
      <c r="B437" s="182">
        <v>212301652</v>
      </c>
      <c r="C437" s="181" t="s">
        <v>4404</v>
      </c>
      <c r="D437" s="81">
        <v>45239</v>
      </c>
      <c r="E437" t="s">
        <v>5909</v>
      </c>
      <c r="J437" s="4">
        <v>16737</v>
      </c>
      <c r="K437" s="107">
        <v>45173</v>
      </c>
      <c r="L437" s="4"/>
      <c r="M437" s="16">
        <v>20025</v>
      </c>
      <c r="N437" s="107">
        <v>45210</v>
      </c>
      <c r="P437" s="4">
        <v>19003</v>
      </c>
      <c r="Q437" s="4">
        <v>80</v>
      </c>
      <c r="X437" s="124">
        <v>212301611</v>
      </c>
      <c r="Y437" s="123">
        <v>243466</v>
      </c>
      <c r="Z437" s="126" t="s">
        <v>1818</v>
      </c>
      <c r="AA437" s="4">
        <v>243771</v>
      </c>
      <c r="AB437" s="5">
        <v>193</v>
      </c>
      <c r="AE437" s="4">
        <v>212301651</v>
      </c>
      <c r="AF437" s="4">
        <v>716989</v>
      </c>
      <c r="AG437" s="4" t="s">
        <v>4392</v>
      </c>
      <c r="AH437" s="4" t="s">
        <v>115</v>
      </c>
      <c r="AI437" s="4" t="s">
        <v>1818</v>
      </c>
      <c r="AJ437" s="4" t="s">
        <v>1258</v>
      </c>
      <c r="AK437" s="4">
        <v>212301651</v>
      </c>
      <c r="AM437" s="146">
        <v>19801</v>
      </c>
      <c r="AN437" s="81">
        <v>45272</v>
      </c>
    </row>
    <row r="438" spans="1:40" ht="28.2" x14ac:dyDescent="0.3">
      <c r="A438" s="4">
        <f ca="1">VLOOKUP(C438,Controle!O:Q,3,FALSE)</f>
        <v>58624511291</v>
      </c>
      <c r="B438" s="182">
        <v>212301653</v>
      </c>
      <c r="C438" s="181" t="s">
        <v>4408</v>
      </c>
      <c r="D438" s="81">
        <v>45239</v>
      </c>
      <c r="E438" t="s">
        <v>5909</v>
      </c>
      <c r="J438" s="4">
        <v>16882</v>
      </c>
      <c r="K438" s="107">
        <v>45186</v>
      </c>
      <c r="L438" s="4"/>
      <c r="M438" s="16">
        <v>20027</v>
      </c>
      <c r="N438" s="107">
        <v>45208</v>
      </c>
      <c r="P438" s="4">
        <v>16876</v>
      </c>
      <c r="Q438" s="4">
        <v>80</v>
      </c>
      <c r="X438" s="124">
        <v>212301612</v>
      </c>
      <c r="Y438" s="123">
        <v>243466</v>
      </c>
      <c r="Z438" s="126" t="s">
        <v>1818</v>
      </c>
      <c r="AA438" s="4">
        <v>243771</v>
      </c>
      <c r="AB438" s="5">
        <v>193</v>
      </c>
      <c r="AE438" s="4">
        <v>212301652</v>
      </c>
      <c r="AF438" s="4">
        <v>716992</v>
      </c>
      <c r="AG438" s="4" t="s">
        <v>4404</v>
      </c>
      <c r="AH438" s="4" t="s">
        <v>115</v>
      </c>
      <c r="AI438" s="4" t="s">
        <v>1818</v>
      </c>
      <c r="AJ438" s="4" t="s">
        <v>1258</v>
      </c>
      <c r="AK438" s="4">
        <v>212301652</v>
      </c>
      <c r="AM438" s="145">
        <v>19805</v>
      </c>
      <c r="AN438" s="81">
        <v>45272</v>
      </c>
    </row>
    <row r="439" spans="1:40" ht="28.2" x14ac:dyDescent="0.3">
      <c r="A439" s="4">
        <f ca="1">VLOOKUP(C439,Controle!O:Q,3,FALSE)</f>
        <v>8732424248</v>
      </c>
      <c r="B439" s="182">
        <v>212301654</v>
      </c>
      <c r="C439" s="181" t="s">
        <v>4412</v>
      </c>
      <c r="D439" s="81">
        <v>45239</v>
      </c>
      <c r="E439" t="s">
        <v>5909</v>
      </c>
      <c r="J439" s="4">
        <v>20027</v>
      </c>
      <c r="K439" s="107">
        <v>45208</v>
      </c>
      <c r="L439" s="4"/>
      <c r="M439" s="178">
        <v>20029</v>
      </c>
      <c r="N439" s="107">
        <v>45216</v>
      </c>
      <c r="P439" s="4">
        <v>18975</v>
      </c>
      <c r="Q439" s="4">
        <v>45</v>
      </c>
      <c r="X439" s="124">
        <v>212301613</v>
      </c>
      <c r="Y439" s="123">
        <v>243466</v>
      </c>
      <c r="Z439" s="126" t="s">
        <v>1818</v>
      </c>
      <c r="AA439" s="4">
        <v>243771</v>
      </c>
      <c r="AB439" s="5">
        <v>193</v>
      </c>
      <c r="AE439" s="4">
        <v>212301653</v>
      </c>
      <c r="AF439" s="4">
        <v>716993</v>
      </c>
      <c r="AG439" s="4" t="s">
        <v>4408</v>
      </c>
      <c r="AH439" s="4" t="s">
        <v>115</v>
      </c>
      <c r="AI439" s="4" t="s">
        <v>1818</v>
      </c>
      <c r="AJ439" s="4" t="s">
        <v>342</v>
      </c>
      <c r="AK439" s="4">
        <v>212301653</v>
      </c>
      <c r="AM439" s="146">
        <v>19879</v>
      </c>
      <c r="AN439" s="81">
        <v>45272</v>
      </c>
    </row>
    <row r="440" spans="1:40" ht="28.2" x14ac:dyDescent="0.3">
      <c r="A440" s="4">
        <f ca="1">VLOOKUP(C440,Controle!O:Q,3,FALSE)</f>
        <v>69499438220</v>
      </c>
      <c r="B440" s="182">
        <v>212301655</v>
      </c>
      <c r="C440" s="181" t="s">
        <v>4501</v>
      </c>
      <c r="D440" s="81">
        <v>45239</v>
      </c>
      <c r="E440" t="s">
        <v>5909</v>
      </c>
      <c r="J440" s="4">
        <v>41488</v>
      </c>
      <c r="K440" s="107">
        <v>45221</v>
      </c>
      <c r="L440" s="4"/>
      <c r="M440" s="16">
        <v>20031</v>
      </c>
      <c r="N440" s="107">
        <v>45206</v>
      </c>
      <c r="P440" s="4">
        <v>19299</v>
      </c>
      <c r="Q440" s="4">
        <v>80</v>
      </c>
      <c r="X440" s="124">
        <v>212301615</v>
      </c>
      <c r="Y440" s="123">
        <v>243466</v>
      </c>
      <c r="Z440" s="126" t="s">
        <v>1818</v>
      </c>
      <c r="AA440" s="4">
        <v>243771</v>
      </c>
      <c r="AB440" s="5">
        <v>193</v>
      </c>
      <c r="AE440" s="4">
        <v>212301654</v>
      </c>
      <c r="AF440" s="4">
        <v>716996</v>
      </c>
      <c r="AG440" s="4" t="s">
        <v>4412</v>
      </c>
      <c r="AH440" s="4" t="s">
        <v>115</v>
      </c>
      <c r="AI440" s="4" t="s">
        <v>1818</v>
      </c>
      <c r="AJ440" s="4" t="s">
        <v>1258</v>
      </c>
      <c r="AK440" s="4">
        <v>212301654</v>
      </c>
      <c r="AM440" s="145">
        <v>19881</v>
      </c>
      <c r="AN440" s="81">
        <v>45272</v>
      </c>
    </row>
    <row r="441" spans="1:40" ht="28.2" x14ac:dyDescent="0.3">
      <c r="A441" s="4">
        <f ca="1">VLOOKUP(C441,Controle!O:Q,3,FALSE)</f>
        <v>9408951298</v>
      </c>
      <c r="B441" s="182">
        <v>212301656</v>
      </c>
      <c r="C441" s="181" t="s">
        <v>4509</v>
      </c>
      <c r="D441" s="81">
        <v>45239</v>
      </c>
      <c r="E441" t="s">
        <v>5909</v>
      </c>
      <c r="J441" s="4">
        <v>19321</v>
      </c>
      <c r="K441" s="107">
        <v>45217</v>
      </c>
      <c r="L441" s="4"/>
      <c r="M441" s="16">
        <v>20033</v>
      </c>
      <c r="N441" s="107">
        <v>45206</v>
      </c>
      <c r="P441" s="4">
        <v>18917</v>
      </c>
      <c r="Q441" s="4">
        <v>45</v>
      </c>
      <c r="X441" s="124">
        <v>212301616</v>
      </c>
      <c r="Y441" s="123">
        <v>243466</v>
      </c>
      <c r="Z441" s="126" t="s">
        <v>1818</v>
      </c>
      <c r="AA441" s="4">
        <v>243771</v>
      </c>
      <c r="AB441" s="5">
        <v>193</v>
      </c>
      <c r="AE441" s="4">
        <v>212301655</v>
      </c>
      <c r="AF441" s="4">
        <v>716998</v>
      </c>
      <c r="AG441" s="4" t="s">
        <v>4501</v>
      </c>
      <c r="AH441" s="4" t="s">
        <v>115</v>
      </c>
      <c r="AI441" s="4" t="s">
        <v>1818</v>
      </c>
      <c r="AJ441" s="4" t="s">
        <v>342</v>
      </c>
      <c r="AK441" s="4">
        <v>212301655</v>
      </c>
      <c r="AM441" s="146">
        <v>19883</v>
      </c>
      <c r="AN441" s="81">
        <v>45272</v>
      </c>
    </row>
    <row r="442" spans="1:40" ht="28.2" x14ac:dyDescent="0.3">
      <c r="A442" s="4">
        <f ca="1">VLOOKUP(C442,Controle!O:Q,3,FALSE)</f>
        <v>74023071234</v>
      </c>
      <c r="B442" s="182">
        <v>212301572</v>
      </c>
      <c r="C442" s="181" t="s">
        <v>4516</v>
      </c>
      <c r="D442" s="81">
        <v>45239</v>
      </c>
      <c r="E442" t="s">
        <v>5909</v>
      </c>
      <c r="J442" s="4">
        <v>19629</v>
      </c>
      <c r="K442" s="107">
        <v>45194</v>
      </c>
      <c r="L442" s="4"/>
      <c r="M442" s="16">
        <v>20035</v>
      </c>
      <c r="N442" s="107">
        <v>45208</v>
      </c>
      <c r="P442" s="4">
        <v>18919</v>
      </c>
      <c r="Q442" s="4">
        <v>45</v>
      </c>
      <c r="X442" s="124">
        <v>212301617</v>
      </c>
      <c r="Y442" s="123">
        <v>243466</v>
      </c>
      <c r="Z442" s="126" t="s">
        <v>1818</v>
      </c>
      <c r="AA442" s="4">
        <v>243771</v>
      </c>
      <c r="AB442" s="5">
        <v>193</v>
      </c>
      <c r="AE442" s="4">
        <v>212301656</v>
      </c>
      <c r="AF442" s="4">
        <v>717000</v>
      </c>
      <c r="AG442" s="4" t="s">
        <v>4509</v>
      </c>
      <c r="AH442" s="4" t="s">
        <v>115</v>
      </c>
      <c r="AI442" s="4" t="s">
        <v>1818</v>
      </c>
      <c r="AJ442" s="4" t="s">
        <v>1258</v>
      </c>
      <c r="AK442" s="4">
        <v>212301656</v>
      </c>
      <c r="AM442" s="145">
        <v>19885</v>
      </c>
      <c r="AN442" s="81">
        <v>45272</v>
      </c>
    </row>
    <row r="443" spans="1:40" ht="28.2" x14ac:dyDescent="0.3">
      <c r="A443" s="4">
        <f ca="1">VLOOKUP(C443,Controle!O:Q,3,FALSE)</f>
        <v>92278116215</v>
      </c>
      <c r="B443" s="182">
        <v>212301571</v>
      </c>
      <c r="C443" s="181" t="s">
        <v>4552</v>
      </c>
      <c r="D443" s="81">
        <v>45239</v>
      </c>
      <c r="E443" t="s">
        <v>5909</v>
      </c>
      <c r="J443" s="4">
        <v>19783</v>
      </c>
      <c r="K443" s="107">
        <v>45220</v>
      </c>
      <c r="L443" s="4"/>
      <c r="M443" s="16">
        <v>20039</v>
      </c>
      <c r="N443" s="107">
        <v>45208</v>
      </c>
      <c r="P443" s="4">
        <v>18921</v>
      </c>
      <c r="Q443" s="4">
        <v>45</v>
      </c>
      <c r="X443" s="124">
        <v>212301618</v>
      </c>
      <c r="Y443" s="123">
        <v>243466</v>
      </c>
      <c r="Z443" s="126" t="s">
        <v>1818</v>
      </c>
      <c r="AA443" s="4">
        <v>243771</v>
      </c>
      <c r="AB443" s="5">
        <v>193</v>
      </c>
      <c r="AE443" s="4">
        <v>212301572</v>
      </c>
      <c r="AF443" s="4">
        <v>717004</v>
      </c>
      <c r="AG443" s="4" t="s">
        <v>4516</v>
      </c>
      <c r="AH443" s="4" t="s">
        <v>115</v>
      </c>
      <c r="AI443" s="4" t="s">
        <v>1818</v>
      </c>
      <c r="AJ443" s="4" t="s">
        <v>1258</v>
      </c>
      <c r="AK443" s="4">
        <v>212301572</v>
      </c>
      <c r="AM443" s="146">
        <v>19887</v>
      </c>
      <c r="AN443" s="81">
        <v>45272</v>
      </c>
    </row>
    <row r="444" spans="1:40" ht="28.2" x14ac:dyDescent="0.3">
      <c r="A444" s="4">
        <f ca="1">VLOOKUP(C444,Controle!O:Q,3,FALSE)</f>
        <v>68847300215</v>
      </c>
      <c r="B444" s="182">
        <v>212301570</v>
      </c>
      <c r="C444" s="181" t="s">
        <v>4560</v>
      </c>
      <c r="D444" s="81">
        <v>45239</v>
      </c>
      <c r="E444" t="s">
        <v>5909</v>
      </c>
      <c r="J444" s="4">
        <v>18707</v>
      </c>
      <c r="K444" s="107">
        <v>45168</v>
      </c>
      <c r="L444" s="4"/>
      <c r="M444" s="16">
        <v>20041</v>
      </c>
      <c r="N444" s="107">
        <v>45192</v>
      </c>
      <c r="P444" s="4">
        <v>18923</v>
      </c>
      <c r="Q444" s="4">
        <v>45</v>
      </c>
      <c r="X444" s="124">
        <v>212301619</v>
      </c>
      <c r="Y444" s="123">
        <v>243466</v>
      </c>
      <c r="Z444" s="126" t="s">
        <v>1818</v>
      </c>
      <c r="AA444" s="4">
        <v>243771</v>
      </c>
      <c r="AB444" s="5">
        <v>193</v>
      </c>
      <c r="AE444" s="4">
        <v>212301571</v>
      </c>
      <c r="AF444" s="4">
        <v>717015</v>
      </c>
      <c r="AG444" s="4" t="s">
        <v>4552</v>
      </c>
      <c r="AH444" s="4" t="s">
        <v>115</v>
      </c>
      <c r="AI444" s="4" t="s">
        <v>1818</v>
      </c>
      <c r="AJ444" s="4" t="s">
        <v>4554</v>
      </c>
      <c r="AK444" s="4">
        <v>212301571</v>
      </c>
      <c r="AM444" s="145">
        <v>19889</v>
      </c>
      <c r="AN444" s="81">
        <v>45272</v>
      </c>
    </row>
    <row r="445" spans="1:40" ht="28.2" x14ac:dyDescent="0.3">
      <c r="A445" s="4">
        <f ca="1">VLOOKUP(C445,Controle!O:Q,3,FALSE)</f>
        <v>71143402227</v>
      </c>
      <c r="B445" s="182">
        <v>212301569</v>
      </c>
      <c r="C445" s="181" t="s">
        <v>4564</v>
      </c>
      <c r="D445" s="81">
        <v>45239</v>
      </c>
      <c r="E445" t="s">
        <v>5909</v>
      </c>
      <c r="J445" s="4">
        <v>19607</v>
      </c>
      <c r="K445" s="107">
        <v>45196</v>
      </c>
      <c r="L445" s="4"/>
      <c r="M445" s="11">
        <v>20043</v>
      </c>
      <c r="N445" s="107">
        <v>45221</v>
      </c>
      <c r="P445" s="4">
        <v>18929</v>
      </c>
      <c r="Q445" s="4">
        <v>45</v>
      </c>
      <c r="X445" s="124">
        <v>212301620</v>
      </c>
      <c r="Y445" s="123">
        <v>243466</v>
      </c>
      <c r="Z445" s="126" t="s">
        <v>1818</v>
      </c>
      <c r="AA445" s="4">
        <v>243771</v>
      </c>
      <c r="AB445" s="5">
        <v>193</v>
      </c>
      <c r="AE445" s="4">
        <v>212301570</v>
      </c>
      <c r="AF445" s="4">
        <v>717018</v>
      </c>
      <c r="AG445" s="4" t="s">
        <v>4560</v>
      </c>
      <c r="AH445" s="4" t="s">
        <v>115</v>
      </c>
      <c r="AI445" s="4" t="s">
        <v>1818</v>
      </c>
      <c r="AJ445" s="4" t="s">
        <v>1552</v>
      </c>
      <c r="AK445" s="4">
        <v>212301570</v>
      </c>
      <c r="AM445" s="146">
        <v>19891</v>
      </c>
      <c r="AN445" s="81">
        <v>45272</v>
      </c>
    </row>
    <row r="446" spans="1:40" ht="28.2" x14ac:dyDescent="0.3">
      <c r="A446" s="4">
        <f ca="1">VLOOKUP(C446,Controle!O:Q,3,FALSE)</f>
        <v>69131406220</v>
      </c>
      <c r="B446" s="182">
        <v>212301568</v>
      </c>
      <c r="C446" s="181" t="s">
        <v>4582</v>
      </c>
      <c r="D446" s="81">
        <v>45239</v>
      </c>
      <c r="E446" t="s">
        <v>5909</v>
      </c>
      <c r="J446" s="4">
        <v>42370</v>
      </c>
      <c r="K446" s="107">
        <v>45273</v>
      </c>
      <c r="L446" s="4"/>
      <c r="M446" s="11">
        <v>20045</v>
      </c>
      <c r="N446" s="107">
        <v>45221</v>
      </c>
      <c r="P446" s="4">
        <v>18931</v>
      </c>
      <c r="Q446" s="4">
        <v>45</v>
      </c>
      <c r="X446" s="124">
        <v>212301621</v>
      </c>
      <c r="Y446" s="123">
        <v>243466</v>
      </c>
      <c r="Z446" s="126" t="s">
        <v>1818</v>
      </c>
      <c r="AA446" s="4">
        <v>243771</v>
      </c>
      <c r="AB446" s="5">
        <v>193</v>
      </c>
      <c r="AE446" s="4">
        <v>212301569</v>
      </c>
      <c r="AF446" s="4">
        <v>717021</v>
      </c>
      <c r="AG446" s="4" t="s">
        <v>4564</v>
      </c>
      <c r="AH446" s="4" t="s">
        <v>115</v>
      </c>
      <c r="AI446" s="4" t="s">
        <v>1818</v>
      </c>
      <c r="AJ446" s="4" t="s">
        <v>1552</v>
      </c>
      <c r="AK446" s="4">
        <v>212301569</v>
      </c>
      <c r="AM446" s="145">
        <v>19893</v>
      </c>
      <c r="AN446" s="81">
        <v>45272</v>
      </c>
    </row>
    <row r="447" spans="1:40" ht="28.2" x14ac:dyDescent="0.3">
      <c r="A447" s="4">
        <f ca="1">VLOOKUP(C447,Controle!O:Q,3,FALSE)</f>
        <v>3999072202</v>
      </c>
      <c r="B447" s="182">
        <v>212301567</v>
      </c>
      <c r="C447" s="181" t="s">
        <v>4613</v>
      </c>
      <c r="D447" s="81">
        <v>45239</v>
      </c>
      <c r="E447" t="s">
        <v>5909</v>
      </c>
      <c r="J447" s="4">
        <v>17441</v>
      </c>
      <c r="K447" s="107">
        <v>45194</v>
      </c>
      <c r="L447" s="4"/>
      <c r="M447" s="11">
        <v>20047</v>
      </c>
      <c r="N447" s="107">
        <v>45217</v>
      </c>
      <c r="P447" s="4">
        <v>18935</v>
      </c>
      <c r="Q447" s="4">
        <v>45</v>
      </c>
      <c r="X447" s="124">
        <v>212301622</v>
      </c>
      <c r="Y447" s="123">
        <v>243466</v>
      </c>
      <c r="Z447" s="126" t="s">
        <v>1818</v>
      </c>
      <c r="AA447" s="4">
        <v>243771</v>
      </c>
      <c r="AB447" s="5">
        <v>193</v>
      </c>
      <c r="AE447" s="4">
        <v>212301568</v>
      </c>
      <c r="AF447" s="4">
        <v>717025</v>
      </c>
      <c r="AG447" s="4" t="s">
        <v>4582</v>
      </c>
      <c r="AH447" s="4" t="s">
        <v>115</v>
      </c>
      <c r="AI447" s="4" t="s">
        <v>1818</v>
      </c>
      <c r="AJ447" s="4" t="s">
        <v>1552</v>
      </c>
      <c r="AK447" s="4">
        <v>212301568</v>
      </c>
      <c r="AM447" s="146">
        <v>19895</v>
      </c>
      <c r="AN447" s="81">
        <v>45272</v>
      </c>
    </row>
    <row r="448" spans="1:40" ht="28.2" x14ac:dyDescent="0.3">
      <c r="A448" s="4">
        <f ca="1">VLOOKUP(C448,Controle!O:Q,3,FALSE)</f>
        <v>84840366268</v>
      </c>
      <c r="B448" s="182">
        <v>212301657</v>
      </c>
      <c r="C448" s="181" t="s">
        <v>4638</v>
      </c>
      <c r="D448" s="81">
        <v>45239</v>
      </c>
      <c r="E448" t="s">
        <v>5909</v>
      </c>
      <c r="J448" s="4">
        <v>19421</v>
      </c>
      <c r="K448" s="107">
        <v>45216</v>
      </c>
      <c r="L448" s="4"/>
      <c r="M448" s="11">
        <v>20049</v>
      </c>
      <c r="N448" s="107">
        <v>45221</v>
      </c>
      <c r="P448" s="4">
        <v>18939</v>
      </c>
      <c r="Q448" s="4">
        <v>45</v>
      </c>
      <c r="X448" s="124">
        <v>212301623</v>
      </c>
      <c r="Y448" s="123">
        <v>243466</v>
      </c>
      <c r="Z448" s="126" t="s">
        <v>1818</v>
      </c>
      <c r="AA448" s="4">
        <v>243771</v>
      </c>
      <c r="AB448" s="5">
        <v>193</v>
      </c>
      <c r="AE448" s="4">
        <v>212301567</v>
      </c>
      <c r="AF448" s="4">
        <v>717027</v>
      </c>
      <c r="AG448" s="4" t="s">
        <v>4613</v>
      </c>
      <c r="AH448" s="4" t="s">
        <v>115</v>
      </c>
      <c r="AI448" s="4" t="s">
        <v>1818</v>
      </c>
      <c r="AJ448" s="4" t="s">
        <v>399</v>
      </c>
      <c r="AK448" s="4">
        <v>212301567</v>
      </c>
      <c r="AM448" s="145">
        <v>19897</v>
      </c>
      <c r="AN448" s="81">
        <v>45272</v>
      </c>
    </row>
    <row r="449" spans="1:40" ht="28.2" x14ac:dyDescent="0.3">
      <c r="A449" s="4">
        <f ca="1">VLOOKUP(C449,Controle!O:Q,3,FALSE)</f>
        <v>5513977214</v>
      </c>
      <c r="B449" s="182">
        <v>212301566</v>
      </c>
      <c r="C449" s="181" t="s">
        <v>4641</v>
      </c>
      <c r="D449" s="81">
        <v>45239</v>
      </c>
      <c r="E449" t="s">
        <v>5909</v>
      </c>
      <c r="J449" s="4">
        <v>17262</v>
      </c>
      <c r="K449" s="107">
        <v>45190</v>
      </c>
      <c r="L449" s="4"/>
      <c r="M449" s="11">
        <v>20051</v>
      </c>
      <c r="N449" s="107">
        <v>45217</v>
      </c>
      <c r="P449" s="4">
        <v>18945</v>
      </c>
      <c r="Q449" s="4">
        <v>45</v>
      </c>
      <c r="X449" s="124">
        <v>212301624</v>
      </c>
      <c r="Y449" s="123">
        <v>243466</v>
      </c>
      <c r="Z449" s="126" t="s">
        <v>1818</v>
      </c>
      <c r="AA449" s="4">
        <v>243771</v>
      </c>
      <c r="AB449" s="5">
        <v>193</v>
      </c>
      <c r="AE449" s="4">
        <v>212301657</v>
      </c>
      <c r="AF449" s="4">
        <v>717033</v>
      </c>
      <c r="AG449" s="4" t="s">
        <v>4638</v>
      </c>
      <c r="AH449" s="4" t="s">
        <v>4620</v>
      </c>
      <c r="AI449" s="4" t="s">
        <v>63</v>
      </c>
      <c r="AJ449" s="4" t="s">
        <v>2967</v>
      </c>
      <c r="AK449" s="4">
        <v>212301657</v>
      </c>
      <c r="AM449" s="146">
        <v>19899</v>
      </c>
      <c r="AN449" s="81">
        <v>45272</v>
      </c>
    </row>
    <row r="450" spans="1:40" ht="28.2" x14ac:dyDescent="0.3">
      <c r="A450" s="4">
        <f ca="1">VLOOKUP(C450,Controle!O:Q,3,FALSE)</f>
        <v>71367111269</v>
      </c>
      <c r="B450" s="182">
        <v>212301658</v>
      </c>
      <c r="C450" s="181" t="s">
        <v>4646</v>
      </c>
      <c r="D450" s="81">
        <v>45239</v>
      </c>
      <c r="E450" t="s">
        <v>5909</v>
      </c>
      <c r="J450" s="4">
        <v>20353</v>
      </c>
      <c r="K450" s="107">
        <v>45182</v>
      </c>
      <c r="L450" s="4"/>
      <c r="M450" s="11">
        <v>20053</v>
      </c>
      <c r="N450" s="107">
        <v>45223</v>
      </c>
      <c r="P450" s="4">
        <v>18953</v>
      </c>
      <c r="Q450" s="4">
        <v>45</v>
      </c>
      <c r="X450" s="124">
        <v>212301625</v>
      </c>
      <c r="Y450" s="123">
        <v>243466</v>
      </c>
      <c r="Z450" s="126" t="s">
        <v>1818</v>
      </c>
      <c r="AA450" s="4">
        <v>243771</v>
      </c>
      <c r="AB450" s="5">
        <v>193</v>
      </c>
      <c r="AE450" s="4">
        <v>212301566</v>
      </c>
      <c r="AF450" s="4">
        <v>717034</v>
      </c>
      <c r="AG450" s="4" t="s">
        <v>4641</v>
      </c>
      <c r="AH450" s="4" t="s">
        <v>115</v>
      </c>
      <c r="AI450" s="4" t="s">
        <v>1818</v>
      </c>
      <c r="AJ450" s="4" t="s">
        <v>399</v>
      </c>
      <c r="AK450" s="4">
        <v>212301566</v>
      </c>
      <c r="AM450" s="145">
        <v>19901</v>
      </c>
      <c r="AN450" s="81">
        <v>45272</v>
      </c>
    </row>
    <row r="451" spans="1:40" ht="28.2" x14ac:dyDescent="0.3">
      <c r="A451" s="4">
        <f ca="1">VLOOKUP(C451,Controle!O:Q,3,FALSE)</f>
        <v>64222268291</v>
      </c>
      <c r="B451" s="182">
        <v>212301565</v>
      </c>
      <c r="C451" s="181" t="s">
        <v>4654</v>
      </c>
      <c r="D451" s="81">
        <v>45239</v>
      </c>
      <c r="E451" t="s">
        <v>5909</v>
      </c>
      <c r="J451" s="4">
        <v>41636</v>
      </c>
      <c r="K451" s="107">
        <v>45245</v>
      </c>
      <c r="L451" s="4"/>
      <c r="M451" s="11">
        <v>20055</v>
      </c>
      <c r="N451" s="107">
        <v>45226</v>
      </c>
      <c r="P451" s="4">
        <v>18973</v>
      </c>
      <c r="Q451" s="4">
        <v>45</v>
      </c>
      <c r="X451" s="124">
        <v>212301626</v>
      </c>
      <c r="Y451" s="123">
        <v>243466</v>
      </c>
      <c r="Z451" s="126" t="s">
        <v>1818</v>
      </c>
      <c r="AA451" s="4">
        <v>243771</v>
      </c>
      <c r="AB451" s="5">
        <v>193</v>
      </c>
      <c r="AE451" s="4">
        <v>212301658</v>
      </c>
      <c r="AF451" s="4">
        <v>717100</v>
      </c>
      <c r="AG451" s="4" t="s">
        <v>4646</v>
      </c>
      <c r="AH451" s="4" t="s">
        <v>4620</v>
      </c>
      <c r="AI451" s="4" t="s">
        <v>63</v>
      </c>
      <c r="AJ451" s="4" t="s">
        <v>2962</v>
      </c>
      <c r="AK451" s="4">
        <v>212301658</v>
      </c>
      <c r="AM451" s="146">
        <v>19903</v>
      </c>
      <c r="AN451" s="81">
        <v>45272</v>
      </c>
    </row>
    <row r="452" spans="1:40" ht="28.2" x14ac:dyDescent="0.3">
      <c r="A452" s="4">
        <f ca="1">VLOOKUP(C452,Controle!O:Q,3,FALSE)</f>
        <v>69497680287</v>
      </c>
      <c r="B452" s="182">
        <v>212301564</v>
      </c>
      <c r="C452" s="181" t="s">
        <v>4664</v>
      </c>
      <c r="D452" s="81">
        <v>45239</v>
      </c>
      <c r="E452" t="s">
        <v>5909</v>
      </c>
      <c r="J452" s="4">
        <v>41344</v>
      </c>
      <c r="K452" s="107">
        <v>45223</v>
      </c>
      <c r="L452" s="4"/>
      <c r="M452" s="11">
        <v>20057</v>
      </c>
      <c r="N452" s="107">
        <v>45222</v>
      </c>
      <c r="P452" s="4">
        <v>18961</v>
      </c>
      <c r="Q452" s="4">
        <v>45</v>
      </c>
      <c r="X452" s="124">
        <v>212301627</v>
      </c>
      <c r="Y452" s="123">
        <v>243466</v>
      </c>
      <c r="Z452" s="126" t="s">
        <v>1818</v>
      </c>
      <c r="AA452" s="4">
        <v>243771</v>
      </c>
      <c r="AB452" s="5">
        <v>193</v>
      </c>
      <c r="AE452" s="4">
        <v>212301565</v>
      </c>
      <c r="AF452" s="4">
        <v>717101</v>
      </c>
      <c r="AG452" s="4" t="s">
        <v>4654</v>
      </c>
      <c r="AH452" s="4" t="s">
        <v>115</v>
      </c>
      <c r="AI452" s="4" t="s">
        <v>1818</v>
      </c>
      <c r="AJ452" s="4" t="s">
        <v>399</v>
      </c>
      <c r="AK452" s="4">
        <v>212301565</v>
      </c>
      <c r="AM452" s="145">
        <v>19905</v>
      </c>
      <c r="AN452" s="81">
        <v>45272</v>
      </c>
    </row>
    <row r="453" spans="1:40" ht="28.2" x14ac:dyDescent="0.3">
      <c r="A453" s="4">
        <f ca="1">VLOOKUP(C453,Controle!O:Q,3,FALSE)</f>
        <v>32733267</v>
      </c>
      <c r="B453" s="182">
        <v>212301659</v>
      </c>
      <c r="C453" s="181" t="s">
        <v>4676</v>
      </c>
      <c r="D453" s="81">
        <v>45239</v>
      </c>
      <c r="E453" t="s">
        <v>5909</v>
      </c>
      <c r="J453" s="4">
        <v>19963</v>
      </c>
      <c r="K453" s="107">
        <v>45204</v>
      </c>
      <c r="L453" s="4"/>
      <c r="M453" s="11">
        <v>20059</v>
      </c>
      <c r="N453" s="107">
        <v>45237</v>
      </c>
      <c r="P453" s="4">
        <v>19381</v>
      </c>
      <c r="Q453" s="4">
        <v>80</v>
      </c>
      <c r="X453" s="124">
        <v>212301628</v>
      </c>
      <c r="Y453" s="123">
        <v>243466</v>
      </c>
      <c r="Z453" s="126" t="s">
        <v>1818</v>
      </c>
      <c r="AA453" s="4">
        <v>243771</v>
      </c>
      <c r="AB453" s="5">
        <v>193</v>
      </c>
      <c r="AE453" s="4">
        <v>212301564</v>
      </c>
      <c r="AF453" s="4">
        <v>717102</v>
      </c>
      <c r="AG453" s="4" t="s">
        <v>4664</v>
      </c>
      <c r="AH453" s="4" t="s">
        <v>115</v>
      </c>
      <c r="AI453" s="4" t="s">
        <v>1818</v>
      </c>
      <c r="AJ453" s="4" t="s">
        <v>399</v>
      </c>
      <c r="AK453" s="4">
        <v>212301564</v>
      </c>
      <c r="AM453" s="146">
        <v>19907</v>
      </c>
      <c r="AN453" s="81">
        <v>45272</v>
      </c>
    </row>
    <row r="454" spans="1:40" ht="28.2" x14ac:dyDescent="0.3">
      <c r="A454" s="4">
        <f ca="1">VLOOKUP(C454,Controle!O:Q,3,FALSE)</f>
        <v>95860363249</v>
      </c>
      <c r="B454" s="182">
        <v>212301660</v>
      </c>
      <c r="C454" s="181" t="s">
        <v>4691</v>
      </c>
      <c r="D454" s="81">
        <v>45239</v>
      </c>
      <c r="E454" t="s">
        <v>5909</v>
      </c>
      <c r="J454" s="4">
        <v>41476</v>
      </c>
      <c r="K454" s="107">
        <v>45254</v>
      </c>
      <c r="L454" s="4"/>
      <c r="M454" s="11">
        <v>20061</v>
      </c>
      <c r="N454" s="107">
        <v>45237</v>
      </c>
      <c r="P454" s="4">
        <v>19637</v>
      </c>
      <c r="Q454" s="4">
        <v>80</v>
      </c>
      <c r="X454" s="124">
        <v>212301629</v>
      </c>
      <c r="Y454" s="123">
        <v>243466</v>
      </c>
      <c r="Z454" s="126" t="s">
        <v>1818</v>
      </c>
      <c r="AA454" s="4">
        <v>243771</v>
      </c>
      <c r="AB454" s="5">
        <v>193</v>
      </c>
      <c r="AE454" s="4">
        <v>212301659</v>
      </c>
      <c r="AF454" s="4">
        <v>717103</v>
      </c>
      <c r="AG454" s="4" t="s">
        <v>4676</v>
      </c>
      <c r="AH454" s="4" t="s">
        <v>4620</v>
      </c>
      <c r="AI454" s="4" t="s">
        <v>63</v>
      </c>
      <c r="AJ454" s="4" t="s">
        <v>2967</v>
      </c>
      <c r="AK454" s="4">
        <v>212301659</v>
      </c>
      <c r="AM454" s="145">
        <v>19909</v>
      </c>
      <c r="AN454" s="81">
        <v>45272</v>
      </c>
    </row>
    <row r="455" spans="1:40" ht="28.2" x14ac:dyDescent="0.3">
      <c r="A455" s="4">
        <f ca="1">VLOOKUP(C455,Controle!O:Q,3,FALSE)</f>
        <v>71190013290</v>
      </c>
      <c r="B455" s="182">
        <v>212301562</v>
      </c>
      <c r="C455" s="181" t="s">
        <v>4719</v>
      </c>
      <c r="D455" s="81">
        <v>45239</v>
      </c>
      <c r="E455" t="s">
        <v>5909</v>
      </c>
      <c r="J455" s="4">
        <v>19523</v>
      </c>
      <c r="K455" s="107">
        <v>45247</v>
      </c>
      <c r="L455" s="4"/>
      <c r="M455" s="11">
        <v>20063</v>
      </c>
      <c r="N455" s="107">
        <v>45221</v>
      </c>
      <c r="P455" s="4">
        <v>18983</v>
      </c>
      <c r="Q455" s="4">
        <v>45</v>
      </c>
      <c r="X455" s="124">
        <v>212301630</v>
      </c>
      <c r="Y455" s="123">
        <v>243466</v>
      </c>
      <c r="Z455" s="126" t="s">
        <v>1818</v>
      </c>
      <c r="AA455" s="4">
        <v>243771</v>
      </c>
      <c r="AB455" s="5">
        <v>193</v>
      </c>
      <c r="AE455" s="4">
        <v>212301660</v>
      </c>
      <c r="AF455" s="4">
        <v>717104</v>
      </c>
      <c r="AG455" s="4" t="s">
        <v>4691</v>
      </c>
      <c r="AH455" s="4" t="s">
        <v>4620</v>
      </c>
      <c r="AI455" s="4" t="s">
        <v>63</v>
      </c>
      <c r="AJ455" s="4" t="s">
        <v>2812</v>
      </c>
      <c r="AK455" s="4">
        <v>212301660</v>
      </c>
      <c r="AM455" s="146">
        <v>19911</v>
      </c>
      <c r="AN455" s="81">
        <v>45272</v>
      </c>
    </row>
    <row r="456" spans="1:40" ht="28.2" x14ac:dyDescent="0.3">
      <c r="A456" s="4">
        <f ca="1">VLOOKUP(C456,Controle!O:Q,3,FALSE)</f>
        <v>79090290206</v>
      </c>
      <c r="B456" s="182">
        <v>212301561</v>
      </c>
      <c r="C456" s="181" t="s">
        <v>4845</v>
      </c>
      <c r="D456" s="81">
        <v>45239</v>
      </c>
      <c r="E456" t="s">
        <v>5909</v>
      </c>
      <c r="J456" s="4">
        <v>19305</v>
      </c>
      <c r="K456" s="107">
        <v>45253</v>
      </c>
      <c r="L456" s="4"/>
      <c r="M456" s="11">
        <v>20065</v>
      </c>
      <c r="N456" s="107">
        <v>45223</v>
      </c>
      <c r="P456" s="4">
        <v>18987</v>
      </c>
      <c r="Q456" s="4">
        <v>45</v>
      </c>
      <c r="X456" s="124">
        <v>212301631</v>
      </c>
      <c r="Y456" s="123">
        <v>243466</v>
      </c>
      <c r="Z456" s="126" t="s">
        <v>1818</v>
      </c>
      <c r="AA456" s="4">
        <v>243771</v>
      </c>
      <c r="AB456" s="5">
        <v>193</v>
      </c>
      <c r="AE456" s="4">
        <v>212301563</v>
      </c>
      <c r="AF456" s="4">
        <v>717105</v>
      </c>
      <c r="AG456" s="4" t="s">
        <v>4714</v>
      </c>
      <c r="AH456" s="4" t="s">
        <v>115</v>
      </c>
      <c r="AI456" s="4" t="s">
        <v>1818</v>
      </c>
      <c r="AJ456" s="4" t="s">
        <v>356</v>
      </c>
      <c r="AK456" s="4">
        <v>212301563</v>
      </c>
      <c r="AM456" s="145">
        <v>19913</v>
      </c>
      <c r="AN456" s="81">
        <v>45272</v>
      </c>
    </row>
    <row r="457" spans="1:40" ht="28.2" x14ac:dyDescent="0.3">
      <c r="A457" s="4">
        <f ca="1">VLOOKUP(C457,Controle!O:Q,3,FALSE)</f>
        <v>666798265</v>
      </c>
      <c r="B457" s="182">
        <v>212301560</v>
      </c>
      <c r="C457" s="181" t="s">
        <v>4886</v>
      </c>
      <c r="D457" s="81">
        <v>45239</v>
      </c>
      <c r="E457" t="s">
        <v>5909</v>
      </c>
      <c r="J457" s="4">
        <v>41444</v>
      </c>
      <c r="K457" s="107">
        <v>45226</v>
      </c>
      <c r="L457" s="4"/>
      <c r="M457" s="11">
        <v>20067</v>
      </c>
      <c r="N457" s="107">
        <v>45223</v>
      </c>
      <c r="P457" s="4">
        <v>19001</v>
      </c>
      <c r="Q457" s="4">
        <v>45</v>
      </c>
      <c r="X457" s="124">
        <v>212301642</v>
      </c>
      <c r="Y457" s="123">
        <v>243466</v>
      </c>
      <c r="Z457" s="126" t="s">
        <v>1818</v>
      </c>
      <c r="AA457" s="4">
        <v>243771</v>
      </c>
      <c r="AB457" s="5">
        <v>193</v>
      </c>
      <c r="AE457" s="4">
        <v>212301562</v>
      </c>
      <c r="AF457" s="4">
        <v>717106</v>
      </c>
      <c r="AG457" s="4" t="s">
        <v>4719</v>
      </c>
      <c r="AH457" s="4" t="s">
        <v>4620</v>
      </c>
      <c r="AI457" s="4" t="s">
        <v>63</v>
      </c>
      <c r="AJ457" s="4" t="s">
        <v>4721</v>
      </c>
      <c r="AK457" s="4">
        <v>212301562</v>
      </c>
      <c r="AM457" s="146">
        <v>19929</v>
      </c>
      <c r="AN457" s="81">
        <v>45272</v>
      </c>
    </row>
    <row r="458" spans="1:40" ht="28.2" x14ac:dyDescent="0.3">
      <c r="A458" s="4">
        <f ca="1">VLOOKUP(C458,Controle!O:Q,3,FALSE)</f>
        <v>421663227</v>
      </c>
      <c r="B458" s="182">
        <v>212301559</v>
      </c>
      <c r="C458" s="181" t="s">
        <v>4890</v>
      </c>
      <c r="D458" s="81">
        <v>45239</v>
      </c>
      <c r="E458" t="s">
        <v>5909</v>
      </c>
      <c r="J458" s="4">
        <v>16738</v>
      </c>
      <c r="K458" s="107">
        <v>45177</v>
      </c>
      <c r="L458" s="4"/>
      <c r="M458" s="11">
        <v>20071</v>
      </c>
      <c r="N458" s="107">
        <v>45236</v>
      </c>
      <c r="P458" s="4">
        <v>19303</v>
      </c>
      <c r="Q458" s="4">
        <v>80</v>
      </c>
      <c r="X458" s="124">
        <v>212301643</v>
      </c>
      <c r="Y458" s="123">
        <v>243466</v>
      </c>
      <c r="Z458" s="126" t="s">
        <v>1818</v>
      </c>
      <c r="AA458" s="4">
        <v>243771</v>
      </c>
      <c r="AB458" s="5">
        <v>193</v>
      </c>
      <c r="AE458" s="4">
        <v>212301561</v>
      </c>
      <c r="AF458" s="4">
        <v>717152</v>
      </c>
      <c r="AG458" s="4" t="s">
        <v>4845</v>
      </c>
      <c r="AH458" s="4" t="s">
        <v>115</v>
      </c>
      <c r="AI458" s="4" t="s">
        <v>1818</v>
      </c>
      <c r="AJ458" s="4" t="s">
        <v>121</v>
      </c>
      <c r="AK458" s="4">
        <v>212301561</v>
      </c>
      <c r="AM458" s="145">
        <v>19931</v>
      </c>
      <c r="AN458" s="81">
        <v>45272</v>
      </c>
    </row>
    <row r="459" spans="1:40" ht="28.2" x14ac:dyDescent="0.3">
      <c r="A459" s="4">
        <f ca="1">VLOOKUP(C459,Controle!O:Q,3,FALSE)</f>
        <v>52139930282</v>
      </c>
      <c r="B459" s="182">
        <v>212301558</v>
      </c>
      <c r="C459" s="181" t="s">
        <v>4894</v>
      </c>
      <c r="D459" s="81">
        <v>45239</v>
      </c>
      <c r="E459" t="s">
        <v>5909</v>
      </c>
      <c r="J459" s="4">
        <v>19363</v>
      </c>
      <c r="K459" s="107">
        <v>45226</v>
      </c>
      <c r="L459" s="4"/>
      <c r="M459" s="11">
        <v>20073</v>
      </c>
      <c r="N459" s="107">
        <v>45207</v>
      </c>
      <c r="P459" s="4">
        <v>16625</v>
      </c>
      <c r="Q459" s="5">
        <v>45</v>
      </c>
      <c r="X459" s="124">
        <v>212301644</v>
      </c>
      <c r="Y459" s="123">
        <v>243466</v>
      </c>
      <c r="Z459" s="126" t="s">
        <v>1818</v>
      </c>
      <c r="AA459" s="4">
        <v>243771</v>
      </c>
      <c r="AB459" s="5">
        <v>193</v>
      </c>
      <c r="AE459" s="4">
        <v>212301560</v>
      </c>
      <c r="AF459" s="4">
        <v>717192</v>
      </c>
      <c r="AG459" s="4" t="s">
        <v>4886</v>
      </c>
      <c r="AH459" s="4" t="s">
        <v>115</v>
      </c>
      <c r="AI459" s="4" t="s">
        <v>1818</v>
      </c>
      <c r="AJ459" s="4" t="s">
        <v>4876</v>
      </c>
      <c r="AK459" s="4">
        <v>212301560</v>
      </c>
      <c r="AM459" s="146">
        <v>19933</v>
      </c>
      <c r="AN459" s="81">
        <v>45272</v>
      </c>
    </row>
    <row r="460" spans="1:40" ht="28.2" x14ac:dyDescent="0.3">
      <c r="A460" s="4">
        <f ca="1">VLOOKUP(C460,Controle!O:Q,3,FALSE)</f>
        <v>4799014226</v>
      </c>
      <c r="B460" s="182">
        <v>212301557</v>
      </c>
      <c r="C460" s="181" t="s">
        <v>4898</v>
      </c>
      <c r="D460" s="81">
        <v>45239</v>
      </c>
      <c r="E460" t="s">
        <v>5909</v>
      </c>
      <c r="J460" s="4">
        <v>20083</v>
      </c>
      <c r="K460" s="107">
        <v>45233</v>
      </c>
      <c r="L460" s="4"/>
      <c r="M460" s="11">
        <v>20075</v>
      </c>
      <c r="N460" s="107">
        <v>45236</v>
      </c>
      <c r="P460" s="4">
        <v>16573</v>
      </c>
      <c r="Q460" s="5">
        <v>45</v>
      </c>
      <c r="X460" s="124">
        <v>212301645</v>
      </c>
      <c r="Y460" s="123">
        <v>243466</v>
      </c>
      <c r="Z460" s="126" t="s">
        <v>1818</v>
      </c>
      <c r="AA460" s="4">
        <v>243771</v>
      </c>
      <c r="AB460" s="5">
        <v>193</v>
      </c>
      <c r="AE460" s="4">
        <v>212301559</v>
      </c>
      <c r="AF460" s="4">
        <v>717197</v>
      </c>
      <c r="AG460" s="4" t="s">
        <v>4890</v>
      </c>
      <c r="AH460" s="4" t="s">
        <v>115</v>
      </c>
      <c r="AI460" s="4" t="s">
        <v>1818</v>
      </c>
      <c r="AJ460" s="4" t="s">
        <v>4876</v>
      </c>
      <c r="AK460" s="4">
        <v>212301559</v>
      </c>
      <c r="AM460" s="145">
        <v>19935</v>
      </c>
      <c r="AN460" s="81">
        <v>45272</v>
      </c>
    </row>
    <row r="461" spans="1:40" ht="28.2" x14ac:dyDescent="0.3">
      <c r="A461" s="4">
        <f ca="1">VLOOKUP(C461,Controle!O:Q,3,FALSE)</f>
        <v>70138551200</v>
      </c>
      <c r="B461" s="182">
        <v>212301556</v>
      </c>
      <c r="C461" s="181" t="s">
        <v>4929</v>
      </c>
      <c r="D461" s="81">
        <v>45239</v>
      </c>
      <c r="E461" t="s">
        <v>5909</v>
      </c>
      <c r="J461" s="4">
        <v>20107</v>
      </c>
      <c r="K461" s="107">
        <v>45226</v>
      </c>
      <c r="L461" s="4"/>
      <c r="M461" s="11">
        <v>20077</v>
      </c>
      <c r="N461" s="107">
        <v>45236</v>
      </c>
      <c r="P461" s="4">
        <v>16620</v>
      </c>
      <c r="Q461" s="5">
        <v>45</v>
      </c>
      <c r="X461" s="124">
        <v>212301646</v>
      </c>
      <c r="Y461" s="123">
        <v>243466</v>
      </c>
      <c r="Z461" s="126" t="s">
        <v>1818</v>
      </c>
      <c r="AA461" s="4">
        <v>243771</v>
      </c>
      <c r="AB461" s="5">
        <v>193</v>
      </c>
      <c r="AE461" s="4">
        <v>212301558</v>
      </c>
      <c r="AF461" s="4">
        <v>717213</v>
      </c>
      <c r="AG461" s="4" t="s">
        <v>4894</v>
      </c>
      <c r="AH461" s="4" t="s">
        <v>115</v>
      </c>
      <c r="AI461" s="4" t="s">
        <v>1818</v>
      </c>
      <c r="AJ461" s="4" t="s">
        <v>4876</v>
      </c>
      <c r="AK461" s="4">
        <v>212301558</v>
      </c>
      <c r="AM461" s="146">
        <v>19937</v>
      </c>
      <c r="AN461" s="81">
        <v>45272</v>
      </c>
    </row>
    <row r="462" spans="1:40" ht="28.2" x14ac:dyDescent="0.3">
      <c r="A462" s="4">
        <f ca="1">VLOOKUP(C462,Controle!O:Q,3,FALSE)</f>
        <v>664047203</v>
      </c>
      <c r="B462" s="182">
        <v>212301555</v>
      </c>
      <c r="C462" s="181" t="s">
        <v>4949</v>
      </c>
      <c r="D462" s="81">
        <v>45239</v>
      </c>
      <c r="E462" t="s">
        <v>5909</v>
      </c>
      <c r="J462" s="4">
        <v>19435</v>
      </c>
      <c r="K462" s="107">
        <v>45217</v>
      </c>
      <c r="L462" s="4"/>
      <c r="M462" s="11">
        <v>20079</v>
      </c>
      <c r="N462" s="107">
        <v>45235</v>
      </c>
      <c r="P462" s="4">
        <v>19293</v>
      </c>
      <c r="Q462" s="5">
        <v>45</v>
      </c>
      <c r="X462" s="124">
        <v>212301647</v>
      </c>
      <c r="Y462" s="123">
        <v>243466</v>
      </c>
      <c r="Z462" s="126" t="s">
        <v>1818</v>
      </c>
      <c r="AA462" s="4">
        <v>243771</v>
      </c>
      <c r="AB462" s="5">
        <v>193</v>
      </c>
      <c r="AE462" s="4">
        <v>212301557</v>
      </c>
      <c r="AF462" s="4">
        <v>717214</v>
      </c>
      <c r="AG462" s="4" t="s">
        <v>4898</v>
      </c>
      <c r="AH462" s="4" t="s">
        <v>115</v>
      </c>
      <c r="AI462" s="4" t="s">
        <v>1818</v>
      </c>
      <c r="AJ462" s="4" t="s">
        <v>4876</v>
      </c>
      <c r="AK462" s="4">
        <v>212301557</v>
      </c>
      <c r="AM462" s="145">
        <v>19939</v>
      </c>
      <c r="AN462" s="81">
        <v>45272</v>
      </c>
    </row>
    <row r="463" spans="1:40" ht="28.2" x14ac:dyDescent="0.3">
      <c r="A463" s="4">
        <f ca="1">VLOOKUP(C463,Controle!O:Q,3,FALSE)</f>
        <v>669833207</v>
      </c>
      <c r="B463" s="182">
        <v>212301554</v>
      </c>
      <c r="C463" s="181" t="s">
        <v>4996</v>
      </c>
      <c r="D463" s="81">
        <v>45239</v>
      </c>
      <c r="E463" t="s">
        <v>5909</v>
      </c>
      <c r="J463" s="4">
        <v>19905</v>
      </c>
      <c r="K463" s="107">
        <v>45190</v>
      </c>
      <c r="L463" s="4"/>
      <c r="M463" s="11">
        <v>20083</v>
      </c>
      <c r="N463" s="107">
        <v>45233</v>
      </c>
      <c r="P463" s="4">
        <v>19305</v>
      </c>
      <c r="Q463" s="4">
        <v>80</v>
      </c>
      <c r="X463" s="124">
        <v>212301648</v>
      </c>
      <c r="Y463" s="123">
        <v>243466</v>
      </c>
      <c r="Z463" s="126" t="s">
        <v>1818</v>
      </c>
      <c r="AA463" s="4">
        <v>243771</v>
      </c>
      <c r="AB463" s="5">
        <v>193</v>
      </c>
      <c r="AE463" s="4">
        <v>212301556</v>
      </c>
      <c r="AF463" s="4">
        <v>717037</v>
      </c>
      <c r="AG463" s="4" t="s">
        <v>4929</v>
      </c>
      <c r="AH463" s="4" t="s">
        <v>115</v>
      </c>
      <c r="AI463" s="4" t="s">
        <v>1818</v>
      </c>
      <c r="AJ463" s="4" t="s">
        <v>415</v>
      </c>
      <c r="AK463" s="4">
        <v>212301556</v>
      </c>
      <c r="AM463" s="146">
        <v>19941</v>
      </c>
      <c r="AN463" s="81">
        <v>45272</v>
      </c>
    </row>
    <row r="464" spans="1:40" ht="28.2" x14ac:dyDescent="0.3">
      <c r="A464" s="4">
        <f ca="1">VLOOKUP(C464,Controle!O:Q,3,FALSE)</f>
        <v>1494277271</v>
      </c>
      <c r="B464" s="182">
        <v>212301553</v>
      </c>
      <c r="C464" s="181" t="s">
        <v>5000</v>
      </c>
      <c r="D464" s="81">
        <v>45239</v>
      </c>
      <c r="E464" t="s">
        <v>5909</v>
      </c>
      <c r="J464" s="4">
        <v>41544</v>
      </c>
      <c r="K464" s="107">
        <v>45241</v>
      </c>
      <c r="L464" s="4"/>
      <c r="M464" s="11">
        <v>20085</v>
      </c>
      <c r="N464" s="107">
        <v>45237</v>
      </c>
      <c r="P464" s="4">
        <v>19307</v>
      </c>
      <c r="Q464" s="4">
        <v>80</v>
      </c>
      <c r="X464" s="124">
        <v>212301649</v>
      </c>
      <c r="Y464" s="123">
        <v>243466</v>
      </c>
      <c r="Z464" s="126" t="s">
        <v>1818</v>
      </c>
      <c r="AA464" s="4">
        <v>243771</v>
      </c>
      <c r="AB464" s="5">
        <v>193</v>
      </c>
      <c r="AE464" s="4">
        <v>212301555</v>
      </c>
      <c r="AF464" s="4">
        <v>717042</v>
      </c>
      <c r="AG464" s="4" t="s">
        <v>4949</v>
      </c>
      <c r="AH464" s="4" t="s">
        <v>115</v>
      </c>
      <c r="AI464" s="4" t="s">
        <v>1818</v>
      </c>
      <c r="AJ464" s="4" t="s">
        <v>121</v>
      </c>
      <c r="AK464" s="4">
        <v>212301555</v>
      </c>
      <c r="AM464" s="145">
        <v>19943</v>
      </c>
      <c r="AN464" s="81">
        <v>45272</v>
      </c>
    </row>
    <row r="465" spans="1:40" ht="28.2" x14ac:dyDescent="0.3">
      <c r="A465" s="4">
        <f ca="1">VLOOKUP(C465,Controle!O:Q,3,FALSE)</f>
        <v>4585460209</v>
      </c>
      <c r="B465" s="182">
        <v>212301552</v>
      </c>
      <c r="C465" s="181" t="s">
        <v>5004</v>
      </c>
      <c r="D465" s="81">
        <v>45239</v>
      </c>
      <c r="E465" t="s">
        <v>5909</v>
      </c>
      <c r="J465" s="4">
        <v>19521</v>
      </c>
      <c r="K465" s="107">
        <v>45257</v>
      </c>
      <c r="L465" s="4"/>
      <c r="M465" s="11">
        <v>20089</v>
      </c>
      <c r="N465" s="107">
        <v>45233</v>
      </c>
      <c r="P465" s="4">
        <v>19309</v>
      </c>
      <c r="Q465" s="4">
        <v>80</v>
      </c>
      <c r="X465" s="124">
        <v>212301650</v>
      </c>
      <c r="Y465" s="123">
        <v>243466</v>
      </c>
      <c r="Z465" s="126" t="s">
        <v>1818</v>
      </c>
      <c r="AA465" s="4">
        <v>243771</v>
      </c>
      <c r="AB465" s="5">
        <v>193</v>
      </c>
      <c r="AE465" s="4">
        <v>212301554</v>
      </c>
      <c r="AF465" s="4">
        <v>717107</v>
      </c>
      <c r="AG465" s="4" t="s">
        <v>4996</v>
      </c>
      <c r="AH465" s="4" t="s">
        <v>115</v>
      </c>
      <c r="AI465" s="4" t="s">
        <v>1818</v>
      </c>
      <c r="AJ465" s="4" t="s">
        <v>121</v>
      </c>
      <c r="AK465" s="4">
        <v>212301554</v>
      </c>
      <c r="AM465" s="146">
        <v>19945</v>
      </c>
      <c r="AN465" s="81">
        <v>45272</v>
      </c>
    </row>
    <row r="466" spans="1:40" ht="28.2" x14ac:dyDescent="0.3">
      <c r="A466" s="4">
        <f ca="1">VLOOKUP(C466,Controle!O:Q,3,FALSE)</f>
        <v>7129049219</v>
      </c>
      <c r="B466" s="182">
        <v>212301551</v>
      </c>
      <c r="C466" s="181" t="s">
        <v>5016</v>
      </c>
      <c r="D466" s="81">
        <v>45239</v>
      </c>
      <c r="E466" t="s">
        <v>5909</v>
      </c>
      <c r="J466" s="4">
        <v>19943</v>
      </c>
      <c r="K466" s="107">
        <v>45197</v>
      </c>
      <c r="L466" s="4"/>
      <c r="M466" s="11">
        <v>20091</v>
      </c>
      <c r="N466" s="107">
        <v>45236</v>
      </c>
      <c r="P466" s="4">
        <v>19311</v>
      </c>
      <c r="Q466" s="4">
        <v>80</v>
      </c>
      <c r="X466" s="124">
        <v>212301651</v>
      </c>
      <c r="Y466" s="123">
        <v>243466</v>
      </c>
      <c r="Z466" s="126" t="s">
        <v>1818</v>
      </c>
      <c r="AA466" s="4">
        <v>243771</v>
      </c>
      <c r="AB466" s="5">
        <v>193</v>
      </c>
      <c r="AE466" s="4">
        <v>212301553</v>
      </c>
      <c r="AF466" s="4">
        <v>717109</v>
      </c>
      <c r="AG466" s="4" t="s">
        <v>5000</v>
      </c>
      <c r="AH466" s="4" t="s">
        <v>115</v>
      </c>
      <c r="AI466" s="4" t="s">
        <v>1818</v>
      </c>
      <c r="AJ466" s="4" t="s">
        <v>121</v>
      </c>
      <c r="AK466" s="4">
        <v>212301553</v>
      </c>
      <c r="AM466" s="145">
        <v>19947</v>
      </c>
      <c r="AN466" s="81">
        <v>45272</v>
      </c>
    </row>
    <row r="467" spans="1:40" ht="28.2" x14ac:dyDescent="0.3">
      <c r="A467" s="4">
        <f ca="1">VLOOKUP(C467,Controle!O:Q,3,FALSE)</f>
        <v>16469925200</v>
      </c>
      <c r="B467" s="182">
        <v>212301550</v>
      </c>
      <c r="C467" s="181" t="s">
        <v>5044</v>
      </c>
      <c r="D467" s="81">
        <v>45239</v>
      </c>
      <c r="E467" t="s">
        <v>5909</v>
      </c>
      <c r="J467" s="4">
        <v>42608</v>
      </c>
      <c r="K467" s="107">
        <v>45247</v>
      </c>
      <c r="L467" s="4"/>
      <c r="M467" s="11">
        <v>20093</v>
      </c>
      <c r="N467" s="107">
        <v>45233</v>
      </c>
      <c r="P467" s="4">
        <v>19313</v>
      </c>
      <c r="Q467" s="4">
        <v>80</v>
      </c>
      <c r="X467" s="124">
        <v>212301652</v>
      </c>
      <c r="Y467" s="123">
        <v>243466</v>
      </c>
      <c r="Z467" s="126" t="s">
        <v>1818</v>
      </c>
      <c r="AA467" s="4">
        <v>243771</v>
      </c>
      <c r="AB467" s="5">
        <v>193</v>
      </c>
      <c r="AE467" s="4">
        <v>212301552</v>
      </c>
      <c r="AF467" s="4">
        <v>717113</v>
      </c>
      <c r="AG467" s="4" t="s">
        <v>5004</v>
      </c>
      <c r="AH467" s="4" t="s">
        <v>115</v>
      </c>
      <c r="AI467" s="4" t="s">
        <v>1818</v>
      </c>
      <c r="AJ467" s="4" t="s">
        <v>121</v>
      </c>
      <c r="AK467" s="4">
        <v>212301552</v>
      </c>
      <c r="AM467" s="146">
        <v>19949</v>
      </c>
      <c r="AN467" s="81">
        <v>45272</v>
      </c>
    </row>
    <row r="468" spans="1:40" ht="28.2" x14ac:dyDescent="0.3">
      <c r="A468" s="4">
        <f ca="1">VLOOKUP(C468,Controle!O:Q,3,FALSE)</f>
        <v>30812992253</v>
      </c>
      <c r="B468" s="182">
        <v>212301549</v>
      </c>
      <c r="C468" s="181" t="s">
        <v>5048</v>
      </c>
      <c r="D468" s="81">
        <v>45239</v>
      </c>
      <c r="E468" t="s">
        <v>5909</v>
      </c>
      <c r="J468" s="4">
        <v>19549</v>
      </c>
      <c r="K468" s="107">
        <v>45202</v>
      </c>
      <c r="L468" s="4"/>
      <c r="M468" s="11">
        <v>20095</v>
      </c>
      <c r="N468" s="107">
        <v>45226</v>
      </c>
      <c r="P468" s="4">
        <v>19315</v>
      </c>
      <c r="Q468" s="4">
        <v>80</v>
      </c>
      <c r="X468" s="124">
        <v>212301653</v>
      </c>
      <c r="Y468" s="123">
        <v>243466</v>
      </c>
      <c r="Z468" s="126" t="s">
        <v>1818</v>
      </c>
      <c r="AA468" s="4">
        <v>243771</v>
      </c>
      <c r="AB468" s="5">
        <v>193</v>
      </c>
      <c r="AE468" s="4">
        <v>212301551</v>
      </c>
      <c r="AF468" s="4">
        <v>717114</v>
      </c>
      <c r="AG468" s="4" t="s">
        <v>5016</v>
      </c>
      <c r="AH468" s="4" t="s">
        <v>115</v>
      </c>
      <c r="AI468" s="4" t="s">
        <v>1818</v>
      </c>
      <c r="AJ468" s="4" t="s">
        <v>121</v>
      </c>
      <c r="AK468" s="4">
        <v>212301551</v>
      </c>
      <c r="AM468" s="145">
        <v>19951</v>
      </c>
      <c r="AN468" s="81">
        <v>45272</v>
      </c>
    </row>
    <row r="469" spans="1:40" ht="28.2" x14ac:dyDescent="0.3">
      <c r="A469" s="4">
        <f ca="1">VLOOKUP(C469,Controle!O:Q,3,FALSE)</f>
        <v>61048372200</v>
      </c>
      <c r="B469" s="182">
        <v>212301548</v>
      </c>
      <c r="C469" s="181" t="s">
        <v>5052</v>
      </c>
      <c r="D469" s="81">
        <v>45239</v>
      </c>
      <c r="E469" t="s">
        <v>5909</v>
      </c>
      <c r="J469" s="4">
        <v>17188</v>
      </c>
      <c r="K469" s="107">
        <v>45186</v>
      </c>
      <c r="L469" s="4"/>
      <c r="M469" s="11">
        <v>20097</v>
      </c>
      <c r="N469" s="107">
        <v>45233</v>
      </c>
      <c r="P469" s="4">
        <v>19317</v>
      </c>
      <c r="Q469" s="4">
        <v>80</v>
      </c>
      <c r="X469" s="124">
        <v>212301654</v>
      </c>
      <c r="Y469" s="123">
        <v>243466</v>
      </c>
      <c r="Z469" s="126" t="s">
        <v>1818</v>
      </c>
      <c r="AA469" s="4">
        <v>243771</v>
      </c>
      <c r="AB469" s="5">
        <v>193</v>
      </c>
      <c r="AE469" s="4">
        <v>212301550</v>
      </c>
      <c r="AF469" s="4">
        <v>717117</v>
      </c>
      <c r="AG469" s="4" t="s">
        <v>5044</v>
      </c>
      <c r="AH469" s="4" t="s">
        <v>115</v>
      </c>
      <c r="AI469" s="4" t="s">
        <v>1818</v>
      </c>
      <c r="AJ469" s="4" t="s">
        <v>4946</v>
      </c>
      <c r="AK469" s="4">
        <v>212301550</v>
      </c>
      <c r="AM469" s="146">
        <v>19953</v>
      </c>
      <c r="AN469" s="81">
        <v>45272</v>
      </c>
    </row>
    <row r="470" spans="1:40" ht="28.2" x14ac:dyDescent="0.3">
      <c r="A470" s="4">
        <f ca="1">VLOOKUP(C470,Controle!O:Q,3,FALSE)</f>
        <v>95116699234</v>
      </c>
      <c r="B470" s="182">
        <v>212301547</v>
      </c>
      <c r="C470" s="181" t="s">
        <v>5056</v>
      </c>
      <c r="D470" s="81">
        <v>45239</v>
      </c>
      <c r="E470" t="s">
        <v>5909</v>
      </c>
      <c r="J470" s="4">
        <v>41704</v>
      </c>
      <c r="K470" s="107">
        <v>45272</v>
      </c>
      <c r="L470" s="4"/>
      <c r="M470" s="11">
        <v>20099</v>
      </c>
      <c r="N470" s="107">
        <v>45233</v>
      </c>
      <c r="P470" s="4">
        <v>19319</v>
      </c>
      <c r="Q470" s="4">
        <v>80</v>
      </c>
      <c r="X470" s="124">
        <v>212301655</v>
      </c>
      <c r="Y470" s="123">
        <v>243466</v>
      </c>
      <c r="Z470" s="126" t="s">
        <v>1818</v>
      </c>
      <c r="AA470" s="4">
        <v>243771</v>
      </c>
      <c r="AB470" s="5">
        <v>193</v>
      </c>
      <c r="AE470" s="4">
        <v>212301549</v>
      </c>
      <c r="AF470" s="4">
        <v>717118</v>
      </c>
      <c r="AG470" s="4" t="s">
        <v>5048</v>
      </c>
      <c r="AH470" s="4" t="s">
        <v>115</v>
      </c>
      <c r="AI470" s="4" t="s">
        <v>1818</v>
      </c>
      <c r="AJ470" s="4" t="s">
        <v>4946</v>
      </c>
      <c r="AK470" s="4">
        <v>212301549</v>
      </c>
      <c r="AM470" s="145">
        <v>19955</v>
      </c>
      <c r="AN470" s="81">
        <v>45272</v>
      </c>
    </row>
    <row r="471" spans="1:40" ht="28.2" x14ac:dyDescent="0.3">
      <c r="A471" s="4">
        <f ca="1">VLOOKUP(C471,Controle!O:Q,3,FALSE)</f>
        <v>69970769200</v>
      </c>
      <c r="B471" s="182">
        <v>212301546</v>
      </c>
      <c r="C471" s="181" t="s">
        <v>5203</v>
      </c>
      <c r="D471" s="81">
        <v>45239</v>
      </c>
      <c r="E471" t="s">
        <v>5909</v>
      </c>
      <c r="J471" s="4">
        <v>17300</v>
      </c>
      <c r="K471" s="107">
        <v>45173</v>
      </c>
      <c r="L471" s="4"/>
      <c r="M471" s="11">
        <v>20107</v>
      </c>
      <c r="N471" s="107">
        <v>45226</v>
      </c>
      <c r="P471" s="4">
        <v>19321</v>
      </c>
      <c r="Q471" s="4">
        <v>80</v>
      </c>
      <c r="X471" s="124">
        <v>212301656</v>
      </c>
      <c r="Y471" s="123">
        <v>243466</v>
      </c>
      <c r="Z471" s="126" t="s">
        <v>1818</v>
      </c>
      <c r="AA471" s="4">
        <v>243771</v>
      </c>
      <c r="AB471" s="5">
        <v>193</v>
      </c>
      <c r="AE471" s="4">
        <v>212301548</v>
      </c>
      <c r="AF471" s="4">
        <v>717124</v>
      </c>
      <c r="AG471" s="4" t="s">
        <v>5052</v>
      </c>
      <c r="AH471" s="4" t="s">
        <v>115</v>
      </c>
      <c r="AI471" s="4" t="s">
        <v>1818</v>
      </c>
      <c r="AJ471" s="4" t="s">
        <v>4946</v>
      </c>
      <c r="AK471" s="4">
        <v>212301548</v>
      </c>
      <c r="AM471" s="146">
        <v>19957</v>
      </c>
      <c r="AN471" s="81">
        <v>45272</v>
      </c>
    </row>
    <row r="472" spans="1:40" ht="42" x14ac:dyDescent="0.3">
      <c r="A472" s="4">
        <f ca="1">VLOOKUP(C472,Controle!O:Q,3,FALSE)</f>
        <v>69517274220</v>
      </c>
      <c r="B472" s="182">
        <v>212301545</v>
      </c>
      <c r="C472" s="181" t="s">
        <v>5207</v>
      </c>
      <c r="D472" s="81">
        <v>45239</v>
      </c>
      <c r="E472" t="s">
        <v>5909</v>
      </c>
      <c r="J472" s="4">
        <v>19413</v>
      </c>
      <c r="K472" s="107">
        <v>45215</v>
      </c>
      <c r="L472" s="4"/>
      <c r="M472" s="11">
        <v>20111</v>
      </c>
      <c r="N472" s="107">
        <v>45175</v>
      </c>
      <c r="P472" s="4">
        <v>19323</v>
      </c>
      <c r="Q472" s="4">
        <v>80</v>
      </c>
      <c r="X472" s="124">
        <v>212301429</v>
      </c>
      <c r="Y472" s="123">
        <v>243467</v>
      </c>
      <c r="Z472" s="126" t="s">
        <v>63</v>
      </c>
      <c r="AA472" s="4">
        <v>243772</v>
      </c>
      <c r="AB472" s="5">
        <v>1</v>
      </c>
      <c r="AE472" s="4">
        <v>212301547</v>
      </c>
      <c r="AF472" s="4">
        <v>717126</v>
      </c>
      <c r="AG472" s="4" t="s">
        <v>5056</v>
      </c>
      <c r="AH472" s="4" t="s">
        <v>115</v>
      </c>
      <c r="AI472" s="4" t="s">
        <v>1818</v>
      </c>
      <c r="AJ472" s="4" t="s">
        <v>4946</v>
      </c>
      <c r="AK472" s="4">
        <v>212301547</v>
      </c>
      <c r="AM472" s="145">
        <v>19959</v>
      </c>
      <c r="AN472" s="81">
        <v>45272</v>
      </c>
    </row>
    <row r="473" spans="1:40" ht="28.2" x14ac:dyDescent="0.3">
      <c r="A473" s="4">
        <f ca="1">VLOOKUP(C473,Controle!O:Q,3,FALSE)</f>
        <v>70959293</v>
      </c>
      <c r="B473" s="182">
        <v>212301544</v>
      </c>
      <c r="C473" s="181" t="s">
        <v>5218</v>
      </c>
      <c r="D473" s="81">
        <v>45239</v>
      </c>
      <c r="E473" t="s">
        <v>5909</v>
      </c>
      <c r="J473" s="4">
        <v>41340</v>
      </c>
      <c r="K473" s="107">
        <v>45233</v>
      </c>
      <c r="L473" s="4"/>
      <c r="M473" s="11">
        <v>20113</v>
      </c>
      <c r="N473" s="107">
        <v>45175</v>
      </c>
      <c r="P473" s="4">
        <v>19325</v>
      </c>
      <c r="Q473" s="4">
        <v>80</v>
      </c>
      <c r="X473" s="124">
        <v>212301433</v>
      </c>
      <c r="Y473" s="123">
        <v>243468</v>
      </c>
      <c r="Z473" s="126" t="s">
        <v>413</v>
      </c>
      <c r="AA473" s="4">
        <v>243771</v>
      </c>
      <c r="AB473" s="5">
        <v>9</v>
      </c>
      <c r="AE473" s="4">
        <v>212301546</v>
      </c>
      <c r="AF473" s="4">
        <v>717133</v>
      </c>
      <c r="AG473" s="4" t="s">
        <v>5203</v>
      </c>
      <c r="AH473" s="4" t="s">
        <v>115</v>
      </c>
      <c r="AI473" s="4" t="s">
        <v>1818</v>
      </c>
      <c r="AJ473" s="4" t="s">
        <v>462</v>
      </c>
      <c r="AK473" s="4">
        <v>212301546</v>
      </c>
      <c r="AM473" s="146">
        <v>19961</v>
      </c>
      <c r="AN473" s="81">
        <v>45272</v>
      </c>
    </row>
    <row r="474" spans="1:40" ht="28.2" x14ac:dyDescent="0.3">
      <c r="A474" s="4">
        <f ca="1">VLOOKUP(C474,Controle!O:Q,3,FALSE)</f>
        <v>67275605287</v>
      </c>
      <c r="B474" s="182">
        <v>212301543</v>
      </c>
      <c r="C474" s="181" t="s">
        <v>5222</v>
      </c>
      <c r="D474" s="81">
        <v>45239</v>
      </c>
      <c r="E474" t="s">
        <v>5909</v>
      </c>
      <c r="J474" s="4">
        <v>41322</v>
      </c>
      <c r="K474" s="107">
        <v>45253</v>
      </c>
      <c r="L474" s="4"/>
      <c r="M474" s="11">
        <v>20115</v>
      </c>
      <c r="N474" s="107">
        <v>45230</v>
      </c>
      <c r="P474" s="4">
        <v>19327</v>
      </c>
      <c r="Q474" s="4">
        <v>80</v>
      </c>
      <c r="X474" s="124">
        <v>212301434</v>
      </c>
      <c r="Y474" s="123">
        <v>243468</v>
      </c>
      <c r="Z474" s="126" t="s">
        <v>413</v>
      </c>
      <c r="AA474" s="4">
        <v>243771</v>
      </c>
      <c r="AB474" s="5">
        <v>9</v>
      </c>
      <c r="AE474" s="4">
        <v>212301545</v>
      </c>
      <c r="AF474" s="4">
        <v>717134</v>
      </c>
      <c r="AG474" s="4" t="s">
        <v>5207</v>
      </c>
      <c r="AH474" s="4" t="s">
        <v>115</v>
      </c>
      <c r="AI474" s="4" t="s">
        <v>1818</v>
      </c>
      <c r="AJ474" s="4" t="s">
        <v>462</v>
      </c>
      <c r="AK474" s="4">
        <v>212301545</v>
      </c>
      <c r="AM474" s="145">
        <v>19963</v>
      </c>
      <c r="AN474" s="81">
        <v>45272</v>
      </c>
    </row>
    <row r="475" spans="1:40" ht="28.2" x14ac:dyDescent="0.3">
      <c r="A475" s="4">
        <f ca="1">VLOOKUP(C475,Controle!O:Q,3,FALSE)</f>
        <v>4252334217</v>
      </c>
      <c r="B475" s="182">
        <v>212301542</v>
      </c>
      <c r="C475" s="181" t="s">
        <v>5226</v>
      </c>
      <c r="D475" s="81">
        <v>45239</v>
      </c>
      <c r="E475" t="s">
        <v>5909</v>
      </c>
      <c r="J475" s="4">
        <v>16741</v>
      </c>
      <c r="K475" s="107">
        <v>45188</v>
      </c>
      <c r="L475" s="4"/>
      <c r="M475" s="11">
        <v>20117</v>
      </c>
      <c r="N475" s="107">
        <v>45229</v>
      </c>
      <c r="P475" s="4">
        <v>19329</v>
      </c>
      <c r="Q475" s="4">
        <v>80</v>
      </c>
      <c r="X475" s="124">
        <v>212301435</v>
      </c>
      <c r="Y475" s="123">
        <v>243468</v>
      </c>
      <c r="Z475" s="126" t="s">
        <v>413</v>
      </c>
      <c r="AA475" s="4">
        <v>243771</v>
      </c>
      <c r="AB475" s="5">
        <v>9</v>
      </c>
      <c r="AE475" s="4">
        <v>212301544</v>
      </c>
      <c r="AF475" s="4">
        <v>717137</v>
      </c>
      <c r="AG475" s="4" t="s">
        <v>5218</v>
      </c>
      <c r="AH475" s="4" t="s">
        <v>115</v>
      </c>
      <c r="AI475" s="4" t="s">
        <v>1818</v>
      </c>
      <c r="AJ475" s="4" t="s">
        <v>506</v>
      </c>
      <c r="AK475" s="4">
        <v>212301544</v>
      </c>
      <c r="AM475" s="146">
        <v>19965</v>
      </c>
      <c r="AN475" s="81">
        <v>45272</v>
      </c>
    </row>
    <row r="476" spans="1:40" ht="28.2" x14ac:dyDescent="0.3">
      <c r="A476" s="4">
        <f ca="1">VLOOKUP(C476,Controle!O:Q,3,FALSE)</f>
        <v>768115221</v>
      </c>
      <c r="B476" s="182">
        <v>212301541</v>
      </c>
      <c r="C476" s="181" t="s">
        <v>5230</v>
      </c>
      <c r="D476" s="81">
        <v>45239</v>
      </c>
      <c r="E476" t="s">
        <v>5909</v>
      </c>
      <c r="J476" s="4">
        <v>17228</v>
      </c>
      <c r="K476" s="107">
        <v>45201</v>
      </c>
      <c r="L476" s="4"/>
      <c r="M476" s="11">
        <v>20121</v>
      </c>
      <c r="N476" s="107">
        <v>45234</v>
      </c>
      <c r="P476" s="4">
        <v>19331</v>
      </c>
      <c r="Q476" s="4">
        <v>80</v>
      </c>
      <c r="X476" s="124">
        <v>212301436</v>
      </c>
      <c r="Y476" s="123">
        <v>243468</v>
      </c>
      <c r="Z476" s="126" t="s">
        <v>413</v>
      </c>
      <c r="AA476" s="4">
        <v>243771</v>
      </c>
      <c r="AB476" s="5">
        <v>9</v>
      </c>
      <c r="AE476" s="4">
        <v>212301543</v>
      </c>
      <c r="AF476" s="4">
        <v>717140</v>
      </c>
      <c r="AG476" s="4" t="s">
        <v>5222</v>
      </c>
      <c r="AH476" s="4" t="s">
        <v>115</v>
      </c>
      <c r="AI476" s="4" t="s">
        <v>1818</v>
      </c>
      <c r="AJ476" s="4" t="s">
        <v>462</v>
      </c>
      <c r="AK476" s="4">
        <v>212301543</v>
      </c>
      <c r="AM476" s="145">
        <v>19967</v>
      </c>
      <c r="AN476" s="81">
        <v>45272</v>
      </c>
    </row>
    <row r="477" spans="1:40" ht="28.2" x14ac:dyDescent="0.3">
      <c r="A477" s="4">
        <f ca="1">VLOOKUP(C477,Controle!O:Q,3,FALSE)</f>
        <v>7685449200</v>
      </c>
      <c r="B477" s="182">
        <v>212301539</v>
      </c>
      <c r="C477" s="181" t="s">
        <v>5251</v>
      </c>
      <c r="D477" s="81">
        <v>45239</v>
      </c>
      <c r="E477" t="s">
        <v>5909</v>
      </c>
      <c r="J477" s="4">
        <v>40674</v>
      </c>
      <c r="K477" s="107">
        <v>45233</v>
      </c>
      <c r="L477" s="4"/>
      <c r="M477" s="11">
        <v>20123</v>
      </c>
      <c r="N477" s="107">
        <v>45233</v>
      </c>
      <c r="P477" s="4">
        <v>19333</v>
      </c>
      <c r="Q477" s="4">
        <v>80</v>
      </c>
      <c r="X477" s="124">
        <v>212301440</v>
      </c>
      <c r="Y477" s="123">
        <v>243468</v>
      </c>
      <c r="Z477" s="126" t="s">
        <v>413</v>
      </c>
      <c r="AA477" s="4">
        <v>243771</v>
      </c>
      <c r="AB477" s="5">
        <v>9</v>
      </c>
      <c r="AE477" s="4">
        <v>212301542</v>
      </c>
      <c r="AF477" s="4">
        <v>717202</v>
      </c>
      <c r="AG477" s="4" t="s">
        <v>5226</v>
      </c>
      <c r="AH477" s="4" t="s">
        <v>115</v>
      </c>
      <c r="AI477" s="4" t="s">
        <v>1818</v>
      </c>
      <c r="AJ477" s="4" t="s">
        <v>462</v>
      </c>
      <c r="AK477" s="4">
        <v>212301542</v>
      </c>
      <c r="AM477" s="146">
        <v>19969</v>
      </c>
      <c r="AN477" s="81">
        <v>45272</v>
      </c>
    </row>
    <row r="478" spans="1:40" ht="28.2" x14ac:dyDescent="0.3">
      <c r="A478" s="4">
        <f ca="1">VLOOKUP(C478,Controle!O:Q,3,FALSE)</f>
        <v>69498083215</v>
      </c>
      <c r="B478" s="182">
        <v>212301537</v>
      </c>
      <c r="C478" s="181" t="s">
        <v>5262</v>
      </c>
      <c r="D478" s="81">
        <v>45239</v>
      </c>
      <c r="E478" t="s">
        <v>5909</v>
      </c>
      <c r="J478" s="4">
        <v>17545</v>
      </c>
      <c r="K478" s="107">
        <v>45135</v>
      </c>
      <c r="L478" s="4"/>
      <c r="M478" s="11">
        <v>20127</v>
      </c>
      <c r="N478" s="107">
        <v>45234</v>
      </c>
      <c r="P478" s="4">
        <v>19335</v>
      </c>
      <c r="Q478" s="4">
        <v>80</v>
      </c>
      <c r="X478" s="124">
        <v>212301441</v>
      </c>
      <c r="Y478" s="123">
        <v>243468</v>
      </c>
      <c r="Z478" s="126" t="s">
        <v>413</v>
      </c>
      <c r="AA478" s="4">
        <v>243771</v>
      </c>
      <c r="AB478" s="5">
        <v>9</v>
      </c>
      <c r="AE478" s="4">
        <v>212301541</v>
      </c>
      <c r="AF478" s="4">
        <v>717208</v>
      </c>
      <c r="AG478" s="4" t="s">
        <v>5230</v>
      </c>
      <c r="AH478" s="4" t="s">
        <v>115</v>
      </c>
      <c r="AI478" s="4" t="s">
        <v>1818</v>
      </c>
      <c r="AJ478" s="4" t="s">
        <v>506</v>
      </c>
      <c r="AK478" s="4">
        <v>212301541</v>
      </c>
      <c r="AM478" s="145">
        <v>19971</v>
      </c>
      <c r="AN478" s="81">
        <v>45272</v>
      </c>
    </row>
    <row r="479" spans="1:40" ht="28.2" x14ac:dyDescent="0.3">
      <c r="A479" s="4">
        <f ca="1">VLOOKUP(C479,Controle!O:Q,3,FALSE)</f>
        <v>69965285268</v>
      </c>
      <c r="B479" s="182">
        <v>212301535</v>
      </c>
      <c r="C479" s="181" t="s">
        <v>5270</v>
      </c>
      <c r="D479" s="81">
        <v>45239</v>
      </c>
      <c r="E479" t="s">
        <v>5909</v>
      </c>
      <c r="J479" s="4">
        <v>42378</v>
      </c>
      <c r="K479" s="107">
        <v>45274</v>
      </c>
      <c r="L479" s="4"/>
      <c r="M479" s="11">
        <v>20129</v>
      </c>
      <c r="N479" s="107">
        <v>45230</v>
      </c>
      <c r="P479" s="4">
        <v>19337</v>
      </c>
      <c r="Q479" s="4">
        <v>80</v>
      </c>
      <c r="X479" s="124">
        <v>212301442</v>
      </c>
      <c r="Y479" s="123">
        <v>243468</v>
      </c>
      <c r="Z479" s="126" t="s">
        <v>413</v>
      </c>
      <c r="AA479" s="4">
        <v>243771</v>
      </c>
      <c r="AB479" s="5">
        <v>9</v>
      </c>
      <c r="AE479" s="4">
        <v>212301540</v>
      </c>
      <c r="AF479" s="4">
        <v>717211</v>
      </c>
      <c r="AG479" s="4" t="s">
        <v>5234</v>
      </c>
      <c r="AH479" s="4" t="s">
        <v>115</v>
      </c>
      <c r="AI479" s="4" t="s">
        <v>1818</v>
      </c>
      <c r="AJ479" s="4" t="s">
        <v>506</v>
      </c>
      <c r="AK479" s="4">
        <v>212301540</v>
      </c>
      <c r="AM479" s="146">
        <v>19977</v>
      </c>
      <c r="AN479" s="81">
        <v>45272</v>
      </c>
    </row>
    <row r="480" spans="1:40" ht="28.2" x14ac:dyDescent="0.3">
      <c r="A480" s="4">
        <f ca="1">VLOOKUP(C480,Controle!O:Q,3,FALSE)</f>
        <v>70818193204</v>
      </c>
      <c r="B480" s="182">
        <v>212301515</v>
      </c>
      <c r="C480" s="181" t="s">
        <v>5274</v>
      </c>
      <c r="D480" s="81">
        <v>45239</v>
      </c>
      <c r="E480" t="s">
        <v>5909</v>
      </c>
      <c r="J480" s="4">
        <v>16570</v>
      </c>
      <c r="K480" s="107">
        <v>45261</v>
      </c>
      <c r="L480" s="4"/>
      <c r="M480" s="11">
        <v>20131</v>
      </c>
      <c r="N480" s="107">
        <v>45221</v>
      </c>
      <c r="P480" s="4">
        <v>19339</v>
      </c>
      <c r="Q480" s="4">
        <v>80</v>
      </c>
      <c r="X480" s="124">
        <v>212301573</v>
      </c>
      <c r="Y480" s="123">
        <v>243468</v>
      </c>
      <c r="Z480" s="126" t="s">
        <v>413</v>
      </c>
      <c r="AA480" s="4">
        <v>243771</v>
      </c>
      <c r="AB480" s="5">
        <v>9</v>
      </c>
      <c r="AE480" s="4">
        <v>212301539</v>
      </c>
      <c r="AF480" s="4">
        <v>717226</v>
      </c>
      <c r="AG480" s="4" t="s">
        <v>5251</v>
      </c>
      <c r="AH480" s="4" t="s">
        <v>115</v>
      </c>
      <c r="AI480" s="4" t="s">
        <v>1818</v>
      </c>
      <c r="AJ480" s="4" t="s">
        <v>506</v>
      </c>
      <c r="AK480" s="4">
        <v>212301539</v>
      </c>
      <c r="AM480" s="145">
        <v>19979</v>
      </c>
      <c r="AN480" s="81">
        <v>45272</v>
      </c>
    </row>
    <row r="481" spans="1:40" ht="28.2" x14ac:dyDescent="0.3">
      <c r="A481" s="4">
        <f ca="1">VLOOKUP(C481,Controle!O:Q,3,FALSE)</f>
        <v>7685623250</v>
      </c>
      <c r="B481" s="182">
        <v>212301514</v>
      </c>
      <c r="C481" s="181" t="s">
        <v>5278</v>
      </c>
      <c r="D481" s="81">
        <v>45239</v>
      </c>
      <c r="E481" t="s">
        <v>5909</v>
      </c>
      <c r="J481" s="4">
        <v>17174</v>
      </c>
      <c r="K481" s="107">
        <v>45182</v>
      </c>
      <c r="L481" s="4"/>
      <c r="M481" s="11">
        <v>20133</v>
      </c>
      <c r="N481" s="107">
        <v>45212</v>
      </c>
      <c r="P481" s="4">
        <v>19341</v>
      </c>
      <c r="Q481" s="4">
        <v>80</v>
      </c>
      <c r="X481" s="124">
        <v>212301575</v>
      </c>
      <c r="Y481" s="123">
        <v>243468</v>
      </c>
      <c r="Z481" s="126" t="s">
        <v>413</v>
      </c>
      <c r="AA481" s="4">
        <v>243771</v>
      </c>
      <c r="AB481" s="5">
        <v>9</v>
      </c>
      <c r="AE481" s="4">
        <v>212301538</v>
      </c>
      <c r="AF481" s="4">
        <v>717228</v>
      </c>
      <c r="AG481" s="4" t="s">
        <v>5258</v>
      </c>
      <c r="AH481" s="4" t="s">
        <v>115</v>
      </c>
      <c r="AI481" s="4" t="s">
        <v>1818</v>
      </c>
      <c r="AJ481" s="4" t="s">
        <v>506</v>
      </c>
      <c r="AK481" s="4">
        <v>212301538</v>
      </c>
      <c r="AM481" s="146">
        <v>16531</v>
      </c>
      <c r="AN481" s="81">
        <v>45272</v>
      </c>
    </row>
    <row r="482" spans="1:40" ht="28.2" x14ac:dyDescent="0.3">
      <c r="A482" s="4">
        <f ca="1">VLOOKUP(C482,Controle!O:Q,3,FALSE)</f>
        <v>1746708263</v>
      </c>
      <c r="B482" s="182">
        <v>212301513</v>
      </c>
      <c r="C482" s="181" t="s">
        <v>5282</v>
      </c>
      <c r="D482" s="81">
        <v>45239</v>
      </c>
      <c r="E482" t="s">
        <v>5909</v>
      </c>
      <c r="J482" s="4">
        <v>16572</v>
      </c>
      <c r="K482" s="107">
        <v>45120</v>
      </c>
      <c r="L482" s="4"/>
      <c r="M482" s="11">
        <v>20135</v>
      </c>
      <c r="N482" s="107">
        <v>45212</v>
      </c>
      <c r="P482" s="4">
        <v>19343</v>
      </c>
      <c r="Q482" s="4">
        <v>80</v>
      </c>
      <c r="X482" s="124">
        <v>212301681</v>
      </c>
      <c r="Y482" s="125">
        <v>243469</v>
      </c>
      <c r="Z482" s="126" t="s">
        <v>1818</v>
      </c>
      <c r="AA482" s="4">
        <v>244477</v>
      </c>
      <c r="AB482" s="5">
        <v>21</v>
      </c>
      <c r="AE482" s="4">
        <v>212301537</v>
      </c>
      <c r="AF482" s="4">
        <v>717231</v>
      </c>
      <c r="AG482" s="4" t="s">
        <v>5262</v>
      </c>
      <c r="AH482" s="4" t="s">
        <v>115</v>
      </c>
      <c r="AI482" s="4" t="s">
        <v>1818</v>
      </c>
      <c r="AJ482" s="4" t="s">
        <v>506</v>
      </c>
      <c r="AK482" s="4">
        <v>212301537</v>
      </c>
      <c r="AM482" s="145">
        <v>20011</v>
      </c>
      <c r="AN482" s="81">
        <v>45272</v>
      </c>
    </row>
    <row r="483" spans="1:40" ht="28.2" x14ac:dyDescent="0.3">
      <c r="A483" s="4">
        <f ca="1">VLOOKUP(C483,Controle!O:Q,3,FALSE)</f>
        <v>94563721204</v>
      </c>
      <c r="B483" s="182">
        <v>212301506</v>
      </c>
      <c r="C483" s="181" t="s">
        <v>5287</v>
      </c>
      <c r="D483" s="81">
        <v>45239</v>
      </c>
      <c r="E483" t="s">
        <v>5909</v>
      </c>
      <c r="J483" s="4">
        <v>41656</v>
      </c>
      <c r="K483" s="107">
        <v>45254</v>
      </c>
      <c r="L483" s="4"/>
      <c r="M483" s="11">
        <v>20143</v>
      </c>
      <c r="N483" s="107">
        <v>45216</v>
      </c>
      <c r="P483" s="4">
        <v>19345</v>
      </c>
      <c r="Q483" s="4">
        <v>80</v>
      </c>
      <c r="X483" s="124">
        <v>212301682</v>
      </c>
      <c r="Y483" s="125">
        <v>243469</v>
      </c>
      <c r="Z483" s="126" t="s">
        <v>1818</v>
      </c>
      <c r="AA483" s="4">
        <v>244477</v>
      </c>
      <c r="AB483" s="5">
        <v>21</v>
      </c>
      <c r="AE483" s="4">
        <v>212301536</v>
      </c>
      <c r="AF483" s="4">
        <v>718372</v>
      </c>
      <c r="AG483" s="4" t="s">
        <v>5266</v>
      </c>
      <c r="AH483" s="4" t="s">
        <v>115</v>
      </c>
      <c r="AI483" s="4" t="s">
        <v>1818</v>
      </c>
      <c r="AJ483" s="4" t="s">
        <v>462</v>
      </c>
      <c r="AK483" s="4">
        <v>212301536</v>
      </c>
      <c r="AM483" s="146">
        <v>20013</v>
      </c>
      <c r="AN483" s="81">
        <v>45272</v>
      </c>
    </row>
    <row r="484" spans="1:40" ht="28.2" x14ac:dyDescent="0.3">
      <c r="A484" s="4">
        <f ca="1">VLOOKUP(C484,Controle!O:Q,3,FALSE)</f>
        <v>1685513220</v>
      </c>
      <c r="B484" s="182">
        <v>212301507</v>
      </c>
      <c r="C484" s="181" t="s">
        <v>5291</v>
      </c>
      <c r="D484" s="81">
        <v>45239</v>
      </c>
      <c r="E484" t="s">
        <v>5909</v>
      </c>
      <c r="J484" s="4">
        <v>19301</v>
      </c>
      <c r="K484" s="107">
        <v>45201</v>
      </c>
      <c r="L484" s="4"/>
      <c r="M484" s="11">
        <v>19009</v>
      </c>
      <c r="N484" s="107">
        <v>45191</v>
      </c>
      <c r="P484" s="4">
        <v>19347</v>
      </c>
      <c r="Q484" s="4">
        <v>80</v>
      </c>
      <c r="X484" s="124">
        <v>212301683</v>
      </c>
      <c r="Y484" s="125">
        <v>243469</v>
      </c>
      <c r="Z484" s="126" t="s">
        <v>1818</v>
      </c>
      <c r="AA484" s="4">
        <v>244477</v>
      </c>
      <c r="AB484" s="5">
        <v>21</v>
      </c>
      <c r="AE484" s="4">
        <v>212301535</v>
      </c>
      <c r="AF484" s="4">
        <v>717293</v>
      </c>
      <c r="AG484" s="4" t="s">
        <v>5270</v>
      </c>
      <c r="AH484" s="4" t="s">
        <v>115</v>
      </c>
      <c r="AI484" s="4" t="s">
        <v>1818</v>
      </c>
      <c r="AJ484" s="4" t="s">
        <v>467</v>
      </c>
      <c r="AK484" s="4">
        <v>212301535</v>
      </c>
      <c r="AM484" s="145">
        <v>20015</v>
      </c>
      <c r="AN484" s="81">
        <v>45272</v>
      </c>
    </row>
    <row r="485" spans="1:40" ht="28.2" x14ac:dyDescent="0.3">
      <c r="A485" s="4">
        <f ca="1">VLOOKUP(C485,Controle!O:Q,3,FALSE)</f>
        <v>1297681207</v>
      </c>
      <c r="B485" s="182">
        <v>212301508</v>
      </c>
      <c r="C485" s="181" t="s">
        <v>5600</v>
      </c>
      <c r="D485" s="81">
        <v>45239</v>
      </c>
      <c r="E485" t="s">
        <v>5909</v>
      </c>
      <c r="J485" s="4">
        <v>41470</v>
      </c>
      <c r="K485" s="107">
        <v>45265</v>
      </c>
      <c r="L485" s="4"/>
      <c r="M485" s="11">
        <v>26700</v>
      </c>
      <c r="N485" s="107">
        <v>45225</v>
      </c>
      <c r="P485" s="4">
        <v>19349</v>
      </c>
      <c r="Q485" s="4">
        <v>80</v>
      </c>
      <c r="X485" s="124">
        <v>212301684</v>
      </c>
      <c r="Y485" s="125">
        <v>243469</v>
      </c>
      <c r="Z485" s="126" t="s">
        <v>1818</v>
      </c>
      <c r="AA485" s="4">
        <v>244477</v>
      </c>
      <c r="AB485" s="5">
        <v>21</v>
      </c>
      <c r="AE485" s="4">
        <v>212301515</v>
      </c>
      <c r="AF485" s="4">
        <v>717294</v>
      </c>
      <c r="AG485" s="4" t="s">
        <v>5274</v>
      </c>
      <c r="AH485" s="4" t="s">
        <v>115</v>
      </c>
      <c r="AI485" s="4" t="s">
        <v>1818</v>
      </c>
      <c r="AJ485" s="4" t="s">
        <v>467</v>
      </c>
      <c r="AK485" s="4">
        <v>212301515</v>
      </c>
      <c r="AM485" s="146">
        <v>20017</v>
      </c>
      <c r="AN485" s="81">
        <v>45272</v>
      </c>
    </row>
    <row r="486" spans="1:40" ht="28.2" x14ac:dyDescent="0.3">
      <c r="A486" s="4">
        <f ca="1">VLOOKUP(C486,Controle!O:Q,3,FALSE)</f>
        <v>66275598204</v>
      </c>
      <c r="B486" s="182">
        <v>212301509</v>
      </c>
      <c r="C486" s="181" t="s">
        <v>5617</v>
      </c>
      <c r="D486" s="81">
        <v>45239</v>
      </c>
      <c r="E486" t="s">
        <v>5909</v>
      </c>
      <c r="J486" s="4">
        <v>16573</v>
      </c>
      <c r="K486" s="107">
        <v>45241</v>
      </c>
      <c r="L486" s="4"/>
      <c r="M486" s="11">
        <v>20345</v>
      </c>
      <c r="N486" s="107">
        <v>45182</v>
      </c>
      <c r="P486" s="4">
        <v>19351</v>
      </c>
      <c r="Q486" s="4">
        <v>80</v>
      </c>
      <c r="X486" s="124">
        <v>212301685</v>
      </c>
      <c r="Y486" s="125">
        <v>243469</v>
      </c>
      <c r="Z486" s="126" t="s">
        <v>1818</v>
      </c>
      <c r="AA486" s="4">
        <v>244477</v>
      </c>
      <c r="AB486" s="5">
        <v>21</v>
      </c>
      <c r="AE486" s="4">
        <v>212301514</v>
      </c>
      <c r="AF486" s="4">
        <v>717295</v>
      </c>
      <c r="AG486" s="4" t="s">
        <v>5278</v>
      </c>
      <c r="AH486" s="4" t="s">
        <v>115</v>
      </c>
      <c r="AI486" s="4" t="s">
        <v>1818</v>
      </c>
      <c r="AJ486" s="4" t="s">
        <v>467</v>
      </c>
      <c r="AK486" s="4">
        <v>212301514</v>
      </c>
      <c r="AM486" s="145">
        <v>20019</v>
      </c>
      <c r="AN486" s="81">
        <v>45272</v>
      </c>
    </row>
    <row r="487" spans="1:40" ht="28.2" x14ac:dyDescent="0.3">
      <c r="A487" s="4">
        <f ca="1">VLOOKUP(C487,Controle!O:Q,3,FALSE)</f>
        <v>13819569200</v>
      </c>
      <c r="B487" s="182">
        <v>212301510</v>
      </c>
      <c r="C487" s="181" t="s">
        <v>221</v>
      </c>
      <c r="D487" s="81">
        <v>45239</v>
      </c>
      <c r="E487" t="s">
        <v>5909</v>
      </c>
      <c r="J487" s="4">
        <v>19457</v>
      </c>
      <c r="K487" s="107">
        <v>45220</v>
      </c>
      <c r="L487" s="4"/>
      <c r="M487" s="11">
        <v>23784</v>
      </c>
      <c r="N487" s="107">
        <v>45224</v>
      </c>
      <c r="P487" s="4">
        <v>19353</v>
      </c>
      <c r="Q487" s="4">
        <v>80</v>
      </c>
      <c r="X487" s="124">
        <v>212301686</v>
      </c>
      <c r="Y487" s="125">
        <v>243469</v>
      </c>
      <c r="Z487" s="126" t="s">
        <v>1818</v>
      </c>
      <c r="AA487" s="4">
        <v>244477</v>
      </c>
      <c r="AB487" s="5">
        <v>21</v>
      </c>
      <c r="AE487" s="4">
        <v>212301513</v>
      </c>
      <c r="AF487" s="4">
        <v>717368</v>
      </c>
      <c r="AG487" s="4" t="s">
        <v>5282</v>
      </c>
      <c r="AH487" s="4" t="s">
        <v>115</v>
      </c>
      <c r="AI487" s="4" t="s">
        <v>1818</v>
      </c>
      <c r="AJ487" s="4" t="s">
        <v>5284</v>
      </c>
      <c r="AK487" s="4">
        <v>212301513</v>
      </c>
      <c r="AM487" s="146">
        <v>20021</v>
      </c>
      <c r="AN487" s="81">
        <v>45272</v>
      </c>
    </row>
    <row r="488" spans="1:40" ht="28.2" x14ac:dyDescent="0.3">
      <c r="A488" s="4">
        <f ca="1">VLOOKUP(C488,Controle!O:Q,3,FALSE)</f>
        <v>70773025200</v>
      </c>
      <c r="B488" s="182">
        <v>212301511</v>
      </c>
      <c r="C488" s="181" t="s">
        <v>5127</v>
      </c>
      <c r="D488" s="81">
        <v>45239</v>
      </c>
      <c r="E488" t="s">
        <v>5909</v>
      </c>
      <c r="J488" s="4">
        <v>16694</v>
      </c>
      <c r="K488" s="107">
        <v>45169</v>
      </c>
      <c r="L488" s="4"/>
      <c r="M488" s="11">
        <v>32502</v>
      </c>
      <c r="N488" s="107">
        <v>45198</v>
      </c>
      <c r="P488" s="4">
        <v>19355</v>
      </c>
      <c r="Q488" s="4">
        <v>80</v>
      </c>
      <c r="X488" s="124">
        <v>212301687</v>
      </c>
      <c r="Y488" s="125">
        <v>243469</v>
      </c>
      <c r="Z488" s="126" t="s">
        <v>1818</v>
      </c>
      <c r="AA488" s="4">
        <v>244477</v>
      </c>
      <c r="AB488" s="5">
        <v>21</v>
      </c>
      <c r="AE488" s="4">
        <v>212301506</v>
      </c>
      <c r="AF488" s="4">
        <v>717371</v>
      </c>
      <c r="AG488" s="4" t="s">
        <v>5287</v>
      </c>
      <c r="AH488" s="4" t="s">
        <v>115</v>
      </c>
      <c r="AI488" s="4" t="s">
        <v>1818</v>
      </c>
      <c r="AJ488" s="4" t="s">
        <v>472</v>
      </c>
      <c r="AK488" s="4">
        <v>212301506</v>
      </c>
      <c r="AM488" s="145">
        <v>20023</v>
      </c>
      <c r="AN488" s="81">
        <v>45272</v>
      </c>
    </row>
    <row r="489" spans="1:40" ht="28.2" x14ac:dyDescent="0.3">
      <c r="A489" s="4">
        <f ca="1">VLOOKUP(C489,Controle!O:Q,3,FALSE)</f>
        <v>8756563230</v>
      </c>
      <c r="B489" s="182">
        <v>212301512</v>
      </c>
      <c r="C489" s="181" t="s">
        <v>5214</v>
      </c>
      <c r="D489" s="81">
        <v>45239</v>
      </c>
      <c r="E489" t="s">
        <v>5909</v>
      </c>
      <c r="J489" s="4">
        <v>16646</v>
      </c>
      <c r="K489" s="107">
        <v>45177</v>
      </c>
      <c r="L489" s="4"/>
      <c r="M489" s="11">
        <v>26694</v>
      </c>
      <c r="N489" s="107">
        <v>45225</v>
      </c>
      <c r="P489" s="4">
        <v>19447</v>
      </c>
      <c r="Q489" s="4">
        <v>80</v>
      </c>
      <c r="X489" s="124">
        <v>212301688</v>
      </c>
      <c r="Y489" s="125">
        <v>243469</v>
      </c>
      <c r="Z489" s="126" t="s">
        <v>1818</v>
      </c>
      <c r="AA489" s="4">
        <v>244477</v>
      </c>
      <c r="AB489" s="5">
        <v>21</v>
      </c>
      <c r="AE489" s="4">
        <v>212301507</v>
      </c>
      <c r="AF489" s="4">
        <v>717374</v>
      </c>
      <c r="AG489" s="4" t="s">
        <v>5291</v>
      </c>
      <c r="AH489" s="4" t="s">
        <v>115</v>
      </c>
      <c r="AI489" s="4" t="s">
        <v>1818</v>
      </c>
      <c r="AJ489" s="4" t="s">
        <v>472</v>
      </c>
      <c r="AK489" s="4">
        <v>212301507</v>
      </c>
      <c r="AM489" s="146">
        <v>20025</v>
      </c>
      <c r="AN489" s="81">
        <v>45272</v>
      </c>
    </row>
    <row r="490" spans="1:40" ht="28.2" x14ac:dyDescent="0.3">
      <c r="A490" s="4">
        <f ca="1">VLOOKUP(C490,Controle!O:Q,3,FALSE)</f>
        <v>1057192260</v>
      </c>
      <c r="B490" s="187">
        <v>212301680</v>
      </c>
      <c r="C490" s="188" t="s">
        <v>718</v>
      </c>
      <c r="D490" t="s">
        <v>5910</v>
      </c>
      <c r="J490" s="4">
        <v>17236</v>
      </c>
      <c r="K490" s="107">
        <v>45191</v>
      </c>
      <c r="L490" s="4"/>
      <c r="M490" s="11">
        <v>21048</v>
      </c>
      <c r="N490" s="107">
        <v>45194</v>
      </c>
      <c r="P490" s="4">
        <v>19515</v>
      </c>
      <c r="Q490" s="4">
        <v>80</v>
      </c>
      <c r="X490" s="124">
        <v>212301689</v>
      </c>
      <c r="Y490" s="125">
        <v>243469</v>
      </c>
      <c r="Z490" s="126" t="s">
        <v>1818</v>
      </c>
      <c r="AA490" s="4">
        <v>244477</v>
      </c>
      <c r="AB490" s="5">
        <v>21</v>
      </c>
      <c r="AE490" s="4">
        <v>212301508</v>
      </c>
      <c r="AF490" s="4">
        <v>717375</v>
      </c>
      <c r="AG490" s="4" t="s">
        <v>5600</v>
      </c>
      <c r="AH490" s="4" t="s">
        <v>115</v>
      </c>
      <c r="AI490" s="4" t="s">
        <v>1818</v>
      </c>
      <c r="AJ490" s="4" t="s">
        <v>356</v>
      </c>
      <c r="AK490" s="4">
        <v>212301508</v>
      </c>
      <c r="AM490" s="145">
        <v>20027</v>
      </c>
      <c r="AN490" s="81">
        <v>45272</v>
      </c>
    </row>
    <row r="491" spans="1:40" ht="28.2" x14ac:dyDescent="0.3">
      <c r="A491" s="4">
        <f ca="1">VLOOKUP(C491,Controle!O:Q,3,FALSE)</f>
        <v>6356811293</v>
      </c>
      <c r="B491" s="187">
        <v>212301681</v>
      </c>
      <c r="C491" s="188" t="s">
        <v>3299</v>
      </c>
      <c r="D491" t="s">
        <v>5910</v>
      </c>
      <c r="J491" s="4">
        <v>19431</v>
      </c>
      <c r="K491" s="107">
        <v>45216</v>
      </c>
      <c r="L491" s="4"/>
      <c r="M491" s="11">
        <v>26702</v>
      </c>
      <c r="N491" s="107">
        <v>45225</v>
      </c>
      <c r="P491" s="4">
        <v>19361</v>
      </c>
      <c r="Q491" s="4">
        <v>80</v>
      </c>
      <c r="X491" s="124">
        <v>212301690</v>
      </c>
      <c r="Y491" s="125">
        <v>243469</v>
      </c>
      <c r="Z491" s="126" t="s">
        <v>1818</v>
      </c>
      <c r="AA491" s="4">
        <v>244477</v>
      </c>
      <c r="AB491" s="5">
        <v>21</v>
      </c>
      <c r="AE491" s="4">
        <v>212301509</v>
      </c>
      <c r="AF491" s="4">
        <v>717387</v>
      </c>
      <c r="AG491" s="4" t="s">
        <v>5617</v>
      </c>
      <c r="AH491" s="4" t="s">
        <v>115</v>
      </c>
      <c r="AI491" s="4" t="s">
        <v>1818</v>
      </c>
      <c r="AJ491" s="4" t="s">
        <v>116</v>
      </c>
      <c r="AK491" s="4">
        <v>212301509</v>
      </c>
      <c r="AM491" s="146">
        <v>20029</v>
      </c>
      <c r="AN491" s="81">
        <v>45272</v>
      </c>
    </row>
    <row r="492" spans="1:40" ht="28.2" x14ac:dyDescent="0.3">
      <c r="A492" s="4">
        <f ca="1">VLOOKUP(C492,Controle!O:Q,3,FALSE)</f>
        <v>59555513287</v>
      </c>
      <c r="B492" s="187">
        <v>212301683</v>
      </c>
      <c r="C492" s="188" t="s">
        <v>3352</v>
      </c>
      <c r="D492" t="s">
        <v>5910</v>
      </c>
      <c r="J492" s="4">
        <v>17158</v>
      </c>
      <c r="K492" s="107">
        <v>45174</v>
      </c>
      <c r="L492" s="4"/>
      <c r="M492" s="11">
        <v>26692</v>
      </c>
      <c r="N492" s="107">
        <v>45235</v>
      </c>
      <c r="P492" s="4">
        <v>19363</v>
      </c>
      <c r="Q492" s="4">
        <v>80</v>
      </c>
      <c r="X492" s="124">
        <v>212301691</v>
      </c>
      <c r="Y492" s="125">
        <v>243469</v>
      </c>
      <c r="Z492" s="126" t="s">
        <v>1818</v>
      </c>
      <c r="AA492" s="4">
        <v>244477</v>
      </c>
      <c r="AB492" s="5">
        <v>21</v>
      </c>
      <c r="AE492" s="4">
        <v>212301510</v>
      </c>
      <c r="AF492" s="4">
        <v>717391</v>
      </c>
      <c r="AG492" s="4" t="s">
        <v>221</v>
      </c>
      <c r="AH492" s="4" t="s">
        <v>115</v>
      </c>
      <c r="AI492" s="4" t="s">
        <v>1818</v>
      </c>
      <c r="AJ492" s="4" t="s">
        <v>223</v>
      </c>
      <c r="AK492" s="4">
        <v>212301510</v>
      </c>
      <c r="AM492" s="145">
        <v>20031</v>
      </c>
      <c r="AN492" s="81">
        <v>45272</v>
      </c>
    </row>
    <row r="493" spans="1:40" ht="28.2" x14ac:dyDescent="0.3">
      <c r="A493" s="4">
        <f ca="1">VLOOKUP(C493,Controle!O:Q,3,FALSE)</f>
        <v>3003260251</v>
      </c>
      <c r="B493" s="187">
        <v>212301684</v>
      </c>
      <c r="C493" s="188" t="s">
        <v>3409</v>
      </c>
      <c r="D493" t="s">
        <v>5910</v>
      </c>
      <c r="J493" s="4">
        <v>19599</v>
      </c>
      <c r="K493" s="107">
        <v>45200</v>
      </c>
      <c r="L493" s="4"/>
      <c r="M493" s="11">
        <v>26698</v>
      </c>
      <c r="N493" s="107">
        <v>45225</v>
      </c>
      <c r="P493" s="4">
        <v>19365</v>
      </c>
      <c r="Q493" s="4">
        <v>80</v>
      </c>
      <c r="X493" s="124">
        <v>212301692</v>
      </c>
      <c r="Y493" s="125">
        <v>243469</v>
      </c>
      <c r="Z493" s="126" t="s">
        <v>1818</v>
      </c>
      <c r="AA493" s="4">
        <v>244477</v>
      </c>
      <c r="AB493" s="5">
        <v>21</v>
      </c>
      <c r="AE493" s="4">
        <v>212301511</v>
      </c>
      <c r="AF493" s="4">
        <v>717933</v>
      </c>
      <c r="AG493" s="4" t="s">
        <v>5127</v>
      </c>
      <c r="AH493" s="4" t="s">
        <v>115</v>
      </c>
      <c r="AI493" s="4" t="s">
        <v>1818</v>
      </c>
      <c r="AJ493" s="4" t="s">
        <v>356</v>
      </c>
      <c r="AK493" s="4">
        <v>212301511</v>
      </c>
      <c r="AM493" s="146">
        <v>20033</v>
      </c>
      <c r="AN493" s="81">
        <v>45272</v>
      </c>
    </row>
    <row r="494" spans="1:40" ht="28.2" x14ac:dyDescent="0.3">
      <c r="A494" s="4">
        <f ca="1">VLOOKUP(C494,Controle!O:Q,3,FALSE)</f>
        <v>61678538272</v>
      </c>
      <c r="B494" s="187">
        <v>212301686</v>
      </c>
      <c r="C494" s="188" t="s">
        <v>3442</v>
      </c>
      <c r="D494" t="s">
        <v>5910</v>
      </c>
      <c r="J494" s="4">
        <v>35452</v>
      </c>
      <c r="K494" s="107">
        <v>45214</v>
      </c>
      <c r="L494" s="4"/>
      <c r="M494" s="11">
        <v>23980</v>
      </c>
      <c r="N494" s="107">
        <v>45224</v>
      </c>
      <c r="P494" s="4">
        <v>19367</v>
      </c>
      <c r="Q494" s="4">
        <v>80</v>
      </c>
      <c r="X494" s="124">
        <v>212301693</v>
      </c>
      <c r="Y494" s="125">
        <v>243469</v>
      </c>
      <c r="Z494" s="126" t="s">
        <v>1818</v>
      </c>
      <c r="AA494" s="4">
        <v>244477</v>
      </c>
      <c r="AB494" s="5">
        <v>21</v>
      </c>
      <c r="AE494" s="4">
        <v>212301512</v>
      </c>
      <c r="AF494" s="4">
        <v>717938</v>
      </c>
      <c r="AG494" s="4" t="s">
        <v>5214</v>
      </c>
      <c r="AH494" s="4" t="s">
        <v>115</v>
      </c>
      <c r="AI494" s="4" t="s">
        <v>1818</v>
      </c>
      <c r="AJ494" s="4" t="s">
        <v>462</v>
      </c>
      <c r="AK494" s="4">
        <v>212301512</v>
      </c>
      <c r="AM494" s="145">
        <v>20035</v>
      </c>
      <c r="AN494" s="81">
        <v>45272</v>
      </c>
    </row>
    <row r="495" spans="1:40" ht="28.2" x14ac:dyDescent="0.3">
      <c r="A495" s="4">
        <f ca="1">VLOOKUP(C495,Controle!O:Q,3,FALSE)</f>
        <v>4565226200</v>
      </c>
      <c r="B495" s="187">
        <v>212301687</v>
      </c>
      <c r="C495" s="188" t="s">
        <v>3583</v>
      </c>
      <c r="D495" t="s">
        <v>5910</v>
      </c>
      <c r="J495" s="4">
        <v>19627</v>
      </c>
      <c r="K495" s="107">
        <v>45193</v>
      </c>
      <c r="L495" s="4"/>
      <c r="M495" s="11">
        <v>23978</v>
      </c>
      <c r="N495" s="107">
        <v>45224</v>
      </c>
      <c r="P495" s="4">
        <v>19369</v>
      </c>
      <c r="Q495" s="4">
        <v>80</v>
      </c>
      <c r="X495" s="124">
        <v>212301694</v>
      </c>
      <c r="Y495" s="125">
        <v>243469</v>
      </c>
      <c r="Z495" s="126" t="s">
        <v>1818</v>
      </c>
      <c r="AA495" s="4">
        <v>244477</v>
      </c>
      <c r="AB495" s="5">
        <v>21</v>
      </c>
      <c r="AM495" s="146">
        <v>20039</v>
      </c>
      <c r="AN495" s="81">
        <v>45272</v>
      </c>
    </row>
    <row r="496" spans="1:40" ht="28.2" x14ac:dyDescent="0.3">
      <c r="A496" s="4">
        <f ca="1">VLOOKUP(C496,Controle!O:Q,3,FALSE)</f>
        <v>23255773253</v>
      </c>
      <c r="B496" s="187">
        <v>212301690</v>
      </c>
      <c r="C496" s="188" t="s">
        <v>3618</v>
      </c>
      <c r="D496" t="s">
        <v>5910</v>
      </c>
      <c r="J496" s="4">
        <v>17278</v>
      </c>
      <c r="K496" s="107">
        <v>45186</v>
      </c>
      <c r="L496" s="4"/>
      <c r="M496" s="11">
        <v>20353</v>
      </c>
      <c r="N496" s="107">
        <v>45182</v>
      </c>
      <c r="P496" s="4">
        <v>19415</v>
      </c>
      <c r="Q496" s="4" t="s">
        <v>365</v>
      </c>
      <c r="X496" s="124">
        <v>212301695</v>
      </c>
      <c r="Y496" s="125">
        <v>243469</v>
      </c>
      <c r="Z496" s="126" t="s">
        <v>1818</v>
      </c>
      <c r="AA496" s="4">
        <v>244477</v>
      </c>
      <c r="AB496" s="5">
        <v>21</v>
      </c>
      <c r="AM496" s="145">
        <v>20041</v>
      </c>
      <c r="AN496" s="81">
        <v>45272</v>
      </c>
    </row>
    <row r="497" spans="1:40" ht="28.2" x14ac:dyDescent="0.3">
      <c r="A497" s="4">
        <f ca="1">VLOOKUP(C497,Controle!O:Q,3,FALSE)</f>
        <v>69970726234</v>
      </c>
      <c r="B497" s="187">
        <v>212301694</v>
      </c>
      <c r="C497" s="188" t="s">
        <v>3642</v>
      </c>
      <c r="D497" t="s">
        <v>5910</v>
      </c>
      <c r="J497" s="4">
        <v>20125</v>
      </c>
      <c r="K497" s="107">
        <v>45234</v>
      </c>
      <c r="L497" s="4"/>
      <c r="M497" s="11">
        <v>23718</v>
      </c>
      <c r="N497" s="107">
        <v>45224</v>
      </c>
      <c r="P497" s="4">
        <v>19373</v>
      </c>
      <c r="Q497" s="4">
        <v>80</v>
      </c>
      <c r="X497" s="124">
        <v>212301696</v>
      </c>
      <c r="Y497" s="125">
        <v>243469</v>
      </c>
      <c r="Z497" s="126" t="s">
        <v>1818</v>
      </c>
      <c r="AA497" s="4">
        <v>244477</v>
      </c>
      <c r="AB497" s="5">
        <v>21</v>
      </c>
      <c r="AM497" s="146">
        <v>19009</v>
      </c>
      <c r="AN497" s="81">
        <v>45272</v>
      </c>
    </row>
    <row r="498" spans="1:40" ht="28.2" x14ac:dyDescent="0.3">
      <c r="A498" s="4">
        <f ca="1">VLOOKUP(C498,Controle!O:Q,3,FALSE)</f>
        <v>70328597201</v>
      </c>
      <c r="B498" s="187">
        <v>212301695</v>
      </c>
      <c r="C498" s="188" t="s">
        <v>3681</v>
      </c>
      <c r="D498" t="s">
        <v>5910</v>
      </c>
      <c r="J498" s="4">
        <v>20063</v>
      </c>
      <c r="K498" s="107">
        <v>45221</v>
      </c>
      <c r="L498" s="4"/>
      <c r="M498" s="11">
        <v>20347</v>
      </c>
      <c r="N498" s="107">
        <v>45182</v>
      </c>
      <c r="P498" s="4">
        <v>19375</v>
      </c>
      <c r="Q498" s="4">
        <v>80</v>
      </c>
      <c r="X498" s="124">
        <v>212301697</v>
      </c>
      <c r="Y498" s="125">
        <v>243469</v>
      </c>
      <c r="Z498" s="126" t="s">
        <v>1818</v>
      </c>
      <c r="AA498" s="4">
        <v>244477</v>
      </c>
      <c r="AB498" s="5">
        <v>21</v>
      </c>
      <c r="AM498" s="145">
        <v>20043</v>
      </c>
      <c r="AN498" s="81">
        <v>45272</v>
      </c>
    </row>
    <row r="499" spans="1:40" ht="28.2" x14ac:dyDescent="0.3">
      <c r="A499" s="4">
        <f ca="1">VLOOKUP(C499,Controle!O:Q,3,FALSE)</f>
        <v>89929780220</v>
      </c>
      <c r="B499" s="187">
        <v>212301699</v>
      </c>
      <c r="C499" s="188" t="s">
        <v>3705</v>
      </c>
      <c r="D499" t="s">
        <v>5910</v>
      </c>
      <c r="J499" s="4">
        <v>16884</v>
      </c>
      <c r="K499" s="107">
        <v>45189</v>
      </c>
      <c r="L499" s="4"/>
      <c r="M499" s="11">
        <v>20351</v>
      </c>
      <c r="N499" s="107">
        <v>45195</v>
      </c>
      <c r="P499" s="4">
        <v>19377</v>
      </c>
      <c r="Q499" s="4">
        <v>80</v>
      </c>
      <c r="X499" s="124">
        <v>212301698</v>
      </c>
      <c r="Y499" s="125">
        <v>243469</v>
      </c>
      <c r="Z499" s="126" t="s">
        <v>1818</v>
      </c>
      <c r="AA499" s="4">
        <v>244477</v>
      </c>
      <c r="AB499" s="5">
        <v>21</v>
      </c>
      <c r="AM499" s="146">
        <v>20045</v>
      </c>
      <c r="AN499" s="81">
        <v>45272</v>
      </c>
    </row>
    <row r="500" spans="1:40" ht="28.2" x14ac:dyDescent="0.3">
      <c r="A500" s="4">
        <f ca="1">VLOOKUP(C500,Controle!O:Q,3,FALSE)</f>
        <v>69502544234</v>
      </c>
      <c r="B500" s="187">
        <v>212301700</v>
      </c>
      <c r="C500" s="188" t="s">
        <v>3717</v>
      </c>
      <c r="D500" t="s">
        <v>5910</v>
      </c>
      <c r="J500" s="4">
        <v>41534</v>
      </c>
      <c r="K500" s="107">
        <v>45201</v>
      </c>
      <c r="L500" s="4"/>
      <c r="M500" s="11">
        <v>20349</v>
      </c>
      <c r="N500" s="107">
        <v>45195</v>
      </c>
      <c r="P500" s="4">
        <v>19379</v>
      </c>
      <c r="Q500" s="4">
        <v>80</v>
      </c>
      <c r="X500" s="124">
        <v>212301699</v>
      </c>
      <c r="Y500" s="125">
        <v>243469</v>
      </c>
      <c r="Z500" s="126" t="s">
        <v>1818</v>
      </c>
      <c r="AA500" s="4">
        <v>244477</v>
      </c>
      <c r="AB500" s="5">
        <v>21</v>
      </c>
      <c r="AM500" s="145">
        <v>20047</v>
      </c>
      <c r="AN500" s="81">
        <v>45272</v>
      </c>
    </row>
    <row r="501" spans="1:40" ht="28.2" x14ac:dyDescent="0.3">
      <c r="A501" s="4">
        <f ca="1">VLOOKUP(C501,Controle!O:Q,3,FALSE)</f>
        <v>69492450259</v>
      </c>
      <c r="B501" s="187">
        <v>212301703</v>
      </c>
      <c r="C501" s="188" t="s">
        <v>3742</v>
      </c>
      <c r="D501" t="s">
        <v>5910</v>
      </c>
      <c r="J501" s="4">
        <v>17208</v>
      </c>
      <c r="K501" s="107">
        <v>45188</v>
      </c>
      <c r="L501" s="4"/>
      <c r="M501" s="11">
        <v>23716</v>
      </c>
      <c r="N501" s="107">
        <v>45224</v>
      </c>
      <c r="P501" s="4">
        <v>19629</v>
      </c>
      <c r="Q501" s="4">
        <v>80</v>
      </c>
      <c r="X501" s="124">
        <v>212301700</v>
      </c>
      <c r="Y501" s="125">
        <v>243469</v>
      </c>
      <c r="Z501" s="126" t="s">
        <v>1818</v>
      </c>
      <c r="AA501" s="4">
        <v>244477</v>
      </c>
      <c r="AB501" s="5">
        <v>21</v>
      </c>
      <c r="AM501" s="146">
        <v>20049</v>
      </c>
      <c r="AN501" s="81">
        <v>45272</v>
      </c>
    </row>
    <row r="502" spans="1:40" ht="28.2" x14ac:dyDescent="0.3">
      <c r="A502" s="4">
        <f ca="1">VLOOKUP(C502,Controle!O:Q,3,FALSE)</f>
        <v>1537786288</v>
      </c>
      <c r="B502" s="187">
        <v>212301707</v>
      </c>
      <c r="C502" s="188" t="s">
        <v>3746</v>
      </c>
      <c r="D502" t="s">
        <v>5910</v>
      </c>
      <c r="J502" s="4">
        <v>17270</v>
      </c>
      <c r="K502" s="107">
        <v>45190</v>
      </c>
      <c r="L502" s="4"/>
      <c r="M502" s="11">
        <v>26704</v>
      </c>
      <c r="N502" s="107">
        <v>45225</v>
      </c>
      <c r="P502" s="4">
        <v>19383</v>
      </c>
      <c r="Q502" s="4">
        <v>80</v>
      </c>
      <c r="X502" s="124">
        <v>212301703</v>
      </c>
      <c r="Y502" s="125">
        <v>243469</v>
      </c>
      <c r="Z502" s="126" t="s">
        <v>1818</v>
      </c>
      <c r="AA502" s="4">
        <v>244477</v>
      </c>
      <c r="AB502" s="5">
        <v>21</v>
      </c>
      <c r="AM502" s="145">
        <v>20051</v>
      </c>
      <c r="AN502" s="81">
        <v>45272</v>
      </c>
    </row>
    <row r="503" spans="1:40" ht="28.2" x14ac:dyDescent="0.3">
      <c r="A503" s="4">
        <f ca="1">VLOOKUP(C503,Controle!O:Q,3,FALSE)</f>
        <v>2280818230</v>
      </c>
      <c r="B503" s="187">
        <v>212301708</v>
      </c>
      <c r="C503" s="188" t="s">
        <v>4092</v>
      </c>
      <c r="D503" t="s">
        <v>5910</v>
      </c>
      <c r="J503" s="4">
        <v>19885</v>
      </c>
      <c r="K503" s="107">
        <v>45186</v>
      </c>
      <c r="L503" s="4"/>
      <c r="M503" s="11">
        <v>21050</v>
      </c>
      <c r="N503" s="107">
        <v>45194</v>
      </c>
      <c r="P503" s="4">
        <v>19385</v>
      </c>
      <c r="Q503" s="4">
        <v>80</v>
      </c>
      <c r="X503" s="124">
        <v>212301577</v>
      </c>
      <c r="Y503" s="123">
        <v>243470</v>
      </c>
      <c r="Z503" s="126" t="s">
        <v>1818</v>
      </c>
      <c r="AA503" s="4">
        <v>243772</v>
      </c>
      <c r="AB503" s="5">
        <v>1</v>
      </c>
      <c r="AM503" s="146">
        <v>20053</v>
      </c>
      <c r="AN503" s="81">
        <v>45272</v>
      </c>
    </row>
    <row r="504" spans="1:40" x14ac:dyDescent="0.3">
      <c r="A504" s="4">
        <f ca="1">VLOOKUP(C504,Controle!O:Q,3,FALSE)</f>
        <v>87718502287</v>
      </c>
      <c r="B504" s="187">
        <v>212301709</v>
      </c>
      <c r="C504" s="188" t="s">
        <v>4096</v>
      </c>
      <c r="D504" t="s">
        <v>5910</v>
      </c>
      <c r="J504" s="4">
        <v>20023</v>
      </c>
      <c r="K504" s="107">
        <v>45210</v>
      </c>
      <c r="L504" s="4"/>
      <c r="M504" s="11">
        <v>35452</v>
      </c>
      <c r="N504" s="107">
        <v>45214</v>
      </c>
      <c r="P504" s="4">
        <v>19387</v>
      </c>
      <c r="Q504" s="4">
        <v>80</v>
      </c>
      <c r="X504" s="124">
        <v>212301632</v>
      </c>
      <c r="Y504" s="123">
        <v>243471</v>
      </c>
      <c r="Z504" s="126" t="s">
        <v>368</v>
      </c>
      <c r="AA504" s="4">
        <v>243771</v>
      </c>
      <c r="AB504" s="5">
        <v>10</v>
      </c>
      <c r="AM504" s="145">
        <v>20055</v>
      </c>
      <c r="AN504" s="81">
        <v>45272</v>
      </c>
    </row>
    <row r="505" spans="1:40" x14ac:dyDescent="0.3">
      <c r="A505" s="4">
        <f ca="1">VLOOKUP(C505,Controle!O:Q,3,FALSE)</f>
        <v>67836801268</v>
      </c>
      <c r="B505" s="187">
        <v>212301712</v>
      </c>
      <c r="C505" s="188" t="s">
        <v>4100</v>
      </c>
      <c r="D505" t="s">
        <v>5910</v>
      </c>
      <c r="J505" s="4">
        <v>19891</v>
      </c>
      <c r="K505" s="107">
        <v>45187</v>
      </c>
      <c r="L505" s="4"/>
      <c r="M505" s="11">
        <v>35470</v>
      </c>
      <c r="N505" s="107">
        <v>45214</v>
      </c>
      <c r="P505" s="4">
        <v>19389</v>
      </c>
      <c r="Q505" s="4">
        <v>80</v>
      </c>
      <c r="X505" s="124">
        <v>212301633</v>
      </c>
      <c r="Y505" s="123">
        <v>243471</v>
      </c>
      <c r="Z505" s="126" t="s">
        <v>368</v>
      </c>
      <c r="AA505" s="4">
        <v>243771</v>
      </c>
      <c r="AB505" s="5">
        <v>10</v>
      </c>
      <c r="AM505" s="146">
        <v>20057</v>
      </c>
      <c r="AN505" s="81">
        <v>45272</v>
      </c>
    </row>
    <row r="506" spans="1:40" x14ac:dyDescent="0.3">
      <c r="A506" s="4">
        <f ca="1">VLOOKUP(C506,Controle!O:Q,3,FALSE)</f>
        <v>1434948218</v>
      </c>
      <c r="B506" s="187">
        <v>212301715</v>
      </c>
      <c r="C506" s="188" t="s">
        <v>4242</v>
      </c>
      <c r="D506" t="s">
        <v>5910</v>
      </c>
      <c r="J506" s="4">
        <v>41404</v>
      </c>
      <c r="K506" s="107">
        <v>45226</v>
      </c>
      <c r="L506" s="4"/>
      <c r="M506" s="11">
        <v>40666</v>
      </c>
      <c r="N506" s="107">
        <v>45223</v>
      </c>
      <c r="P506" s="4">
        <v>19391</v>
      </c>
      <c r="Q506" s="4">
        <v>80</v>
      </c>
      <c r="X506" s="124">
        <v>212301634</v>
      </c>
      <c r="Y506" s="123">
        <v>243471</v>
      </c>
      <c r="Z506" s="126" t="s">
        <v>368</v>
      </c>
      <c r="AA506" s="4">
        <v>243771</v>
      </c>
      <c r="AB506" s="5">
        <v>10</v>
      </c>
      <c r="AM506" s="145">
        <v>20059</v>
      </c>
      <c r="AN506" s="81">
        <v>45272</v>
      </c>
    </row>
    <row r="507" spans="1:40" x14ac:dyDescent="0.3">
      <c r="A507" s="4">
        <f ca="1">VLOOKUP(C507,Controle!O:Q,3,FALSE)</f>
        <v>92819567215</v>
      </c>
      <c r="B507" s="187">
        <v>212301718</v>
      </c>
      <c r="C507" s="188" t="s">
        <v>4316</v>
      </c>
      <c r="D507" t="s">
        <v>5910</v>
      </c>
      <c r="J507" s="4">
        <v>19557</v>
      </c>
      <c r="K507" s="107">
        <v>45200</v>
      </c>
      <c r="L507" s="4"/>
      <c r="M507" s="11">
        <v>40668</v>
      </c>
      <c r="N507" s="107">
        <v>45223</v>
      </c>
      <c r="P507" s="4">
        <v>19393</v>
      </c>
      <c r="Q507" s="4">
        <v>80</v>
      </c>
      <c r="X507" s="124">
        <v>212301635</v>
      </c>
      <c r="Y507" s="123">
        <v>243471</v>
      </c>
      <c r="Z507" s="126" t="s">
        <v>368</v>
      </c>
      <c r="AA507" s="4">
        <v>243771</v>
      </c>
      <c r="AB507" s="5">
        <v>10</v>
      </c>
      <c r="AM507" s="146">
        <v>20061</v>
      </c>
      <c r="AN507" s="81">
        <v>45272</v>
      </c>
    </row>
    <row r="508" spans="1:40" x14ac:dyDescent="0.3">
      <c r="A508" s="4">
        <f ca="1">VLOOKUP(C508,Controle!O:Q,3,FALSE)</f>
        <v>3552251235</v>
      </c>
      <c r="B508" s="187">
        <v>212301719</v>
      </c>
      <c r="C508" s="188" t="s">
        <v>4333</v>
      </c>
      <c r="D508" t="s">
        <v>5910</v>
      </c>
      <c r="J508" s="4">
        <v>41326</v>
      </c>
      <c r="K508" s="107">
        <v>45253</v>
      </c>
      <c r="L508" s="4"/>
      <c r="M508" s="11">
        <v>40670</v>
      </c>
      <c r="N508" s="107">
        <v>45223</v>
      </c>
      <c r="P508" s="4">
        <v>19395</v>
      </c>
      <c r="Q508" s="4">
        <v>80</v>
      </c>
      <c r="X508" s="124">
        <v>212301636</v>
      </c>
      <c r="Y508" s="123">
        <v>243471</v>
      </c>
      <c r="Z508" s="126" t="s">
        <v>368</v>
      </c>
      <c r="AA508" s="4">
        <v>243771</v>
      </c>
      <c r="AB508" s="5">
        <v>10</v>
      </c>
      <c r="AM508" s="145">
        <v>20063</v>
      </c>
      <c r="AN508" s="81">
        <v>45272</v>
      </c>
    </row>
    <row r="509" spans="1:40" x14ac:dyDescent="0.3">
      <c r="A509" s="4">
        <f ca="1">VLOOKUP(C509,Controle!O:Q,3,FALSE)</f>
        <v>963882260</v>
      </c>
      <c r="B509" s="187">
        <v>212301723</v>
      </c>
      <c r="C509" s="188" t="s">
        <v>4396</v>
      </c>
      <c r="D509" t="s">
        <v>5910</v>
      </c>
      <c r="J509" s="4">
        <v>19371</v>
      </c>
      <c r="K509" s="107">
        <v>45212</v>
      </c>
      <c r="L509" s="4"/>
      <c r="M509" s="11">
        <v>40672</v>
      </c>
      <c r="N509" s="107">
        <v>45224</v>
      </c>
      <c r="P509" s="4">
        <v>19397</v>
      </c>
      <c r="Q509" s="4">
        <v>80</v>
      </c>
      <c r="X509" s="124">
        <v>212301637</v>
      </c>
      <c r="Y509" s="123">
        <v>243471</v>
      </c>
      <c r="Z509" s="126" t="s">
        <v>368</v>
      </c>
      <c r="AA509" s="4">
        <v>243771</v>
      </c>
      <c r="AB509" s="5">
        <v>10</v>
      </c>
      <c r="AM509" s="146">
        <v>20065</v>
      </c>
      <c r="AN509" s="81">
        <v>45272</v>
      </c>
    </row>
    <row r="510" spans="1:40" x14ac:dyDescent="0.3">
      <c r="A510" s="4">
        <f ca="1">VLOOKUP(C510,Controle!O:Q,3,FALSE)</f>
        <v>1434949290</v>
      </c>
      <c r="B510" s="187">
        <v>212301726</v>
      </c>
      <c r="C510" s="188" t="s">
        <v>4400</v>
      </c>
      <c r="D510" t="s">
        <v>5910</v>
      </c>
      <c r="J510" s="4">
        <v>19765</v>
      </c>
      <c r="K510" s="107">
        <v>45192</v>
      </c>
      <c r="L510" s="4"/>
      <c r="M510" s="11">
        <v>40674</v>
      </c>
      <c r="N510" s="107">
        <v>45233</v>
      </c>
      <c r="P510" s="4">
        <v>19399</v>
      </c>
      <c r="Q510" s="4">
        <v>80</v>
      </c>
      <c r="X510" s="124">
        <v>212301638</v>
      </c>
      <c r="Y510" s="123">
        <v>243471</v>
      </c>
      <c r="Z510" s="126" t="s">
        <v>368</v>
      </c>
      <c r="AA510" s="4">
        <v>243771</v>
      </c>
      <c r="AB510" s="5">
        <v>10</v>
      </c>
      <c r="AM510" s="145">
        <v>20067</v>
      </c>
      <c r="AN510" s="81">
        <v>45272</v>
      </c>
    </row>
    <row r="511" spans="1:40" x14ac:dyDescent="0.3">
      <c r="A511" s="4">
        <f ca="1">VLOOKUP(C511,Controle!O:Q,3,FALSE)</f>
        <v>8992769202</v>
      </c>
      <c r="B511" s="187">
        <v>212301727</v>
      </c>
      <c r="C511" s="188" t="s">
        <v>4420</v>
      </c>
      <c r="D511" t="s">
        <v>5910</v>
      </c>
      <c r="J511" s="4">
        <v>41500</v>
      </c>
      <c r="K511" s="107">
        <v>45227</v>
      </c>
      <c r="L511" s="4"/>
      <c r="M511" s="11">
        <v>40676</v>
      </c>
      <c r="N511" s="107">
        <v>45224</v>
      </c>
      <c r="P511" s="4">
        <v>19401</v>
      </c>
      <c r="Q511" s="4">
        <v>80</v>
      </c>
      <c r="X511" s="124">
        <v>212301639</v>
      </c>
      <c r="Y511" s="123">
        <v>243471</v>
      </c>
      <c r="Z511" s="126" t="s">
        <v>368</v>
      </c>
      <c r="AA511" s="4">
        <v>243771</v>
      </c>
      <c r="AB511" s="5">
        <v>10</v>
      </c>
      <c r="AM511" s="146">
        <v>20069</v>
      </c>
      <c r="AN511" s="81">
        <v>45272</v>
      </c>
    </row>
    <row r="512" spans="1:40" x14ac:dyDescent="0.3">
      <c r="A512" s="4">
        <f ca="1">VLOOKUP(C512,Controle!O:Q,3,FALSE)</f>
        <v>52144062234</v>
      </c>
      <c r="B512" s="187">
        <v>212301728</v>
      </c>
      <c r="C512" s="188" t="s">
        <v>4427</v>
      </c>
      <c r="D512" t="s">
        <v>5910</v>
      </c>
      <c r="J512" s="4">
        <v>16742</v>
      </c>
      <c r="K512" s="107">
        <v>45168</v>
      </c>
      <c r="L512" s="4"/>
      <c r="M512" s="11">
        <v>40678</v>
      </c>
      <c r="N512" s="107">
        <v>45224</v>
      </c>
      <c r="P512" s="4">
        <v>19403</v>
      </c>
      <c r="Q512" s="4">
        <v>80</v>
      </c>
      <c r="X512" s="124">
        <v>212301640</v>
      </c>
      <c r="Y512" s="123">
        <v>243471</v>
      </c>
      <c r="Z512" s="126" t="s">
        <v>368</v>
      </c>
      <c r="AA512" s="4">
        <v>243771</v>
      </c>
      <c r="AB512" s="5">
        <v>10</v>
      </c>
      <c r="AM512" s="145">
        <v>20071</v>
      </c>
      <c r="AN512" s="81">
        <v>45272</v>
      </c>
    </row>
    <row r="513" spans="1:40" x14ac:dyDescent="0.3">
      <c r="A513" s="4">
        <f ca="1">VLOOKUP(C513,Controle!O:Q,3,FALSE)</f>
        <v>915870266</v>
      </c>
      <c r="B513" s="187">
        <v>212301729</v>
      </c>
      <c r="C513" s="188" t="s">
        <v>4431</v>
      </c>
      <c r="D513" t="s">
        <v>5910</v>
      </c>
      <c r="J513" s="4">
        <v>19511</v>
      </c>
      <c r="K513" s="107">
        <v>45229</v>
      </c>
      <c r="L513" s="4"/>
      <c r="M513" s="11">
        <v>40680</v>
      </c>
      <c r="N513" s="107">
        <v>45224</v>
      </c>
      <c r="P513" s="4">
        <v>19405</v>
      </c>
      <c r="Q513" s="4">
        <v>80</v>
      </c>
      <c r="X513" s="124">
        <v>212301641</v>
      </c>
      <c r="Y513" s="123">
        <v>243471</v>
      </c>
      <c r="Z513" s="126" t="s">
        <v>368</v>
      </c>
      <c r="AA513" s="4">
        <v>243771</v>
      </c>
      <c r="AB513" s="5">
        <v>10</v>
      </c>
      <c r="AM513" s="146">
        <v>20073</v>
      </c>
      <c r="AN513" s="81">
        <v>45272</v>
      </c>
    </row>
    <row r="514" spans="1:40" ht="40.200000000000003" x14ac:dyDescent="0.3">
      <c r="A514" s="4">
        <f ca="1">VLOOKUP(C514,Controle!O:Q,3,FALSE)</f>
        <v>8773433225</v>
      </c>
      <c r="B514" s="187">
        <v>212301730</v>
      </c>
      <c r="C514" s="188" t="s">
        <v>4435</v>
      </c>
      <c r="D514" t="s">
        <v>5910</v>
      </c>
      <c r="J514" s="4">
        <v>16885</v>
      </c>
      <c r="K514" s="107">
        <v>45194</v>
      </c>
      <c r="L514" s="4"/>
      <c r="M514" s="11">
        <v>40682</v>
      </c>
      <c r="N514" s="107">
        <v>45233</v>
      </c>
      <c r="P514" s="4">
        <v>19407</v>
      </c>
      <c r="Q514" s="4">
        <v>80</v>
      </c>
      <c r="X514" s="124">
        <v>212301680</v>
      </c>
      <c r="Y514" s="123">
        <v>243472</v>
      </c>
      <c r="Z514" s="125" t="s">
        <v>63</v>
      </c>
      <c r="AA514" s="4">
        <v>244477</v>
      </c>
      <c r="AB514" s="5">
        <v>1</v>
      </c>
      <c r="AM514" s="145">
        <v>20075</v>
      </c>
      <c r="AN514" s="81">
        <v>45272</v>
      </c>
    </row>
    <row r="515" spans="1:40" ht="27" x14ac:dyDescent="0.3">
      <c r="A515" s="4">
        <f ca="1">VLOOKUP(C515,Controle!O:Q,3,FALSE)</f>
        <v>69492395215</v>
      </c>
      <c r="B515" s="187">
        <v>212301731</v>
      </c>
      <c r="C515" s="188" t="s">
        <v>4439</v>
      </c>
      <c r="D515" t="s">
        <v>5910</v>
      </c>
      <c r="J515" s="4">
        <v>42606</v>
      </c>
      <c r="K515" s="107">
        <v>45250</v>
      </c>
      <c r="L515" s="4"/>
      <c r="M515" s="11">
        <v>40686</v>
      </c>
      <c r="N515" s="107">
        <v>45218</v>
      </c>
      <c r="P515" s="4">
        <v>19409</v>
      </c>
      <c r="Q515" s="4">
        <v>80</v>
      </c>
      <c r="X515" s="124">
        <v>212301732</v>
      </c>
      <c r="Y515" s="125">
        <v>244109</v>
      </c>
      <c r="Z515" s="125" t="s">
        <v>1818</v>
      </c>
      <c r="AA515" s="4">
        <v>245588</v>
      </c>
      <c r="AB515" s="5">
        <v>52</v>
      </c>
      <c r="AM515" s="146">
        <v>20077</v>
      </c>
      <c r="AN515" s="81">
        <v>45272</v>
      </c>
    </row>
    <row r="516" spans="1:40" ht="27" x14ac:dyDescent="0.3">
      <c r="A516" s="4">
        <f ca="1">VLOOKUP(C516,Controle!O:Q,3,FALSE)</f>
        <v>83173471253</v>
      </c>
      <c r="B516" s="187">
        <v>212301682</v>
      </c>
      <c r="C516" s="188" t="s">
        <v>4447</v>
      </c>
      <c r="D516" t="s">
        <v>5910</v>
      </c>
      <c r="J516" s="4">
        <v>19357</v>
      </c>
      <c r="K516" s="107">
        <v>45221</v>
      </c>
      <c r="L516" s="4"/>
      <c r="M516" s="11">
        <v>40688</v>
      </c>
      <c r="N516" s="107">
        <v>45210</v>
      </c>
      <c r="P516" s="4">
        <v>19411</v>
      </c>
      <c r="Q516" s="4">
        <v>80</v>
      </c>
      <c r="X516" s="124">
        <v>212301733</v>
      </c>
      <c r="Y516" s="125">
        <v>244109</v>
      </c>
      <c r="Z516" s="125" t="s">
        <v>1818</v>
      </c>
      <c r="AA516" s="4">
        <v>245588</v>
      </c>
      <c r="AB516" s="5">
        <v>52</v>
      </c>
      <c r="AM516" s="145">
        <v>20079</v>
      </c>
      <c r="AN516" s="81">
        <v>45272</v>
      </c>
    </row>
    <row r="517" spans="1:40" ht="27" x14ac:dyDescent="0.3">
      <c r="A517" s="4">
        <f ca="1">VLOOKUP(C517,Controle!O:Q,3,FALSE)</f>
        <v>7219646216</v>
      </c>
      <c r="B517" s="187">
        <v>212301688</v>
      </c>
      <c r="C517" s="188" t="s">
        <v>4451</v>
      </c>
      <c r="D517" t="s">
        <v>5910</v>
      </c>
      <c r="J517" s="4">
        <v>16743</v>
      </c>
      <c r="K517" s="107">
        <v>45173</v>
      </c>
      <c r="L517" s="4"/>
      <c r="M517" s="179">
        <v>40698</v>
      </c>
      <c r="N517" s="107">
        <v>45213</v>
      </c>
      <c r="P517" s="4">
        <v>16376</v>
      </c>
      <c r="Q517" s="4" t="s">
        <v>365</v>
      </c>
      <c r="X517" s="124">
        <v>212301734</v>
      </c>
      <c r="Y517" s="125">
        <v>244109</v>
      </c>
      <c r="Z517" s="125" t="s">
        <v>1818</v>
      </c>
      <c r="AA517" s="4">
        <v>245588</v>
      </c>
      <c r="AB517" s="5">
        <v>52</v>
      </c>
      <c r="AM517" s="146">
        <v>20081</v>
      </c>
      <c r="AN517" s="81">
        <v>45272</v>
      </c>
    </row>
    <row r="518" spans="1:40" ht="27" x14ac:dyDescent="0.3">
      <c r="A518" s="4">
        <f ca="1">VLOOKUP(C518,Controle!O:Q,3,FALSE)</f>
        <v>69512175215</v>
      </c>
      <c r="B518" s="187">
        <v>212301685</v>
      </c>
      <c r="C518" s="188" t="s">
        <v>4459</v>
      </c>
      <c r="D518" t="s">
        <v>5910</v>
      </c>
      <c r="J518" s="4">
        <v>19077</v>
      </c>
      <c r="K518" s="107">
        <v>45139</v>
      </c>
      <c r="L518" s="4"/>
      <c r="M518" s="11">
        <v>41334</v>
      </c>
      <c r="N518" s="107">
        <v>45223</v>
      </c>
      <c r="P518" s="4">
        <v>19413</v>
      </c>
      <c r="Q518" s="4">
        <v>80</v>
      </c>
      <c r="X518" s="124">
        <v>212301735</v>
      </c>
      <c r="Y518" s="125">
        <v>244109</v>
      </c>
      <c r="Z518" s="125" t="s">
        <v>1818</v>
      </c>
      <c r="AA518" s="4">
        <v>245588</v>
      </c>
      <c r="AB518" s="5">
        <v>52</v>
      </c>
      <c r="AM518" s="145">
        <v>20083</v>
      </c>
      <c r="AN518" s="81">
        <v>45272</v>
      </c>
    </row>
    <row r="519" spans="1:40" ht="27" x14ac:dyDescent="0.3">
      <c r="A519" s="4">
        <f ca="1">VLOOKUP(C519,Controle!O:Q,3,FALSE)</f>
        <v>5105051203</v>
      </c>
      <c r="B519" s="187">
        <v>212301689</v>
      </c>
      <c r="C519" s="188" t="s">
        <v>4463</v>
      </c>
      <c r="D519" t="s">
        <v>5910</v>
      </c>
      <c r="J519" s="4">
        <v>16647</v>
      </c>
      <c r="K519" s="107">
        <v>45173</v>
      </c>
      <c r="L519" s="4"/>
      <c r="M519" s="11">
        <v>41336</v>
      </c>
      <c r="N519" s="107">
        <v>45223</v>
      </c>
      <c r="P519" s="4">
        <v>19417</v>
      </c>
      <c r="Q519" s="4">
        <v>80</v>
      </c>
      <c r="X519" s="124">
        <v>212301736</v>
      </c>
      <c r="Y519" s="125">
        <v>244109</v>
      </c>
      <c r="Z519" s="125" t="s">
        <v>1818</v>
      </c>
      <c r="AA519" s="4">
        <v>245588</v>
      </c>
      <c r="AB519" s="5">
        <v>52</v>
      </c>
      <c r="AM519" s="146">
        <v>20085</v>
      </c>
      <c r="AN519" s="81">
        <v>45272</v>
      </c>
    </row>
    <row r="520" spans="1:40" ht="27" x14ac:dyDescent="0.3">
      <c r="A520" s="4">
        <f ca="1">VLOOKUP(C520,Controle!O:Q,3,FALSE)</f>
        <v>777735270</v>
      </c>
      <c r="B520" s="187">
        <v>212301691</v>
      </c>
      <c r="C520" s="188" t="s">
        <v>4471</v>
      </c>
      <c r="D520" t="s">
        <v>5910</v>
      </c>
      <c r="J520" s="4">
        <v>17314</v>
      </c>
      <c r="K520" s="107">
        <v>45192</v>
      </c>
      <c r="L520" s="4"/>
      <c r="M520" s="11">
        <v>41338</v>
      </c>
      <c r="N520" s="107">
        <v>45223</v>
      </c>
      <c r="P520" s="4">
        <v>19419</v>
      </c>
      <c r="Q520" s="4">
        <v>80</v>
      </c>
      <c r="X520" s="124">
        <v>212301737</v>
      </c>
      <c r="Y520" s="125">
        <v>244109</v>
      </c>
      <c r="Z520" s="125" t="s">
        <v>1818</v>
      </c>
      <c r="AA520" s="4">
        <v>245588</v>
      </c>
      <c r="AB520" s="5">
        <v>52</v>
      </c>
      <c r="AM520" s="145">
        <v>20087</v>
      </c>
      <c r="AN520" s="81">
        <v>45272</v>
      </c>
    </row>
    <row r="521" spans="1:40" ht="27" x14ac:dyDescent="0.3">
      <c r="A521" s="4">
        <f ca="1">VLOOKUP(C521,Controle!O:Q,3,FALSE)</f>
        <v>52187926249</v>
      </c>
      <c r="B521" s="187">
        <v>212301692</v>
      </c>
      <c r="C521" s="188" t="s">
        <v>4475</v>
      </c>
      <c r="D521" t="s">
        <v>5910</v>
      </c>
      <c r="J521" s="4">
        <v>19405</v>
      </c>
      <c r="K521" s="107">
        <v>45213</v>
      </c>
      <c r="L521" s="4"/>
      <c r="M521" s="11">
        <v>41340</v>
      </c>
      <c r="N521" s="107">
        <v>45233</v>
      </c>
      <c r="P521" s="4">
        <v>19421</v>
      </c>
      <c r="Q521" s="4">
        <v>80</v>
      </c>
      <c r="X521" s="124">
        <v>212301738</v>
      </c>
      <c r="Y521" s="125">
        <v>244109</v>
      </c>
      <c r="Z521" s="125" t="s">
        <v>1818</v>
      </c>
      <c r="AA521" s="4">
        <v>245588</v>
      </c>
      <c r="AB521" s="5">
        <v>52</v>
      </c>
      <c r="AM521" s="146">
        <v>20089</v>
      </c>
      <c r="AN521" s="81">
        <v>45272</v>
      </c>
    </row>
    <row r="522" spans="1:40" ht="27" x14ac:dyDescent="0.3">
      <c r="A522" s="4">
        <f ca="1">VLOOKUP(C522,Controle!O:Q,3,FALSE)</f>
        <v>3205774221</v>
      </c>
      <c r="B522" s="187">
        <v>212301693</v>
      </c>
      <c r="C522" s="188" t="s">
        <v>4479</v>
      </c>
      <c r="D522" t="s">
        <v>5910</v>
      </c>
      <c r="J522" s="4">
        <v>41536</v>
      </c>
      <c r="K522" s="107">
        <v>45243</v>
      </c>
      <c r="L522" s="4"/>
      <c r="M522" s="11">
        <v>41342</v>
      </c>
      <c r="N522" s="107">
        <v>45233</v>
      </c>
      <c r="P522" s="4">
        <v>19423</v>
      </c>
      <c r="Q522" s="4">
        <v>80</v>
      </c>
      <c r="X522" s="124">
        <v>212301739</v>
      </c>
      <c r="Y522" s="125">
        <v>244109</v>
      </c>
      <c r="Z522" s="125" t="s">
        <v>1818</v>
      </c>
      <c r="AA522" s="4">
        <v>245588</v>
      </c>
      <c r="AB522" s="5">
        <v>52</v>
      </c>
      <c r="AM522" s="145">
        <v>20091</v>
      </c>
      <c r="AN522" s="81">
        <v>45272</v>
      </c>
    </row>
    <row r="523" spans="1:40" ht="27" x14ac:dyDescent="0.3">
      <c r="A523" s="4">
        <f ca="1">VLOOKUP(C523,Controle!O:Q,3,FALSE)</f>
        <v>2113845261</v>
      </c>
      <c r="B523" s="187">
        <v>212301696</v>
      </c>
      <c r="C523" s="188" t="s">
        <v>4483</v>
      </c>
      <c r="D523" t="s">
        <v>5910</v>
      </c>
      <c r="J523" s="4">
        <v>19445</v>
      </c>
      <c r="K523" s="107">
        <v>45217</v>
      </c>
      <c r="L523" s="109"/>
      <c r="M523" s="11">
        <v>41344</v>
      </c>
      <c r="N523" s="107">
        <v>45223</v>
      </c>
      <c r="P523" s="4">
        <v>19425</v>
      </c>
      <c r="Q523" s="4">
        <v>80</v>
      </c>
      <c r="X523" s="124">
        <v>212301740</v>
      </c>
      <c r="Y523" s="125">
        <v>244109</v>
      </c>
      <c r="Z523" s="125" t="s">
        <v>1818</v>
      </c>
      <c r="AA523" s="4">
        <v>245588</v>
      </c>
      <c r="AB523" s="5">
        <v>52</v>
      </c>
      <c r="AM523" s="146">
        <v>20093</v>
      </c>
      <c r="AN523" s="81">
        <v>45272</v>
      </c>
    </row>
    <row r="524" spans="1:40" ht="27" x14ac:dyDescent="0.3">
      <c r="A524" s="4">
        <f ca="1">VLOOKUP(C524,Controle!O:Q,3,FALSE)</f>
        <v>70326987274</v>
      </c>
      <c r="B524" s="187">
        <v>212301697</v>
      </c>
      <c r="C524" s="188" t="s">
        <v>4520</v>
      </c>
      <c r="D524" t="s">
        <v>5910</v>
      </c>
      <c r="J524" s="4">
        <v>18713</v>
      </c>
      <c r="K524" s="107">
        <v>45168</v>
      </c>
      <c r="L524" s="4"/>
      <c r="M524" s="11">
        <v>41346</v>
      </c>
      <c r="N524" s="107">
        <v>45235</v>
      </c>
      <c r="P524" s="4">
        <v>19427</v>
      </c>
      <c r="Q524" s="4">
        <v>80</v>
      </c>
      <c r="X524" s="124">
        <v>212301741</v>
      </c>
      <c r="Y524" s="125">
        <v>244109</v>
      </c>
      <c r="Z524" s="125" t="s">
        <v>1818</v>
      </c>
      <c r="AA524" s="4">
        <v>245588</v>
      </c>
      <c r="AB524" s="5">
        <v>52</v>
      </c>
      <c r="AM524" s="145">
        <v>20095</v>
      </c>
      <c r="AN524" s="81">
        <v>45272</v>
      </c>
    </row>
    <row r="525" spans="1:40" ht="27" x14ac:dyDescent="0.3">
      <c r="A525" s="4">
        <f ca="1">VLOOKUP(C525,Controle!O:Q,3,FALSE)</f>
        <v>87439417291</v>
      </c>
      <c r="B525" s="187">
        <v>212301698</v>
      </c>
      <c r="C525" s="188" t="s">
        <v>4524</v>
      </c>
      <c r="D525" t="s">
        <v>5910</v>
      </c>
      <c r="J525" s="4">
        <v>41398</v>
      </c>
      <c r="K525" s="107">
        <v>45226</v>
      </c>
      <c r="L525" s="4"/>
      <c r="M525" s="11">
        <v>41398</v>
      </c>
      <c r="N525" s="107">
        <v>45226</v>
      </c>
      <c r="P525" s="4">
        <v>19429</v>
      </c>
      <c r="Q525" s="4">
        <v>80</v>
      </c>
      <c r="X525" s="124">
        <v>212301743</v>
      </c>
      <c r="Y525" s="125">
        <v>244109</v>
      </c>
      <c r="Z525" s="125" t="s">
        <v>1818</v>
      </c>
      <c r="AA525" s="4">
        <v>245588</v>
      </c>
      <c r="AB525" s="5">
        <v>52</v>
      </c>
      <c r="AM525" s="146">
        <v>20097</v>
      </c>
      <c r="AN525" s="81">
        <v>45272</v>
      </c>
    </row>
    <row r="526" spans="1:40" ht="27" x14ac:dyDescent="0.3">
      <c r="A526" s="4">
        <f ca="1">VLOOKUP(C526,Controle!O:Q,3,FALSE)</f>
        <v>3625026252</v>
      </c>
      <c r="B526" s="187">
        <v>212301701</v>
      </c>
      <c r="C526" s="188" t="s">
        <v>4532</v>
      </c>
      <c r="D526" t="s">
        <v>5910</v>
      </c>
      <c r="J526" s="4">
        <v>19453</v>
      </c>
      <c r="K526" s="107">
        <v>45233</v>
      </c>
      <c r="L526" s="4"/>
      <c r="M526" s="11">
        <v>41400</v>
      </c>
      <c r="N526" s="107">
        <v>45227</v>
      </c>
      <c r="P526" s="4">
        <v>19431</v>
      </c>
      <c r="Q526" s="4">
        <v>80</v>
      </c>
      <c r="X526" s="124">
        <v>212301744</v>
      </c>
      <c r="Y526" s="125">
        <v>244109</v>
      </c>
      <c r="Z526" s="125" t="s">
        <v>1818</v>
      </c>
      <c r="AA526" s="4">
        <v>245588</v>
      </c>
      <c r="AB526" s="5">
        <v>52</v>
      </c>
      <c r="AM526" s="145">
        <v>20099</v>
      </c>
      <c r="AN526" s="81">
        <v>45272</v>
      </c>
    </row>
    <row r="527" spans="1:40" ht="27" x14ac:dyDescent="0.3">
      <c r="A527" s="4">
        <f ca="1">VLOOKUP(C527,Controle!O:Q,3,FALSE)</f>
        <v>313013209</v>
      </c>
      <c r="B527" s="187">
        <v>212301702</v>
      </c>
      <c r="C527" s="188" t="s">
        <v>4536</v>
      </c>
      <c r="D527" t="s">
        <v>5910</v>
      </c>
      <c r="J527" s="4">
        <v>16656</v>
      </c>
      <c r="K527" s="107">
        <v>45173</v>
      </c>
      <c r="L527" s="4"/>
      <c r="M527" s="11">
        <v>41402</v>
      </c>
      <c r="N527" s="107">
        <v>45226</v>
      </c>
      <c r="P527" s="4">
        <v>19433</v>
      </c>
      <c r="Q527" s="4">
        <v>80</v>
      </c>
      <c r="X527" s="124">
        <v>212301745</v>
      </c>
      <c r="Y527" s="125">
        <v>244109</v>
      </c>
      <c r="Z527" s="125" t="s">
        <v>1818</v>
      </c>
      <c r="AA527" s="4">
        <v>245588</v>
      </c>
      <c r="AB527" s="5">
        <v>52</v>
      </c>
      <c r="AM527" s="146">
        <v>20103</v>
      </c>
      <c r="AN527" s="81">
        <v>45272</v>
      </c>
    </row>
    <row r="528" spans="1:40" ht="27" x14ac:dyDescent="0.3">
      <c r="A528" s="4">
        <f ca="1">VLOOKUP(C528,Controle!O:Q,3,FALSE)</f>
        <v>99159953268</v>
      </c>
      <c r="B528" s="187">
        <v>212301704</v>
      </c>
      <c r="C528" s="188" t="s">
        <v>4544</v>
      </c>
      <c r="D528" t="s">
        <v>5910</v>
      </c>
      <c r="J528" s="4">
        <v>41664</v>
      </c>
      <c r="K528" s="107">
        <v>45267</v>
      </c>
      <c r="L528" s="4"/>
      <c r="M528" s="11">
        <v>41404</v>
      </c>
      <c r="N528" s="107">
        <v>45226</v>
      </c>
      <c r="P528" s="4">
        <v>19435</v>
      </c>
      <c r="Q528" s="4">
        <v>80</v>
      </c>
      <c r="X528" s="124">
        <v>212301746</v>
      </c>
      <c r="Y528" s="125">
        <v>244109</v>
      </c>
      <c r="Z528" s="125" t="s">
        <v>1818</v>
      </c>
      <c r="AA528" s="4">
        <v>245588</v>
      </c>
      <c r="AB528" s="5">
        <v>52</v>
      </c>
      <c r="AM528" s="145">
        <v>20107</v>
      </c>
      <c r="AN528" s="81">
        <v>45272</v>
      </c>
    </row>
    <row r="529" spans="1:40" ht="27" x14ac:dyDescent="0.3">
      <c r="A529" s="4">
        <f ca="1">VLOOKUP(C529,Controle!O:Q,3,FALSE)</f>
        <v>4027503228</v>
      </c>
      <c r="B529" s="187">
        <v>212301705</v>
      </c>
      <c r="C529" s="188" t="s">
        <v>4548</v>
      </c>
      <c r="D529" t="s">
        <v>5910</v>
      </c>
      <c r="J529" s="4">
        <v>16698</v>
      </c>
      <c r="K529" s="107">
        <v>45172</v>
      </c>
      <c r="L529" s="4"/>
      <c r="M529" s="11">
        <v>41406</v>
      </c>
      <c r="N529" s="107">
        <v>45236</v>
      </c>
      <c r="P529" s="4">
        <v>19437</v>
      </c>
      <c r="Q529" s="4">
        <v>80</v>
      </c>
      <c r="X529" s="124">
        <v>212301747</v>
      </c>
      <c r="Y529" s="125">
        <v>244109</v>
      </c>
      <c r="Z529" s="125" t="s">
        <v>1818</v>
      </c>
      <c r="AA529" s="4">
        <v>245588</v>
      </c>
      <c r="AB529" s="5">
        <v>52</v>
      </c>
      <c r="AM529" s="146">
        <v>20109</v>
      </c>
      <c r="AN529" s="81">
        <v>45272</v>
      </c>
    </row>
    <row r="530" spans="1:40" ht="27" x14ac:dyDescent="0.3">
      <c r="A530" s="4">
        <f ca="1">VLOOKUP(C530,Controle!O:Q,3,FALSE)</f>
        <v>8012972220</v>
      </c>
      <c r="B530" s="187">
        <v>212301706</v>
      </c>
      <c r="C530" s="188" t="s">
        <v>4628</v>
      </c>
      <c r="D530" t="s">
        <v>5910</v>
      </c>
      <c r="J530" s="4">
        <v>35470</v>
      </c>
      <c r="K530" s="107">
        <v>45214</v>
      </c>
      <c r="L530" s="4"/>
      <c r="M530" s="11">
        <v>41412</v>
      </c>
      <c r="N530" s="107">
        <v>45235</v>
      </c>
      <c r="P530" s="4">
        <v>19439</v>
      </c>
      <c r="Q530" s="4">
        <v>80</v>
      </c>
      <c r="X530" s="124">
        <v>212301748</v>
      </c>
      <c r="Y530" s="125">
        <v>244109</v>
      </c>
      <c r="Z530" s="125" t="s">
        <v>1818</v>
      </c>
      <c r="AA530" s="4">
        <v>245588</v>
      </c>
      <c r="AB530" s="5">
        <v>52</v>
      </c>
      <c r="AM530" s="145">
        <v>20111</v>
      </c>
      <c r="AN530" s="81">
        <v>45272</v>
      </c>
    </row>
    <row r="531" spans="1:40" ht="27" x14ac:dyDescent="0.3">
      <c r="A531" s="4">
        <f ca="1">VLOOKUP(C531,Controle!O:Q,3,FALSE)</f>
        <v>66308534234</v>
      </c>
      <c r="B531" s="187">
        <v>212301710</v>
      </c>
      <c r="C531" s="188" t="s">
        <v>4659</v>
      </c>
      <c r="D531" t="s">
        <v>5910</v>
      </c>
      <c r="J531" s="4">
        <v>19653</v>
      </c>
      <c r="K531" s="107">
        <v>45197</v>
      </c>
      <c r="L531" s="4"/>
      <c r="M531" s="11">
        <v>41438</v>
      </c>
      <c r="N531" s="107">
        <v>45237</v>
      </c>
      <c r="P531" s="4">
        <v>19441</v>
      </c>
      <c r="Q531" s="4">
        <v>80</v>
      </c>
      <c r="X531" s="124">
        <v>212301749</v>
      </c>
      <c r="Y531" s="125">
        <v>244109</v>
      </c>
      <c r="Z531" s="125" t="s">
        <v>1818</v>
      </c>
      <c r="AA531" s="4">
        <v>245588</v>
      </c>
      <c r="AB531" s="5">
        <v>52</v>
      </c>
      <c r="AM531" s="146">
        <v>20113</v>
      </c>
      <c r="AN531" s="81">
        <v>45272</v>
      </c>
    </row>
    <row r="532" spans="1:40" ht="27" x14ac:dyDescent="0.3">
      <c r="A532" s="4">
        <f ca="1">VLOOKUP(C532,Controle!O:Q,3,FALSE)</f>
        <v>92272720200</v>
      </c>
      <c r="B532" s="187">
        <v>212301711</v>
      </c>
      <c r="C532" s="188" t="s">
        <v>4669</v>
      </c>
      <c r="D532" t="s">
        <v>5910</v>
      </c>
      <c r="J532" s="4">
        <v>19459</v>
      </c>
      <c r="K532" s="107">
        <v>45220</v>
      </c>
      <c r="L532" s="4"/>
      <c r="M532" s="11">
        <v>41440</v>
      </c>
      <c r="N532" s="107">
        <v>45235</v>
      </c>
      <c r="P532" s="4">
        <v>19443</v>
      </c>
      <c r="Q532" s="4">
        <v>80</v>
      </c>
      <c r="X532" s="124">
        <v>212301750</v>
      </c>
      <c r="Y532" s="125">
        <v>244109</v>
      </c>
      <c r="Z532" s="125" t="s">
        <v>1818</v>
      </c>
      <c r="AA532" s="4">
        <v>245588</v>
      </c>
      <c r="AB532" s="5">
        <v>52</v>
      </c>
      <c r="AM532" s="145">
        <v>20115</v>
      </c>
      <c r="AN532" s="81">
        <v>45272</v>
      </c>
    </row>
    <row r="533" spans="1:40" ht="27" x14ac:dyDescent="0.3">
      <c r="A533" s="4">
        <f ca="1">VLOOKUP(C533,Controle!O:Q,3,FALSE)</f>
        <v>95927018220</v>
      </c>
      <c r="B533" s="187">
        <v>212301713</v>
      </c>
      <c r="C533" s="188" t="s">
        <v>4672</v>
      </c>
      <c r="D533" t="s">
        <v>5910</v>
      </c>
      <c r="J533" s="4">
        <v>23718</v>
      </c>
      <c r="K533" s="107">
        <v>45224</v>
      </c>
      <c r="L533" s="4"/>
      <c r="M533" s="11">
        <v>41444</v>
      </c>
      <c r="N533" s="107">
        <v>45226</v>
      </c>
      <c r="P533" s="4">
        <v>19445</v>
      </c>
      <c r="Q533" s="4">
        <v>80</v>
      </c>
      <c r="X533" s="124">
        <v>212301751</v>
      </c>
      <c r="Y533" s="125">
        <v>244109</v>
      </c>
      <c r="Z533" s="125" t="s">
        <v>1818</v>
      </c>
      <c r="AA533" s="4">
        <v>245588</v>
      </c>
      <c r="AB533" s="5">
        <v>52</v>
      </c>
      <c r="AM533" s="146">
        <v>20117</v>
      </c>
      <c r="AN533" s="81">
        <v>45272</v>
      </c>
    </row>
    <row r="534" spans="1:40" ht="27" x14ac:dyDescent="0.3">
      <c r="A534" s="4">
        <f ca="1">VLOOKUP(C534,Controle!O:Q,3,FALSE)</f>
        <v>96124016249</v>
      </c>
      <c r="B534" s="187">
        <v>212301714</v>
      </c>
      <c r="C534" s="188" t="s">
        <v>4681</v>
      </c>
      <c r="D534" t="s">
        <v>5910</v>
      </c>
      <c r="J534" s="4">
        <v>16744</v>
      </c>
      <c r="K534" s="107">
        <v>45171</v>
      </c>
      <c r="L534" s="4"/>
      <c r="M534" s="11">
        <v>41432</v>
      </c>
      <c r="N534" s="107">
        <v>45236</v>
      </c>
      <c r="P534" s="4">
        <v>19301</v>
      </c>
      <c r="Q534" s="4">
        <v>80</v>
      </c>
      <c r="X534" s="124">
        <v>212301752</v>
      </c>
      <c r="Y534" s="125">
        <v>244109</v>
      </c>
      <c r="Z534" s="125" t="s">
        <v>1818</v>
      </c>
      <c r="AA534" s="4">
        <v>245588</v>
      </c>
      <c r="AB534" s="5">
        <v>52</v>
      </c>
      <c r="AM534" s="145">
        <v>20119</v>
      </c>
      <c r="AN534" s="81">
        <v>45272</v>
      </c>
    </row>
    <row r="535" spans="1:40" ht="27" x14ac:dyDescent="0.3">
      <c r="A535" s="4">
        <f ca="1">VLOOKUP(C535,Controle!O:Q,3,FALSE)</f>
        <v>1940950295</v>
      </c>
      <c r="B535" s="187">
        <v>212301716</v>
      </c>
      <c r="C535" s="188" t="s">
        <v>4709</v>
      </c>
      <c r="D535" t="s">
        <v>5910</v>
      </c>
      <c r="J535" s="4">
        <v>42600</v>
      </c>
      <c r="K535" s="107">
        <v>45250</v>
      </c>
      <c r="L535" s="4"/>
      <c r="M535" s="11">
        <v>41430</v>
      </c>
      <c r="N535" s="107">
        <v>45236</v>
      </c>
      <c r="P535" s="4">
        <v>19449</v>
      </c>
      <c r="Q535" s="4">
        <v>80</v>
      </c>
      <c r="X535" s="124">
        <v>212301753</v>
      </c>
      <c r="Y535" s="125">
        <v>244109</v>
      </c>
      <c r="Z535" s="125" t="s">
        <v>1818</v>
      </c>
      <c r="AA535" s="4">
        <v>245588</v>
      </c>
      <c r="AB535" s="5">
        <v>52</v>
      </c>
      <c r="AM535" s="146">
        <v>20121</v>
      </c>
      <c r="AN535" s="81">
        <v>45272</v>
      </c>
    </row>
    <row r="536" spans="1:40" ht="27" x14ac:dyDescent="0.3">
      <c r="A536" s="4">
        <f ca="1">VLOOKUP(C536,Controle!O:Q,3,FALSE)</f>
        <v>69984050220</v>
      </c>
      <c r="B536" s="187">
        <v>212301717</v>
      </c>
      <c r="C536" s="188" t="s">
        <v>4902</v>
      </c>
      <c r="D536" t="s">
        <v>5910</v>
      </c>
      <c r="J536" s="63">
        <v>41714</v>
      </c>
      <c r="K536" s="107">
        <v>45264</v>
      </c>
      <c r="L536" s="4"/>
      <c r="M536" s="11">
        <v>41434</v>
      </c>
      <c r="N536" s="107">
        <v>45236</v>
      </c>
      <c r="P536" s="4">
        <v>19451</v>
      </c>
      <c r="Q536" s="4">
        <v>80</v>
      </c>
      <c r="X536" s="124">
        <v>212301754</v>
      </c>
      <c r="Y536" s="125">
        <v>244109</v>
      </c>
      <c r="Z536" s="125" t="s">
        <v>1818</v>
      </c>
      <c r="AA536" s="4">
        <v>245588</v>
      </c>
      <c r="AB536" s="5">
        <v>52</v>
      </c>
      <c r="AM536" s="145">
        <v>20123</v>
      </c>
      <c r="AN536" s="81">
        <v>45272</v>
      </c>
    </row>
    <row r="537" spans="1:40" ht="27" x14ac:dyDescent="0.3">
      <c r="A537" s="4">
        <f ca="1">VLOOKUP(C537,Controle!O:Q,3,FALSE)</f>
        <v>5554463282</v>
      </c>
      <c r="B537" s="187">
        <v>212301720</v>
      </c>
      <c r="C537" s="188" t="s">
        <v>4906</v>
      </c>
      <c r="D537" t="s">
        <v>5910</v>
      </c>
      <c r="J537" s="4">
        <v>19951</v>
      </c>
      <c r="K537" s="107">
        <v>45204</v>
      </c>
      <c r="L537" s="4"/>
      <c r="M537" s="11">
        <v>41446</v>
      </c>
      <c r="N537" s="107">
        <v>45218</v>
      </c>
      <c r="P537" s="4">
        <v>19453</v>
      </c>
      <c r="Q537" s="4">
        <v>80</v>
      </c>
      <c r="X537" s="124">
        <v>212301755</v>
      </c>
      <c r="Y537" s="125">
        <v>244109</v>
      </c>
      <c r="Z537" s="125" t="s">
        <v>1818</v>
      </c>
      <c r="AA537" s="4">
        <v>245588</v>
      </c>
      <c r="AB537" s="5">
        <v>52</v>
      </c>
      <c r="AM537" s="146">
        <v>20125</v>
      </c>
      <c r="AN537" s="81">
        <v>45272</v>
      </c>
    </row>
    <row r="538" spans="1:40" ht="27" x14ac:dyDescent="0.3">
      <c r="A538" s="4">
        <f ca="1">VLOOKUP(C538,Controle!O:Q,3,FALSE)</f>
        <v>4958757244</v>
      </c>
      <c r="B538" s="187">
        <v>212301721</v>
      </c>
      <c r="C538" s="188" t="s">
        <v>4910</v>
      </c>
      <c r="D538" t="s">
        <v>5910</v>
      </c>
      <c r="J538" s="4">
        <v>41346</v>
      </c>
      <c r="K538" s="107">
        <v>45235</v>
      </c>
      <c r="L538" s="4"/>
      <c r="M538" s="11">
        <v>41448</v>
      </c>
      <c r="N538" s="107">
        <v>45218</v>
      </c>
      <c r="P538" s="4">
        <v>19455</v>
      </c>
      <c r="Q538" s="4">
        <v>80</v>
      </c>
      <c r="X538" s="124">
        <v>212301756</v>
      </c>
      <c r="Y538" s="125">
        <v>244109</v>
      </c>
      <c r="Z538" s="125" t="s">
        <v>1818</v>
      </c>
      <c r="AA538" s="4">
        <v>245588</v>
      </c>
      <c r="AB538" s="5">
        <v>52</v>
      </c>
      <c r="AM538" s="145">
        <v>20127</v>
      </c>
      <c r="AN538" s="81">
        <v>45272</v>
      </c>
    </row>
    <row r="539" spans="1:40" ht="27" x14ac:dyDescent="0.3">
      <c r="A539" s="4">
        <f ca="1">VLOOKUP(C539,Controle!O:Q,3,FALSE)</f>
        <v>1426065299</v>
      </c>
      <c r="B539" s="187">
        <v>212301722</v>
      </c>
      <c r="C539" s="188" t="s">
        <v>4914</v>
      </c>
      <c r="D539" t="s">
        <v>5910</v>
      </c>
      <c r="J539" s="4">
        <v>16886</v>
      </c>
      <c r="K539" s="107">
        <v>45185</v>
      </c>
      <c r="L539" s="4"/>
      <c r="M539" s="11">
        <v>41450</v>
      </c>
      <c r="N539" s="107">
        <v>45218</v>
      </c>
      <c r="P539" s="4">
        <v>19457</v>
      </c>
      <c r="Q539" s="4">
        <v>80</v>
      </c>
      <c r="X539" s="124">
        <v>212301701</v>
      </c>
      <c r="Y539" s="125">
        <v>244109</v>
      </c>
      <c r="Z539" s="125" t="s">
        <v>1818</v>
      </c>
      <c r="AA539" s="4">
        <v>245588</v>
      </c>
      <c r="AB539" s="5">
        <v>52</v>
      </c>
      <c r="AM539" s="146">
        <v>20129</v>
      </c>
      <c r="AN539" s="81">
        <v>45272</v>
      </c>
    </row>
    <row r="540" spans="1:40" ht="27" x14ac:dyDescent="0.3">
      <c r="A540" s="4">
        <f ca="1">VLOOKUP(C540,Controle!O:Q,3,FALSE)</f>
        <v>135750237</v>
      </c>
      <c r="B540" s="187">
        <v>212301724</v>
      </c>
      <c r="C540" s="188" t="s">
        <v>4918</v>
      </c>
      <c r="D540" t="s">
        <v>5910</v>
      </c>
      <c r="J540" s="4">
        <v>19311</v>
      </c>
      <c r="K540" s="107">
        <v>45218</v>
      </c>
      <c r="L540" s="4"/>
      <c r="M540" s="11">
        <v>41452</v>
      </c>
      <c r="N540" s="107">
        <v>45218</v>
      </c>
      <c r="P540" s="4">
        <v>19459</v>
      </c>
      <c r="Q540" s="4">
        <v>80</v>
      </c>
      <c r="X540" s="124">
        <v>212301702</v>
      </c>
      <c r="Y540" s="125">
        <v>244109</v>
      </c>
      <c r="Z540" s="125" t="s">
        <v>1818</v>
      </c>
      <c r="AA540" s="4">
        <v>245588</v>
      </c>
      <c r="AB540" s="5">
        <v>52</v>
      </c>
      <c r="AM540" s="145">
        <v>20131</v>
      </c>
      <c r="AN540" s="81">
        <v>45272</v>
      </c>
    </row>
    <row r="541" spans="1:40" ht="27" x14ac:dyDescent="0.3">
      <c r="A541" s="4">
        <f ca="1">VLOOKUP(C541,Controle!O:Q,3,FALSE)</f>
        <v>13820290206</v>
      </c>
      <c r="B541" s="187">
        <v>212301725</v>
      </c>
      <c r="C541" s="188" t="s">
        <v>4922</v>
      </c>
      <c r="D541" t="s">
        <v>5910</v>
      </c>
      <c r="J541" s="4">
        <v>16745</v>
      </c>
      <c r="K541" s="107">
        <v>45176</v>
      </c>
      <c r="L541" s="4"/>
      <c r="M541" s="11">
        <v>41460</v>
      </c>
      <c r="N541" s="107">
        <v>45226</v>
      </c>
      <c r="P541" s="4">
        <v>19461</v>
      </c>
      <c r="Q541" s="4">
        <v>80</v>
      </c>
      <c r="X541" s="124">
        <v>212301704</v>
      </c>
      <c r="Y541" s="125">
        <v>244109</v>
      </c>
      <c r="Z541" s="125" t="s">
        <v>1818</v>
      </c>
      <c r="AA541" s="4">
        <v>245588</v>
      </c>
      <c r="AB541" s="5">
        <v>52</v>
      </c>
      <c r="AM541" s="146">
        <v>20133</v>
      </c>
      <c r="AN541" s="81">
        <v>45272</v>
      </c>
    </row>
    <row r="542" spans="1:40" ht="27" x14ac:dyDescent="0.3">
      <c r="A542" s="4">
        <f ca="1">VLOOKUP(C542,Controle!O:Q,3,FALSE)</f>
        <v>36013404291</v>
      </c>
      <c r="B542" s="187">
        <v>212301739</v>
      </c>
      <c r="C542" s="188" t="s">
        <v>4968</v>
      </c>
      <c r="D542" t="s">
        <v>5910</v>
      </c>
      <c r="J542" s="4">
        <v>19777</v>
      </c>
      <c r="K542" s="107">
        <v>45195</v>
      </c>
      <c r="L542" s="4"/>
      <c r="M542" s="11">
        <v>41462</v>
      </c>
      <c r="N542" s="107">
        <v>45226</v>
      </c>
      <c r="P542" s="4">
        <v>19463</v>
      </c>
      <c r="Q542" s="4">
        <v>80</v>
      </c>
      <c r="X542" s="124">
        <v>212301705</v>
      </c>
      <c r="Y542" s="125">
        <v>244109</v>
      </c>
      <c r="Z542" s="125" t="s">
        <v>1818</v>
      </c>
      <c r="AA542" s="4">
        <v>245588</v>
      </c>
      <c r="AB542" s="5">
        <v>52</v>
      </c>
      <c r="AM542" s="145">
        <v>20135</v>
      </c>
      <c r="AN542" s="81">
        <v>45272</v>
      </c>
    </row>
    <row r="543" spans="1:40" ht="27" x14ac:dyDescent="0.3">
      <c r="A543" s="4">
        <f ca="1">VLOOKUP(C543,Controle!O:Q,3,FALSE)</f>
        <v>5495752279</v>
      </c>
      <c r="B543" s="187">
        <v>212301741</v>
      </c>
      <c r="C543" s="188" t="s">
        <v>5008</v>
      </c>
      <c r="D543" t="s">
        <v>5910</v>
      </c>
      <c r="J543" s="4">
        <v>19499</v>
      </c>
      <c r="K543" s="107">
        <v>45228</v>
      </c>
      <c r="L543" s="4"/>
      <c r="M543" s="11">
        <v>41466</v>
      </c>
      <c r="N543" s="107">
        <v>45218</v>
      </c>
      <c r="P543" s="4">
        <v>19465</v>
      </c>
      <c r="Q543" s="4">
        <v>80</v>
      </c>
      <c r="X543" s="124">
        <v>212301706</v>
      </c>
      <c r="Y543" s="125">
        <v>244109</v>
      </c>
      <c r="Z543" s="125" t="s">
        <v>1818</v>
      </c>
      <c r="AA543" s="4">
        <v>245588</v>
      </c>
      <c r="AB543" s="5">
        <v>52</v>
      </c>
      <c r="AM543" s="146">
        <v>20137</v>
      </c>
      <c r="AN543" s="81">
        <v>45272</v>
      </c>
    </row>
    <row r="544" spans="1:40" ht="27" x14ac:dyDescent="0.3">
      <c r="A544" s="4">
        <f ca="1">VLOOKUP(C544,Controle!O:Q,3,FALSE)</f>
        <v>4960999225</v>
      </c>
      <c r="B544" s="187">
        <v>212301744</v>
      </c>
      <c r="C544" s="188" t="s">
        <v>5012</v>
      </c>
      <c r="D544" t="s">
        <v>5910</v>
      </c>
      <c r="J544" s="4">
        <v>16746</v>
      </c>
      <c r="K544" s="107">
        <v>45175</v>
      </c>
      <c r="L544" s="4"/>
      <c r="M544" s="11">
        <v>41468</v>
      </c>
      <c r="N544" s="107">
        <v>45220</v>
      </c>
      <c r="P544" s="4">
        <v>19469</v>
      </c>
      <c r="Q544" s="4">
        <v>80</v>
      </c>
      <c r="X544" s="124">
        <v>212301707</v>
      </c>
      <c r="Y544" s="125">
        <v>244109</v>
      </c>
      <c r="Z544" s="125" t="s">
        <v>1818</v>
      </c>
      <c r="AA544" s="4">
        <v>245588</v>
      </c>
      <c r="AB544" s="5">
        <v>52</v>
      </c>
      <c r="AM544" s="145">
        <v>20139</v>
      </c>
      <c r="AN544" s="81">
        <v>45272</v>
      </c>
    </row>
    <row r="545" spans="1:40" ht="27" x14ac:dyDescent="0.3">
      <c r="A545" s="4">
        <f ca="1">VLOOKUP(C545,Controle!O:Q,3,FALSE)</f>
        <v>67227163253</v>
      </c>
      <c r="B545" s="187">
        <v>212301746</v>
      </c>
      <c r="C545" s="188" t="s">
        <v>5024</v>
      </c>
      <c r="D545" t="s">
        <v>5910</v>
      </c>
      <c r="J545" s="4">
        <v>20081</v>
      </c>
      <c r="K545" s="107">
        <v>45235</v>
      </c>
      <c r="L545" s="63"/>
      <c r="M545" s="11">
        <v>41478</v>
      </c>
      <c r="N545" s="107">
        <v>45234</v>
      </c>
      <c r="P545" s="4">
        <v>19471</v>
      </c>
      <c r="Q545" s="4">
        <v>80</v>
      </c>
      <c r="X545" s="124">
        <v>212301708</v>
      </c>
      <c r="Y545" s="125">
        <v>244109</v>
      </c>
      <c r="Z545" s="125" t="s">
        <v>1818</v>
      </c>
      <c r="AA545" s="4">
        <v>245588</v>
      </c>
      <c r="AB545" s="5">
        <v>52</v>
      </c>
      <c r="AM545" s="146">
        <v>20141</v>
      </c>
      <c r="AN545" s="81">
        <v>45272</v>
      </c>
    </row>
    <row r="546" spans="1:40" ht="27" x14ac:dyDescent="0.3">
      <c r="A546" s="4">
        <f ca="1">VLOOKUP(C546,Controle!O:Q,3,FALSE)</f>
        <v>67135960297</v>
      </c>
      <c r="B546" s="187">
        <v>212301747</v>
      </c>
      <c r="C546" s="188" t="s">
        <v>5060</v>
      </c>
      <c r="D546" t="s">
        <v>5910</v>
      </c>
      <c r="J546" s="4">
        <v>16747</v>
      </c>
      <c r="K546" s="107">
        <v>45186</v>
      </c>
      <c r="L546" s="4"/>
      <c r="M546" s="11">
        <v>41480</v>
      </c>
      <c r="N546" s="107">
        <v>45220</v>
      </c>
      <c r="P546" s="4">
        <v>19473</v>
      </c>
      <c r="Q546" s="4">
        <v>80</v>
      </c>
      <c r="X546" s="124">
        <v>212301709</v>
      </c>
      <c r="Y546" s="125">
        <v>244109</v>
      </c>
      <c r="Z546" s="125" t="s">
        <v>1818</v>
      </c>
      <c r="AA546" s="4">
        <v>245588</v>
      </c>
      <c r="AB546" s="5">
        <v>52</v>
      </c>
      <c r="AM546" s="145">
        <v>20143</v>
      </c>
      <c r="AN546" s="81">
        <v>45272</v>
      </c>
    </row>
    <row r="547" spans="1:40" ht="27" x14ac:dyDescent="0.3">
      <c r="A547" s="4">
        <f ca="1">VLOOKUP(C547,Controle!O:Q,3,FALSE)</f>
        <v>4371197264</v>
      </c>
      <c r="B547" s="187">
        <v>212301749</v>
      </c>
      <c r="C547" s="188" t="s">
        <v>5077</v>
      </c>
      <c r="D547" t="s">
        <v>5910</v>
      </c>
      <c r="J547" s="5">
        <v>42578</v>
      </c>
      <c r="K547" s="152">
        <v>45251</v>
      </c>
      <c r="L547" s="4"/>
      <c r="M547" s="11">
        <v>41482</v>
      </c>
      <c r="N547" s="107">
        <v>45227</v>
      </c>
      <c r="P547" s="4">
        <v>19477</v>
      </c>
      <c r="Q547" s="4">
        <v>80</v>
      </c>
      <c r="X547" s="124">
        <v>212301710</v>
      </c>
      <c r="Y547" s="125">
        <v>244109</v>
      </c>
      <c r="Z547" s="125" t="s">
        <v>1818</v>
      </c>
      <c r="AA547" s="4">
        <v>245588</v>
      </c>
      <c r="AB547" s="5">
        <v>52</v>
      </c>
      <c r="AM547" s="146">
        <v>20145</v>
      </c>
      <c r="AN547" s="81">
        <v>45272</v>
      </c>
    </row>
    <row r="548" spans="1:40" ht="27" x14ac:dyDescent="0.3">
      <c r="A548" s="4">
        <f ca="1">VLOOKUP(C548,Controle!O:Q,3,FALSE)</f>
        <v>69513970230</v>
      </c>
      <c r="B548" s="187">
        <v>212301750</v>
      </c>
      <c r="C548" s="188" t="s">
        <v>5114</v>
      </c>
      <c r="D548" t="s">
        <v>5910</v>
      </c>
      <c r="J548" s="4">
        <v>20093</v>
      </c>
      <c r="K548" s="107">
        <v>45233</v>
      </c>
      <c r="L548" s="4"/>
      <c r="M548" s="11">
        <v>41484</v>
      </c>
      <c r="N548" s="107">
        <v>45220</v>
      </c>
      <c r="P548" s="4">
        <v>19371</v>
      </c>
      <c r="Q548" s="4">
        <v>80</v>
      </c>
      <c r="X548" s="124">
        <v>212301711</v>
      </c>
      <c r="Y548" s="125">
        <v>244109</v>
      </c>
      <c r="Z548" s="125" t="s">
        <v>1818</v>
      </c>
      <c r="AA548" s="4">
        <v>245588</v>
      </c>
      <c r="AB548" s="5">
        <v>52</v>
      </c>
      <c r="AM548" s="145">
        <v>20147</v>
      </c>
      <c r="AN548" s="81">
        <v>45272</v>
      </c>
    </row>
    <row r="549" spans="1:40" ht="27" x14ac:dyDescent="0.3">
      <c r="A549" s="4">
        <f ca="1">VLOOKUP(C549,Controle!O:Q,3,FALSE)</f>
        <v>21730725287</v>
      </c>
      <c r="B549" s="187">
        <v>212301753</v>
      </c>
      <c r="C549" s="188" t="s">
        <v>5118</v>
      </c>
      <c r="D549" t="s">
        <v>5910</v>
      </c>
      <c r="J549" s="4">
        <v>17182</v>
      </c>
      <c r="K549" s="107">
        <v>45183</v>
      </c>
      <c r="L549" s="16"/>
      <c r="M549" s="11">
        <v>41486</v>
      </c>
      <c r="N549" s="107">
        <v>45220</v>
      </c>
      <c r="P549" s="4">
        <v>19481</v>
      </c>
      <c r="Q549" s="4">
        <v>80</v>
      </c>
      <c r="X549" s="124">
        <v>212301712</v>
      </c>
      <c r="Y549" s="125">
        <v>244109</v>
      </c>
      <c r="Z549" s="125" t="s">
        <v>1818</v>
      </c>
      <c r="AA549" s="4">
        <v>245588</v>
      </c>
      <c r="AB549" s="5">
        <v>52</v>
      </c>
      <c r="AM549" s="146">
        <v>20149</v>
      </c>
      <c r="AN549" s="81">
        <v>45272</v>
      </c>
    </row>
    <row r="550" spans="1:40" ht="27" x14ac:dyDescent="0.3">
      <c r="A550" s="4">
        <f ca="1">VLOOKUP(C550,Controle!O:Q,3,FALSE)</f>
        <v>69968799220</v>
      </c>
      <c r="B550" s="187">
        <v>212301754</v>
      </c>
      <c r="C550" s="188" t="s">
        <v>5131</v>
      </c>
      <c r="D550" t="s">
        <v>5910</v>
      </c>
      <c r="J550" s="4">
        <v>42186</v>
      </c>
      <c r="K550" s="107">
        <v>45247</v>
      </c>
      <c r="L550" s="16"/>
      <c r="M550" s="11">
        <v>41488</v>
      </c>
      <c r="N550" s="107">
        <v>45221</v>
      </c>
      <c r="P550" s="4">
        <v>19487</v>
      </c>
      <c r="Q550" s="4">
        <v>80</v>
      </c>
      <c r="X550" s="124">
        <v>212301713</v>
      </c>
      <c r="Y550" s="125">
        <v>244109</v>
      </c>
      <c r="Z550" s="125" t="s">
        <v>1818</v>
      </c>
      <c r="AA550" s="4">
        <v>245588</v>
      </c>
      <c r="AB550" s="5">
        <v>52</v>
      </c>
      <c r="AM550" s="145">
        <v>20151</v>
      </c>
      <c r="AN550" s="81">
        <v>45272</v>
      </c>
    </row>
    <row r="551" spans="1:40" ht="27" x14ac:dyDescent="0.3">
      <c r="A551" s="4">
        <f ca="1">VLOOKUP(C551,Controle!O:Q,3,FALSE)</f>
        <v>69962235200</v>
      </c>
      <c r="B551" s="187">
        <v>212301755</v>
      </c>
      <c r="C551" s="188" t="s">
        <v>5136</v>
      </c>
      <c r="D551" t="s">
        <v>5910</v>
      </c>
      <c r="J551" s="4">
        <v>20073</v>
      </c>
      <c r="K551" s="107">
        <v>45207</v>
      </c>
      <c r="L551" s="16"/>
      <c r="M551" s="11">
        <v>41490</v>
      </c>
      <c r="N551" s="107">
        <v>45221</v>
      </c>
      <c r="P551" s="4">
        <v>19491</v>
      </c>
      <c r="Q551" s="4">
        <v>80</v>
      </c>
      <c r="X551" s="124">
        <v>212301714</v>
      </c>
      <c r="Y551" s="125">
        <v>244109</v>
      </c>
      <c r="Z551" s="125" t="s">
        <v>1818</v>
      </c>
      <c r="AA551" s="4">
        <v>245588</v>
      </c>
      <c r="AB551" s="5">
        <v>52</v>
      </c>
      <c r="AM551" s="146">
        <v>20345</v>
      </c>
      <c r="AN551" s="81">
        <v>45272</v>
      </c>
    </row>
    <row r="552" spans="1:40" ht="27" x14ac:dyDescent="0.3">
      <c r="A552" s="4">
        <f ca="1">VLOOKUP(C552,Controle!O:Q,3,FALSE)</f>
        <v>1515120279</v>
      </c>
      <c r="B552" s="187">
        <v>212301756</v>
      </c>
      <c r="C552" s="188" t="s">
        <v>5141</v>
      </c>
      <c r="D552" t="s">
        <v>5910</v>
      </c>
      <c r="J552" s="4">
        <v>19401</v>
      </c>
      <c r="K552" s="107">
        <v>45212</v>
      </c>
      <c r="L552" s="16"/>
      <c r="M552" s="11">
        <v>41492</v>
      </c>
      <c r="N552" s="107">
        <v>45221</v>
      </c>
      <c r="P552" s="4">
        <v>19495</v>
      </c>
      <c r="Q552" s="4">
        <v>80</v>
      </c>
      <c r="X552" s="124">
        <v>212301715</v>
      </c>
      <c r="Y552" s="125">
        <v>244109</v>
      </c>
      <c r="Z552" s="125" t="s">
        <v>1818</v>
      </c>
      <c r="AA552" s="4">
        <v>245588</v>
      </c>
      <c r="AB552" s="5">
        <v>52</v>
      </c>
      <c r="AM552" s="145">
        <v>20349</v>
      </c>
      <c r="AN552" s="81">
        <v>45272</v>
      </c>
    </row>
    <row r="553" spans="1:40" ht="27" x14ac:dyDescent="0.3">
      <c r="A553" s="4">
        <f ca="1">VLOOKUP(C553,Controle!O:Q,3,FALSE)</f>
        <v>67126146272</v>
      </c>
      <c r="B553" s="187">
        <v>212301752</v>
      </c>
      <c r="C553" s="188" t="s">
        <v>5238</v>
      </c>
      <c r="D553" t="s">
        <v>5910</v>
      </c>
      <c r="J553" s="4">
        <v>42518</v>
      </c>
      <c r="K553" s="107">
        <v>45249</v>
      </c>
      <c r="L553" s="16"/>
      <c r="M553" s="11">
        <v>41494</v>
      </c>
      <c r="N553" s="107">
        <v>45219</v>
      </c>
      <c r="P553" s="4">
        <v>19499</v>
      </c>
      <c r="Q553" s="4">
        <v>80</v>
      </c>
      <c r="X553" s="124">
        <v>212301716</v>
      </c>
      <c r="Y553" s="125">
        <v>244109</v>
      </c>
      <c r="Z553" s="125" t="s">
        <v>1818</v>
      </c>
      <c r="AA553" s="4">
        <v>245588</v>
      </c>
      <c r="AB553" s="5">
        <v>52</v>
      </c>
      <c r="AM553" s="146">
        <v>20351</v>
      </c>
      <c r="AN553" s="81">
        <v>45272</v>
      </c>
    </row>
    <row r="554" spans="1:40" ht="27" x14ac:dyDescent="0.3">
      <c r="A554" s="4">
        <f ca="1">VLOOKUP(C554,Controle!O:Q,3,FALSE)</f>
        <v>4523052255</v>
      </c>
      <c r="B554" s="187">
        <v>212301751</v>
      </c>
      <c r="C554" s="188" t="s">
        <v>5243</v>
      </c>
      <c r="D554" t="s">
        <v>5910</v>
      </c>
      <c r="J554" s="4">
        <v>17218</v>
      </c>
      <c r="K554" s="107">
        <v>45190</v>
      </c>
      <c r="L554" s="16"/>
      <c r="M554" s="11">
        <v>41496</v>
      </c>
      <c r="N554" s="107">
        <v>45219</v>
      </c>
      <c r="P554" s="4">
        <v>19503</v>
      </c>
      <c r="Q554" s="4">
        <v>80</v>
      </c>
      <c r="X554" s="124">
        <v>212301717</v>
      </c>
      <c r="Y554" s="125">
        <v>244109</v>
      </c>
      <c r="Z554" s="125" t="s">
        <v>1818</v>
      </c>
      <c r="AA554" s="4">
        <v>245588</v>
      </c>
      <c r="AB554" s="5">
        <v>52</v>
      </c>
      <c r="AM554" s="145">
        <v>20353</v>
      </c>
      <c r="AN554" s="81">
        <v>45272</v>
      </c>
    </row>
    <row r="555" spans="1:40" ht="27" x14ac:dyDescent="0.3">
      <c r="A555" s="4">
        <f ca="1">VLOOKUP(C555,Controle!O:Q,3,FALSE)</f>
        <v>6250125264</v>
      </c>
      <c r="B555" s="187">
        <v>212301748</v>
      </c>
      <c r="C555" s="188" t="s">
        <v>5247</v>
      </c>
      <c r="D555" t="s">
        <v>5910</v>
      </c>
      <c r="J555" s="4">
        <v>19569</v>
      </c>
      <c r="K555" s="107">
        <v>45196</v>
      </c>
      <c r="L555" s="16"/>
      <c r="M555" s="11">
        <v>41498</v>
      </c>
      <c r="N555" s="107">
        <v>45227</v>
      </c>
      <c r="P555" s="4">
        <v>19507</v>
      </c>
      <c r="Q555" s="4">
        <v>80</v>
      </c>
      <c r="X555" s="124">
        <v>212301720</v>
      </c>
      <c r="Y555" s="125">
        <v>244109</v>
      </c>
      <c r="Z555" s="125" t="s">
        <v>1818</v>
      </c>
      <c r="AA555" s="4">
        <v>245588</v>
      </c>
      <c r="AB555" s="5">
        <v>52</v>
      </c>
      <c r="AM555" s="146">
        <v>20682</v>
      </c>
      <c r="AN555" s="81">
        <v>45272</v>
      </c>
    </row>
    <row r="556" spans="1:40" ht="27" x14ac:dyDescent="0.3">
      <c r="A556" s="4">
        <f ca="1">VLOOKUP(C556,Controle!O:Q,3,FALSE)</f>
        <v>7218550240</v>
      </c>
      <c r="B556" s="187">
        <v>212301745</v>
      </c>
      <c r="C556" s="188" t="s">
        <v>5295</v>
      </c>
      <c r="D556" t="s">
        <v>5910</v>
      </c>
      <c r="J556" s="4">
        <v>16586</v>
      </c>
      <c r="K556" s="107">
        <v>45241</v>
      </c>
      <c r="L556" s="16"/>
      <c r="M556" s="11">
        <v>41500</v>
      </c>
      <c r="N556" s="107">
        <v>45227</v>
      </c>
      <c r="P556" s="4">
        <v>19509</v>
      </c>
      <c r="Q556" s="4">
        <v>80</v>
      </c>
      <c r="X556" s="124">
        <v>212301721</v>
      </c>
      <c r="Y556" s="125">
        <v>244109</v>
      </c>
      <c r="Z556" s="125" t="s">
        <v>1818</v>
      </c>
      <c r="AA556" s="4">
        <v>245588</v>
      </c>
      <c r="AB556" s="5">
        <v>52</v>
      </c>
      <c r="AM556" s="145">
        <v>21048</v>
      </c>
      <c r="AN556" s="81">
        <v>45272</v>
      </c>
    </row>
    <row r="557" spans="1:40" ht="27" x14ac:dyDescent="0.3">
      <c r="A557" s="4">
        <f ca="1">VLOOKUP(C557,Controle!O:Q,3,FALSE)</f>
        <v>87264102220</v>
      </c>
      <c r="B557" s="187">
        <v>212301743</v>
      </c>
      <c r="C557" s="188" t="s">
        <v>5300</v>
      </c>
      <c r="D557" t="s">
        <v>5910</v>
      </c>
      <c r="J557" s="4">
        <v>40688</v>
      </c>
      <c r="K557" s="107">
        <v>45210</v>
      </c>
      <c r="L557" s="16"/>
      <c r="M557" s="11">
        <v>41502</v>
      </c>
      <c r="N557" s="107">
        <v>45219</v>
      </c>
      <c r="P557" s="4">
        <v>19511</v>
      </c>
      <c r="Q557" s="4">
        <v>80</v>
      </c>
      <c r="X557" s="124">
        <v>212301722</v>
      </c>
      <c r="Y557" s="125">
        <v>244109</v>
      </c>
      <c r="Z557" s="125" t="s">
        <v>1818</v>
      </c>
      <c r="AA557" s="4">
        <v>245588</v>
      </c>
      <c r="AB557" s="5">
        <v>52</v>
      </c>
      <c r="AM557" s="146">
        <v>21050</v>
      </c>
      <c r="AN557" s="81">
        <v>45272</v>
      </c>
    </row>
    <row r="558" spans="1:40" ht="27" x14ac:dyDescent="0.3">
      <c r="A558" s="4">
        <f ca="1">VLOOKUP(C558,Controle!O:Q,3,FALSE)</f>
        <v>69109184287</v>
      </c>
      <c r="B558" s="187">
        <v>212301732</v>
      </c>
      <c r="C558" s="188" t="s">
        <v>5304</v>
      </c>
      <c r="D558" t="s">
        <v>5910</v>
      </c>
      <c r="J558" s="4">
        <v>19517</v>
      </c>
      <c r="K558" s="107">
        <v>45232</v>
      </c>
      <c r="L558" s="16"/>
      <c r="M558" s="11">
        <v>41504</v>
      </c>
      <c r="N558" s="107">
        <v>45230</v>
      </c>
      <c r="P558" s="4">
        <v>19513</v>
      </c>
      <c r="Q558" s="4">
        <v>80</v>
      </c>
      <c r="X558" s="124">
        <v>212301723</v>
      </c>
      <c r="Y558" s="125">
        <v>244109</v>
      </c>
      <c r="Z558" s="125" t="s">
        <v>1818</v>
      </c>
      <c r="AA558" s="4">
        <v>245588</v>
      </c>
      <c r="AB558" s="5">
        <v>52</v>
      </c>
      <c r="AM558" s="145">
        <v>32502</v>
      </c>
      <c r="AN558" s="81">
        <v>45272</v>
      </c>
    </row>
    <row r="559" spans="1:40" ht="27" x14ac:dyDescent="0.3">
      <c r="A559" s="4">
        <f ca="1">VLOOKUP(C559,Controle!O:Q,3,FALSE)</f>
        <v>7375748284</v>
      </c>
      <c r="B559" s="187">
        <v>212301733</v>
      </c>
      <c r="C559" s="188" t="s">
        <v>5308</v>
      </c>
      <c r="D559" t="s">
        <v>5910</v>
      </c>
      <c r="J559" s="4">
        <v>19733</v>
      </c>
      <c r="K559" s="107">
        <v>45185</v>
      </c>
      <c r="L559" s="16"/>
      <c r="M559" s="11">
        <v>41506</v>
      </c>
      <c r="N559" s="107">
        <v>45229</v>
      </c>
      <c r="P559" s="4">
        <v>19357</v>
      </c>
      <c r="Q559" s="4">
        <v>80</v>
      </c>
      <c r="X559" s="124">
        <v>212301724</v>
      </c>
      <c r="Y559" s="125">
        <v>244109</v>
      </c>
      <c r="Z559" s="125" t="s">
        <v>1818</v>
      </c>
      <c r="AA559" s="4">
        <v>245588</v>
      </c>
      <c r="AB559" s="5">
        <v>52</v>
      </c>
      <c r="AM559" s="146">
        <v>26692</v>
      </c>
      <c r="AN559" s="81">
        <v>45272</v>
      </c>
    </row>
    <row r="560" spans="1:40" ht="27" x14ac:dyDescent="0.3">
      <c r="A560" s="4">
        <f ca="1">VLOOKUP(C560,Controle!O:Q,3,FALSE)</f>
        <v>69105545234</v>
      </c>
      <c r="B560" s="187">
        <v>212301734</v>
      </c>
      <c r="C560" s="188" t="s">
        <v>5313</v>
      </c>
      <c r="D560" t="s">
        <v>5910</v>
      </c>
      <c r="J560" s="4">
        <v>19663</v>
      </c>
      <c r="K560" s="107">
        <v>45192</v>
      </c>
      <c r="L560" s="16"/>
      <c r="M560" s="11">
        <v>41508</v>
      </c>
      <c r="N560" s="107">
        <v>45229</v>
      </c>
      <c r="P560" s="4">
        <v>19517</v>
      </c>
      <c r="Q560" s="4">
        <v>80</v>
      </c>
      <c r="X560" s="124">
        <v>212301725</v>
      </c>
      <c r="Y560" s="125">
        <v>244109</v>
      </c>
      <c r="Z560" s="125" t="s">
        <v>1818</v>
      </c>
      <c r="AA560" s="4">
        <v>245588</v>
      </c>
      <c r="AB560" s="5">
        <v>52</v>
      </c>
      <c r="AM560" s="145">
        <v>26694</v>
      </c>
      <c r="AN560" s="81">
        <v>45272</v>
      </c>
    </row>
    <row r="561" spans="1:40" ht="27" x14ac:dyDescent="0.3">
      <c r="A561" s="4">
        <f ca="1">VLOOKUP(C561,Controle!O:Q,3,FALSE)</f>
        <v>65202724268</v>
      </c>
      <c r="B561" s="187">
        <v>212301735</v>
      </c>
      <c r="C561" s="188" t="s">
        <v>5317</v>
      </c>
      <c r="D561" t="s">
        <v>5910</v>
      </c>
      <c r="J561" s="4">
        <v>20021</v>
      </c>
      <c r="K561" s="107">
        <v>45217</v>
      </c>
      <c r="L561" s="16"/>
      <c r="M561" s="11">
        <v>41510</v>
      </c>
      <c r="N561" s="107">
        <v>45230</v>
      </c>
      <c r="P561" s="4">
        <v>19519</v>
      </c>
      <c r="Q561" s="4">
        <v>80</v>
      </c>
      <c r="X561" s="124">
        <v>212301726</v>
      </c>
      <c r="Y561" s="125">
        <v>244109</v>
      </c>
      <c r="Z561" s="125" t="s">
        <v>1818</v>
      </c>
      <c r="AA561" s="4">
        <v>245588</v>
      </c>
      <c r="AB561" s="5">
        <v>52</v>
      </c>
      <c r="AM561" s="146">
        <v>26698</v>
      </c>
      <c r="AN561" s="81">
        <v>45272</v>
      </c>
    </row>
    <row r="562" spans="1:40" ht="27" x14ac:dyDescent="0.3">
      <c r="A562" s="4">
        <f ca="1">VLOOKUP(C562,Controle!O:Q,3,FALSE)</f>
        <v>3414407280</v>
      </c>
      <c r="B562" s="187">
        <v>212301736</v>
      </c>
      <c r="C562" s="188" t="s">
        <v>5321</v>
      </c>
      <c r="D562" t="s">
        <v>5910</v>
      </c>
      <c r="J562" s="4">
        <v>16657</v>
      </c>
      <c r="K562" s="107">
        <v>45171</v>
      </c>
      <c r="L562" s="16"/>
      <c r="M562" s="11">
        <v>41512</v>
      </c>
      <c r="N562" s="107">
        <v>45229</v>
      </c>
      <c r="P562" s="4">
        <v>19521</v>
      </c>
      <c r="Q562" s="4">
        <v>80</v>
      </c>
      <c r="X562" s="124">
        <v>212301727</v>
      </c>
      <c r="Y562" s="125">
        <v>244109</v>
      </c>
      <c r="Z562" s="125" t="s">
        <v>1818</v>
      </c>
      <c r="AA562" s="4">
        <v>245588</v>
      </c>
      <c r="AB562" s="5">
        <v>52</v>
      </c>
      <c r="AM562" s="145">
        <v>26700</v>
      </c>
      <c r="AN562" s="81">
        <v>45272</v>
      </c>
    </row>
    <row r="563" spans="1:40" ht="27" x14ac:dyDescent="0.3">
      <c r="A563" s="4">
        <f ca="1">VLOOKUP(C563,Controle!O:Q,3,FALSE)</f>
        <v>92815430282</v>
      </c>
      <c r="B563" s="187">
        <v>212301737</v>
      </c>
      <c r="C563" s="188" t="s">
        <v>5326</v>
      </c>
      <c r="D563" t="s">
        <v>5910</v>
      </c>
      <c r="J563" s="4">
        <v>17178</v>
      </c>
      <c r="K563" s="107">
        <v>45182</v>
      </c>
      <c r="L563" s="16"/>
      <c r="M563" s="11">
        <v>41514</v>
      </c>
      <c r="N563" s="107">
        <v>45229</v>
      </c>
      <c r="P563" s="4">
        <v>19523</v>
      </c>
      <c r="Q563" s="4">
        <v>80</v>
      </c>
      <c r="X563" s="124">
        <v>212301728</v>
      </c>
      <c r="Y563" s="125">
        <v>244109</v>
      </c>
      <c r="Z563" s="125" t="s">
        <v>1818</v>
      </c>
      <c r="AA563" s="4">
        <v>245588</v>
      </c>
      <c r="AB563" s="5">
        <v>52</v>
      </c>
      <c r="AM563" s="146">
        <v>26702</v>
      </c>
      <c r="AN563" s="81">
        <v>45272</v>
      </c>
    </row>
    <row r="564" spans="1:40" ht="27" x14ac:dyDescent="0.3">
      <c r="A564" s="4">
        <f ca="1">VLOOKUP(C564,Controle!O:Q,3,FALSE)</f>
        <v>69504601200</v>
      </c>
      <c r="B564" s="187">
        <v>212301738</v>
      </c>
      <c r="C564" s="188" t="s">
        <v>5330</v>
      </c>
      <c r="D564" t="s">
        <v>5910</v>
      </c>
      <c r="J564" s="4">
        <v>19397</v>
      </c>
      <c r="K564" s="107">
        <v>45212</v>
      </c>
      <c r="L564" s="16"/>
      <c r="M564" s="11">
        <v>41516</v>
      </c>
      <c r="N564" s="107">
        <v>45237</v>
      </c>
      <c r="P564" s="4">
        <v>19525</v>
      </c>
      <c r="Q564" s="4">
        <v>80</v>
      </c>
      <c r="X564" s="124">
        <v>212301729</v>
      </c>
      <c r="Y564" s="125">
        <v>244109</v>
      </c>
      <c r="Z564" s="125" t="s">
        <v>1818</v>
      </c>
      <c r="AA564" s="4">
        <v>245588</v>
      </c>
      <c r="AB564" s="5">
        <v>52</v>
      </c>
      <c r="AM564" s="145">
        <v>26704</v>
      </c>
      <c r="AN564" s="81">
        <v>45272</v>
      </c>
    </row>
    <row r="565" spans="1:40" ht="27" x14ac:dyDescent="0.3">
      <c r="A565" s="4">
        <f ca="1">VLOOKUP(C565,Controle!O:Q,3,FALSE)</f>
        <v>7367063219</v>
      </c>
      <c r="B565" s="187">
        <v>212301740</v>
      </c>
      <c r="C565" s="188" t="s">
        <v>5334</v>
      </c>
      <c r="D565" t="s">
        <v>5910</v>
      </c>
      <c r="J565" s="4">
        <v>16648</v>
      </c>
      <c r="K565" s="107">
        <v>45171</v>
      </c>
      <c r="L565" s="16"/>
      <c r="M565" s="11">
        <v>41518</v>
      </c>
      <c r="N565" s="107">
        <v>45230</v>
      </c>
      <c r="P565" s="4">
        <v>19527</v>
      </c>
      <c r="Q565" s="4">
        <v>80</v>
      </c>
      <c r="X565" s="124">
        <v>212301730</v>
      </c>
      <c r="Y565" s="125">
        <v>244109</v>
      </c>
      <c r="Z565" s="125" t="s">
        <v>1818</v>
      </c>
      <c r="AA565" s="4">
        <v>245588</v>
      </c>
      <c r="AB565" s="5">
        <v>52</v>
      </c>
      <c r="AM565" s="146">
        <v>23716</v>
      </c>
      <c r="AN565" s="81">
        <v>45272</v>
      </c>
    </row>
    <row r="566" spans="1:40" ht="27" x14ac:dyDescent="0.3">
      <c r="A566" s="4">
        <f ca="1">VLOOKUP(C566,Controle!O:Q,3,FALSE)</f>
        <v>1165934825</v>
      </c>
      <c r="B566" s="187">
        <v>212301742</v>
      </c>
      <c r="C566" s="188" t="s">
        <v>804</v>
      </c>
      <c r="D566" t="s">
        <v>5910</v>
      </c>
      <c r="J566" s="4">
        <v>19387</v>
      </c>
      <c r="K566" s="107">
        <v>45210</v>
      </c>
      <c r="L566" s="16"/>
      <c r="M566" s="11">
        <v>41520</v>
      </c>
      <c r="N566" s="107">
        <v>45237</v>
      </c>
      <c r="P566" s="4">
        <v>19529</v>
      </c>
      <c r="Q566" s="4">
        <v>80</v>
      </c>
      <c r="X566" s="124">
        <v>212301731</v>
      </c>
      <c r="Y566" s="125">
        <v>244109</v>
      </c>
      <c r="Z566" s="125" t="s">
        <v>1818</v>
      </c>
      <c r="AA566" s="4">
        <v>245588</v>
      </c>
      <c r="AB566" s="5">
        <v>52</v>
      </c>
      <c r="AM566" s="145">
        <v>23718</v>
      </c>
      <c r="AN566" s="81">
        <v>45272</v>
      </c>
    </row>
    <row r="567" spans="1:40" ht="40.200000000000003" x14ac:dyDescent="0.3">
      <c r="A567" s="4">
        <f ca="1">VLOOKUP(C567,Controle!O:Q,3,FALSE)</f>
        <v>71292940271</v>
      </c>
      <c r="B567" s="189">
        <v>212301775</v>
      </c>
      <c r="C567" s="180" t="s">
        <v>4455</v>
      </c>
      <c r="D567" s="81">
        <v>45279</v>
      </c>
      <c r="E567" t="s">
        <v>5911</v>
      </c>
      <c r="J567" s="4">
        <v>19779</v>
      </c>
      <c r="K567" s="107">
        <v>45195</v>
      </c>
      <c r="L567" s="16"/>
      <c r="M567" s="11">
        <v>41522</v>
      </c>
      <c r="N567" s="107">
        <v>45237</v>
      </c>
      <c r="P567" s="4">
        <v>19531</v>
      </c>
      <c r="Q567" s="4">
        <v>80</v>
      </c>
      <c r="X567" s="124">
        <v>212301742</v>
      </c>
      <c r="Y567" s="123">
        <v>244110</v>
      </c>
      <c r="Z567" s="125" t="s">
        <v>63</v>
      </c>
      <c r="AA567" s="4">
        <v>245588</v>
      </c>
      <c r="AB567" s="5">
        <v>1</v>
      </c>
      <c r="AM567" s="146">
        <v>23784</v>
      </c>
      <c r="AN567" s="81">
        <v>45272</v>
      </c>
    </row>
    <row r="568" spans="1:40" ht="28.2" x14ac:dyDescent="0.3">
      <c r="A568" s="4">
        <f ca="1">VLOOKUP(C568,Controle!O:Q,3,FALSE)</f>
        <v>69983798204</v>
      </c>
      <c r="B568" s="190">
        <v>212301784</v>
      </c>
      <c r="C568" s="176" t="s">
        <v>4850</v>
      </c>
      <c r="D568" s="81">
        <v>45279</v>
      </c>
      <c r="E568" t="s">
        <v>5911</v>
      </c>
      <c r="J568" s="4">
        <v>19723</v>
      </c>
      <c r="K568" s="107">
        <v>45190</v>
      </c>
      <c r="L568" s="16"/>
      <c r="M568" s="11">
        <v>41774</v>
      </c>
      <c r="N568" s="107">
        <v>45225</v>
      </c>
      <c r="P568" s="4">
        <v>19535</v>
      </c>
      <c r="Q568" s="4">
        <v>80</v>
      </c>
      <c r="X568" s="124">
        <v>212301718</v>
      </c>
      <c r="Y568" s="123">
        <v>244111</v>
      </c>
      <c r="Z568" s="126" t="s">
        <v>1818</v>
      </c>
      <c r="AA568" s="4">
        <v>245588</v>
      </c>
      <c r="AB568" s="5">
        <v>2</v>
      </c>
      <c r="AM568" s="145">
        <v>23978</v>
      </c>
      <c r="AN568" s="81">
        <v>45272</v>
      </c>
    </row>
    <row r="569" spans="1:40" ht="28.2" x14ac:dyDescent="0.3">
      <c r="A569" s="4">
        <f ca="1">VLOOKUP(C569,Controle!O:Q,3,FALSE)</f>
        <v>4480916237</v>
      </c>
      <c r="B569" s="190">
        <v>212301785</v>
      </c>
      <c r="C569" s="176" t="s">
        <v>4870</v>
      </c>
      <c r="D569" s="81">
        <v>45279</v>
      </c>
      <c r="E569" t="s">
        <v>5911</v>
      </c>
      <c r="J569" s="4">
        <v>18767</v>
      </c>
      <c r="K569" s="107">
        <v>45191</v>
      </c>
      <c r="L569" s="16"/>
      <c r="M569" s="11">
        <v>41790</v>
      </c>
      <c r="N569" s="107">
        <v>45225</v>
      </c>
      <c r="P569" s="4">
        <v>19537</v>
      </c>
      <c r="Q569" s="4">
        <v>80</v>
      </c>
      <c r="X569" s="124">
        <v>212301719</v>
      </c>
      <c r="Y569" s="123">
        <v>244111</v>
      </c>
      <c r="Z569" s="126" t="s">
        <v>1818</v>
      </c>
      <c r="AA569" s="4">
        <v>245588</v>
      </c>
      <c r="AB569" s="5">
        <v>2</v>
      </c>
      <c r="AM569" s="146">
        <v>23980</v>
      </c>
      <c r="AN569" s="81">
        <v>45272</v>
      </c>
    </row>
    <row r="570" spans="1:40" x14ac:dyDescent="0.3">
      <c r="A570" s="4">
        <f ca="1">VLOOKUP(C570,Controle!O:Q,3,FALSE)</f>
        <v>1767586230</v>
      </c>
      <c r="B570" s="190">
        <v>212301786</v>
      </c>
      <c r="C570" s="176" t="s">
        <v>4874</v>
      </c>
      <c r="D570" s="81">
        <v>45279</v>
      </c>
      <c r="E570" t="s">
        <v>5911</v>
      </c>
      <c r="J570" s="4">
        <v>18801</v>
      </c>
      <c r="K570" s="107">
        <v>45194</v>
      </c>
      <c r="L570" s="16"/>
      <c r="M570" s="11">
        <v>42366</v>
      </c>
      <c r="N570" s="107">
        <v>45225</v>
      </c>
      <c r="P570" s="4">
        <v>19541</v>
      </c>
      <c r="Q570" s="4">
        <v>80</v>
      </c>
      <c r="AM570" s="145">
        <v>16556</v>
      </c>
      <c r="AN570" s="81">
        <v>45272</v>
      </c>
    </row>
    <row r="571" spans="1:40" x14ac:dyDescent="0.3">
      <c r="A571" s="4">
        <f ca="1">VLOOKUP(C571,Controle!O:Q,3,FALSE)</f>
        <v>3141324220</v>
      </c>
      <c r="B571" s="190">
        <v>212301787</v>
      </c>
      <c r="C571" s="176" t="s">
        <v>4879</v>
      </c>
      <c r="D571" s="81">
        <v>45279</v>
      </c>
      <c r="E571" t="s">
        <v>5911</v>
      </c>
      <c r="J571" s="4">
        <v>17310</v>
      </c>
      <c r="K571" s="107">
        <v>45169</v>
      </c>
      <c r="L571" s="16"/>
      <c r="M571" s="11">
        <v>41538</v>
      </c>
      <c r="N571" s="107">
        <v>45212</v>
      </c>
      <c r="P571" s="4">
        <v>19359</v>
      </c>
      <c r="Q571" s="4">
        <v>80</v>
      </c>
      <c r="AM571" s="146">
        <v>16480</v>
      </c>
      <c r="AN571" s="81">
        <v>45272</v>
      </c>
    </row>
    <row r="572" spans="1:40" x14ac:dyDescent="0.3">
      <c r="A572" s="4">
        <f ca="1">VLOOKUP(C572,Controle!O:Q,3,FALSE)</f>
        <v>95113495204</v>
      </c>
      <c r="B572" s="190">
        <v>212301788</v>
      </c>
      <c r="C572" s="176" t="s">
        <v>4954</v>
      </c>
      <c r="D572" s="81">
        <v>45279</v>
      </c>
      <c r="E572" t="s">
        <v>5911</v>
      </c>
      <c r="J572" s="4">
        <v>16725</v>
      </c>
      <c r="K572" s="107">
        <v>45180</v>
      </c>
      <c r="L572" s="16"/>
      <c r="M572" s="108"/>
      <c r="P572" s="4">
        <v>19549</v>
      </c>
      <c r="Q572" s="4">
        <v>80</v>
      </c>
      <c r="AM572" s="145">
        <v>16475</v>
      </c>
      <c r="AN572" s="81">
        <v>45272</v>
      </c>
    </row>
    <row r="573" spans="1:40" x14ac:dyDescent="0.3">
      <c r="A573" s="4">
        <f ca="1">VLOOKUP(C573,Controle!O:Q,3,FALSE)</f>
        <v>1416636269</v>
      </c>
      <c r="B573" s="190">
        <v>212301789</v>
      </c>
      <c r="C573" s="176" t="s">
        <v>4959</v>
      </c>
      <c r="D573" s="81">
        <v>45279</v>
      </c>
      <c r="E573" t="s">
        <v>5911</v>
      </c>
      <c r="J573" s="4">
        <v>19899</v>
      </c>
      <c r="K573" s="107">
        <v>45190</v>
      </c>
      <c r="L573" s="16"/>
      <c r="M573" s="108"/>
      <c r="P573" s="4">
        <v>19555</v>
      </c>
      <c r="Q573" s="4">
        <v>80</v>
      </c>
      <c r="AM573" s="146">
        <v>16487</v>
      </c>
      <c r="AN573" s="81">
        <v>45272</v>
      </c>
    </row>
    <row r="574" spans="1:40" x14ac:dyDescent="0.3">
      <c r="A574" s="4">
        <f ca="1">VLOOKUP(C574,Controle!O:Q,3,FALSE)</f>
        <v>74507567220</v>
      </c>
      <c r="B574" s="190">
        <v>212301790</v>
      </c>
      <c r="C574" s="176" t="s">
        <v>5032</v>
      </c>
      <c r="D574" s="81">
        <v>45279</v>
      </c>
      <c r="E574" t="s">
        <v>5911</v>
      </c>
      <c r="J574" s="4">
        <v>19537</v>
      </c>
      <c r="K574" s="107">
        <v>45203</v>
      </c>
      <c r="L574" s="16"/>
      <c r="M574" s="108"/>
      <c r="P574" s="4">
        <v>19551</v>
      </c>
      <c r="Q574" s="4">
        <v>80</v>
      </c>
      <c r="AM574" s="145">
        <v>16488</v>
      </c>
      <c r="AN574" s="81">
        <v>45272</v>
      </c>
    </row>
    <row r="575" spans="1:40" x14ac:dyDescent="0.3">
      <c r="A575" s="4">
        <f ca="1">VLOOKUP(C575,Controle!O:Q,3,FALSE)</f>
        <v>4348099260</v>
      </c>
      <c r="B575" s="190">
        <v>212301792</v>
      </c>
      <c r="C575" s="176" t="s">
        <v>4854</v>
      </c>
      <c r="D575" s="81">
        <v>45279</v>
      </c>
      <c r="E575" t="s">
        <v>5911</v>
      </c>
      <c r="J575" s="4">
        <v>35466</v>
      </c>
      <c r="K575" s="107">
        <v>45189</v>
      </c>
      <c r="L575" s="16"/>
      <c r="M575" s="108"/>
      <c r="P575" s="4">
        <v>19557</v>
      </c>
      <c r="Q575" s="4">
        <v>80</v>
      </c>
      <c r="AM575" s="146">
        <v>18733</v>
      </c>
      <c r="AN575" s="81">
        <v>45272</v>
      </c>
    </row>
    <row r="576" spans="1:40" x14ac:dyDescent="0.3">
      <c r="A576" s="4">
        <f ca="1">VLOOKUP(C576,Controle!O:Q,3,FALSE)</f>
        <v>669727288</v>
      </c>
      <c r="B576" s="190">
        <v>212301793</v>
      </c>
      <c r="C576" s="176" t="s">
        <v>4858</v>
      </c>
      <c r="D576" s="81">
        <v>45279</v>
      </c>
      <c r="E576" t="s">
        <v>5911</v>
      </c>
      <c r="J576" s="4">
        <v>19487</v>
      </c>
      <c r="K576" s="107">
        <v>45222</v>
      </c>
      <c r="L576" s="16"/>
      <c r="M576" s="108"/>
      <c r="P576" s="4">
        <v>19561</v>
      </c>
      <c r="Q576" s="4">
        <v>80</v>
      </c>
      <c r="AM576" s="145">
        <v>16525</v>
      </c>
      <c r="AN576" s="81">
        <v>45272</v>
      </c>
    </row>
    <row r="577" spans="1:40" x14ac:dyDescent="0.3">
      <c r="A577" s="4">
        <f ca="1">VLOOKUP(C577,Controle!O:Q,3,FALSE)</f>
        <v>5130236238</v>
      </c>
      <c r="B577" s="190">
        <v>212301794</v>
      </c>
      <c r="C577" s="176" t="s">
        <v>4862</v>
      </c>
      <c r="D577" s="81">
        <v>45279</v>
      </c>
      <c r="E577" t="s">
        <v>5911</v>
      </c>
      <c r="J577" s="4">
        <v>17519</v>
      </c>
      <c r="K577" s="107">
        <v>45186</v>
      </c>
      <c r="L577" s="16"/>
      <c r="M577" s="108"/>
      <c r="P577" s="4">
        <v>19565</v>
      </c>
      <c r="Q577" s="4">
        <v>80</v>
      </c>
      <c r="AM577" s="146">
        <v>16465</v>
      </c>
      <c r="AN577" s="81">
        <v>45272</v>
      </c>
    </row>
    <row r="578" spans="1:40" x14ac:dyDescent="0.3">
      <c r="A578" s="4">
        <f ca="1">VLOOKUP(C578,Controle!O:Q,3,FALSE)</f>
        <v>72300248204</v>
      </c>
      <c r="B578" s="190">
        <v>212301795</v>
      </c>
      <c r="C578" s="176" t="s">
        <v>4866</v>
      </c>
      <c r="D578" s="81">
        <v>45279</v>
      </c>
      <c r="E578" t="s">
        <v>5911</v>
      </c>
      <c r="J578" s="4">
        <v>19315</v>
      </c>
      <c r="K578" s="107">
        <v>45217</v>
      </c>
      <c r="L578" s="16"/>
      <c r="M578" s="108"/>
      <c r="P578" s="4">
        <v>19569</v>
      </c>
      <c r="Q578" s="4">
        <v>80</v>
      </c>
      <c r="AM578" s="145">
        <v>17657</v>
      </c>
      <c r="AN578" s="81">
        <v>45272</v>
      </c>
    </row>
    <row r="579" spans="1:40" x14ac:dyDescent="0.3">
      <c r="A579" s="4">
        <f ca="1">VLOOKUP(C579,Controle!O:Q,3,FALSE)</f>
        <v>1386628271</v>
      </c>
      <c r="B579" s="190">
        <v>212301796</v>
      </c>
      <c r="C579" s="176" t="s">
        <v>3734</v>
      </c>
      <c r="D579" s="81">
        <v>45279</v>
      </c>
      <c r="E579" t="s">
        <v>5911</v>
      </c>
      <c r="J579" s="4">
        <v>40678</v>
      </c>
      <c r="K579" s="107">
        <v>45250</v>
      </c>
      <c r="L579" s="16"/>
      <c r="M579" s="108"/>
      <c r="P579" s="4">
        <v>19571</v>
      </c>
      <c r="Q579" s="4">
        <v>80</v>
      </c>
      <c r="AM579" s="146">
        <v>16617</v>
      </c>
      <c r="AN579" s="81">
        <v>45272</v>
      </c>
    </row>
    <row r="580" spans="1:40" x14ac:dyDescent="0.3">
      <c r="A580" s="4">
        <f ca="1">VLOOKUP(C580,Controle!O:Q,3,FALSE)</f>
        <v>70452072204</v>
      </c>
      <c r="B580" s="190">
        <v>212301798</v>
      </c>
      <c r="C580" s="176" t="s">
        <v>5199</v>
      </c>
      <c r="D580" s="81">
        <v>45279</v>
      </c>
      <c r="E580" t="s">
        <v>5911</v>
      </c>
      <c r="J580" s="4">
        <v>20033</v>
      </c>
      <c r="K580" s="107">
        <v>45206</v>
      </c>
      <c r="L580" s="16"/>
      <c r="M580" s="108"/>
      <c r="P580" s="4">
        <v>19573</v>
      </c>
      <c r="Q580" s="4">
        <v>80</v>
      </c>
      <c r="AM580" s="145">
        <v>18731</v>
      </c>
      <c r="AN580" s="81">
        <v>45272</v>
      </c>
    </row>
    <row r="581" spans="1:40" x14ac:dyDescent="0.3">
      <c r="A581" s="4">
        <f ca="1">VLOOKUP(C581,Controle!O:Q,3,FALSE)</f>
        <v>99468956253</v>
      </c>
      <c r="B581" s="190">
        <v>212301799</v>
      </c>
      <c r="C581" s="176" t="s">
        <v>5339</v>
      </c>
      <c r="D581" s="81">
        <v>45279</v>
      </c>
      <c r="E581" t="s">
        <v>5911</v>
      </c>
      <c r="J581" s="4">
        <v>41496</v>
      </c>
      <c r="K581" s="107">
        <v>45219</v>
      </c>
      <c r="L581" s="16"/>
      <c r="M581" s="108"/>
      <c r="P581" s="4">
        <v>19575</v>
      </c>
      <c r="Q581" s="4">
        <v>80</v>
      </c>
      <c r="AM581" s="146">
        <v>17671</v>
      </c>
      <c r="AN581" s="81">
        <v>45272</v>
      </c>
    </row>
    <row r="582" spans="1:40" x14ac:dyDescent="0.3">
      <c r="A582" s="4">
        <f ca="1">VLOOKUP(C582,Controle!O:Q,3,FALSE)</f>
        <v>66625815268</v>
      </c>
      <c r="B582" s="190">
        <v>212301800</v>
      </c>
      <c r="C582" s="176" t="s">
        <v>5036</v>
      </c>
      <c r="D582" s="81">
        <v>45279</v>
      </c>
      <c r="E582" t="s">
        <v>5911</v>
      </c>
      <c r="J582" s="4">
        <v>20347</v>
      </c>
      <c r="K582" s="107">
        <v>45182</v>
      </c>
      <c r="L582" s="16"/>
      <c r="M582" s="108"/>
      <c r="P582" s="4">
        <v>19579</v>
      </c>
      <c r="Q582" s="4">
        <v>80</v>
      </c>
      <c r="AM582" s="145">
        <v>16528</v>
      </c>
      <c r="AN582" s="81">
        <v>45272</v>
      </c>
    </row>
    <row r="583" spans="1:40" x14ac:dyDescent="0.3">
      <c r="A583" s="4">
        <f ca="1">VLOOKUP(C583,Controle!O:Q,3,FALSE)</f>
        <v>70587540206</v>
      </c>
      <c r="B583" s="190">
        <v>212301801</v>
      </c>
      <c r="C583" s="176" t="s">
        <v>5346</v>
      </c>
      <c r="D583" s="81">
        <v>45279</v>
      </c>
      <c r="E583" t="s">
        <v>5911</v>
      </c>
      <c r="J583" s="4">
        <v>19403</v>
      </c>
      <c r="K583" s="107">
        <v>45214</v>
      </c>
      <c r="L583" s="16"/>
      <c r="M583" s="108"/>
      <c r="P583" s="4">
        <v>19583</v>
      </c>
      <c r="Q583" s="4">
        <v>80</v>
      </c>
      <c r="AM583" s="146">
        <v>35452</v>
      </c>
      <c r="AN583" s="81">
        <v>45272</v>
      </c>
    </row>
    <row r="584" spans="1:40" x14ac:dyDescent="0.3">
      <c r="A584" s="4">
        <f ca="1">VLOOKUP(C584,Controle!O:Q,3,FALSE)</f>
        <v>69964394268</v>
      </c>
      <c r="B584" s="190">
        <v>212301802</v>
      </c>
      <c r="C584" s="176" t="s">
        <v>5122</v>
      </c>
      <c r="D584" s="81">
        <v>45279</v>
      </c>
      <c r="E584" t="s">
        <v>5911</v>
      </c>
      <c r="J584" s="4">
        <v>17202</v>
      </c>
      <c r="K584" s="107">
        <v>45188</v>
      </c>
      <c r="L584" s="16"/>
      <c r="M584" s="108"/>
      <c r="P584" s="4">
        <v>19587</v>
      </c>
      <c r="Q584" s="4">
        <v>80</v>
      </c>
      <c r="AM584" s="145">
        <v>35454</v>
      </c>
      <c r="AN584" s="81">
        <v>45272</v>
      </c>
    </row>
    <row r="585" spans="1:40" x14ac:dyDescent="0.3">
      <c r="A585" s="4">
        <f ca="1">VLOOKUP(C585,Controle!O:Q,3,FALSE)</f>
        <v>67126120206</v>
      </c>
      <c r="B585" s="190">
        <v>212301803</v>
      </c>
      <c r="C585" s="176" t="s">
        <v>5350</v>
      </c>
      <c r="D585" s="81">
        <v>45279</v>
      </c>
      <c r="E585" t="s">
        <v>5911</v>
      </c>
      <c r="J585" s="4">
        <v>20051</v>
      </c>
      <c r="K585" s="107">
        <v>45217</v>
      </c>
      <c r="L585" s="16"/>
      <c r="M585" s="108"/>
      <c r="P585" s="4">
        <v>19591</v>
      </c>
      <c r="Q585" s="4">
        <v>80</v>
      </c>
      <c r="AM585" s="146">
        <v>35456</v>
      </c>
      <c r="AN585" s="81">
        <v>45272</v>
      </c>
    </row>
    <row r="586" spans="1:40" x14ac:dyDescent="0.3">
      <c r="A586" s="4">
        <f ca="1">VLOOKUP(C586,Controle!O:Q,3,FALSE)</f>
        <v>13331230278</v>
      </c>
      <c r="B586" s="190">
        <v>212301804</v>
      </c>
      <c r="C586" s="176" t="s">
        <v>5147</v>
      </c>
      <c r="D586" s="81">
        <v>45279</v>
      </c>
      <c r="E586" t="s">
        <v>5911</v>
      </c>
      <c r="J586" s="4">
        <v>16752</v>
      </c>
      <c r="K586" s="107">
        <v>45169</v>
      </c>
      <c r="L586" s="16"/>
      <c r="M586" s="108"/>
      <c r="P586" s="4">
        <v>19595</v>
      </c>
      <c r="Q586" s="4">
        <v>80</v>
      </c>
      <c r="AM586" s="145">
        <v>35458</v>
      </c>
      <c r="AN586" s="81">
        <v>45272</v>
      </c>
    </row>
    <row r="587" spans="1:40" x14ac:dyDescent="0.3">
      <c r="A587" s="4">
        <f ca="1">VLOOKUP(C587,Controle!O:Q,3,FALSE)</f>
        <v>70245427210</v>
      </c>
      <c r="B587" s="190">
        <v>212301805</v>
      </c>
      <c r="C587" s="176" t="s">
        <v>5171</v>
      </c>
      <c r="D587" s="81">
        <v>45279</v>
      </c>
      <c r="E587" t="s">
        <v>5911</v>
      </c>
      <c r="J587" s="4">
        <v>20013</v>
      </c>
      <c r="K587" s="107">
        <v>45191</v>
      </c>
      <c r="L587" s="16"/>
      <c r="M587" s="108"/>
      <c r="P587" s="4">
        <v>19599</v>
      </c>
      <c r="Q587" s="4">
        <v>80</v>
      </c>
      <c r="AM587" s="146">
        <v>35460</v>
      </c>
      <c r="AN587" s="81">
        <v>45272</v>
      </c>
    </row>
    <row r="588" spans="1:40" x14ac:dyDescent="0.3">
      <c r="A588" s="4">
        <f ca="1">VLOOKUP(C588,Controle!O:Q,3,FALSE)</f>
        <v>7689452248</v>
      </c>
      <c r="B588" s="190">
        <v>212301806</v>
      </c>
      <c r="C588" s="176" t="s">
        <v>5354</v>
      </c>
      <c r="D588" s="81">
        <v>45279</v>
      </c>
      <c r="E588" t="s">
        <v>5911</v>
      </c>
      <c r="J588" s="4">
        <v>16731</v>
      </c>
      <c r="K588" s="107">
        <v>45199</v>
      </c>
      <c r="L588" s="16"/>
      <c r="M588" s="108"/>
      <c r="P588" s="4">
        <v>19603</v>
      </c>
      <c r="Q588" s="4">
        <v>80</v>
      </c>
      <c r="AM588" s="145">
        <v>35462</v>
      </c>
      <c r="AN588" s="81">
        <v>45272</v>
      </c>
    </row>
    <row r="589" spans="1:40" x14ac:dyDescent="0.3">
      <c r="A589" s="4">
        <f ca="1">VLOOKUP(C589,Controle!O:Q,3,FALSE)</f>
        <v>58788859215</v>
      </c>
      <c r="B589" s="190">
        <v>212301807</v>
      </c>
      <c r="C589" s="176" t="s">
        <v>5358</v>
      </c>
      <c r="D589" s="81">
        <v>45279</v>
      </c>
      <c r="E589" t="s">
        <v>5911</v>
      </c>
      <c r="J589" s="4">
        <v>20045</v>
      </c>
      <c r="K589" s="107">
        <v>45221</v>
      </c>
      <c r="L589" s="16"/>
      <c r="M589" s="108"/>
      <c r="P589" s="4">
        <v>19607</v>
      </c>
      <c r="Q589" s="4">
        <v>80</v>
      </c>
      <c r="AM589" s="146">
        <v>35464</v>
      </c>
      <c r="AN589" s="81">
        <v>45272</v>
      </c>
    </row>
    <row r="590" spans="1:40" x14ac:dyDescent="0.3">
      <c r="A590" s="4">
        <f ca="1">VLOOKUP(C590,Controle!O:Q,3,FALSE)</f>
        <v>3293184200</v>
      </c>
      <c r="B590" s="190">
        <v>212301808</v>
      </c>
      <c r="C590" s="176" t="s">
        <v>5589</v>
      </c>
      <c r="D590" s="81">
        <v>45279</v>
      </c>
      <c r="E590" t="s">
        <v>5911</v>
      </c>
      <c r="J590" s="4">
        <v>41666</v>
      </c>
      <c r="K590" s="107">
        <v>45267</v>
      </c>
      <c r="L590" s="16"/>
      <c r="M590" s="108"/>
      <c r="P590" s="4">
        <v>19611</v>
      </c>
      <c r="Q590" s="4">
        <v>80</v>
      </c>
      <c r="AM590" s="145">
        <v>35468</v>
      </c>
      <c r="AN590" s="81">
        <v>45272</v>
      </c>
    </row>
    <row r="591" spans="1:40" x14ac:dyDescent="0.3">
      <c r="A591" s="4">
        <f ca="1">VLOOKUP(C591,Controle!O:Q,3,FALSE)</f>
        <v>65486137249</v>
      </c>
      <c r="B591" s="190">
        <v>212301809</v>
      </c>
      <c r="C591" s="176" t="s">
        <v>5362</v>
      </c>
      <c r="D591" s="81">
        <v>45279</v>
      </c>
      <c r="E591" t="s">
        <v>5911</v>
      </c>
      <c r="J591" s="4">
        <v>19333</v>
      </c>
      <c r="K591" s="107">
        <v>45233</v>
      </c>
      <c r="L591" s="16"/>
      <c r="M591" s="108"/>
      <c r="P591" s="4">
        <v>19615</v>
      </c>
      <c r="Q591" s="4">
        <v>80</v>
      </c>
      <c r="AM591" s="146">
        <v>35470</v>
      </c>
      <c r="AN591" s="81">
        <v>45272</v>
      </c>
    </row>
    <row r="592" spans="1:40" x14ac:dyDescent="0.3">
      <c r="A592" s="4">
        <f ca="1">VLOOKUP(C592,Controle!O:Q,3,FALSE)</f>
        <v>5380299270</v>
      </c>
      <c r="B592" s="190">
        <v>212301810</v>
      </c>
      <c r="C592" s="176" t="s">
        <v>5366</v>
      </c>
      <c r="D592" s="81">
        <v>45279</v>
      </c>
      <c r="E592" t="s">
        <v>5911</v>
      </c>
      <c r="J592" s="4">
        <v>19937</v>
      </c>
      <c r="K592" s="107">
        <v>45218</v>
      </c>
      <c r="L592" s="16"/>
      <c r="M592" s="108"/>
      <c r="P592" s="4">
        <v>19617</v>
      </c>
      <c r="Q592" s="4">
        <v>80</v>
      </c>
      <c r="AM592" s="145">
        <v>40666</v>
      </c>
      <c r="AN592" s="81">
        <v>45272</v>
      </c>
    </row>
    <row r="593" spans="1:40" x14ac:dyDescent="0.3">
      <c r="A593" s="4">
        <f ca="1">VLOOKUP(C593,Controle!O:Q,3,FALSE)</f>
        <v>7874995287</v>
      </c>
      <c r="B593" s="190">
        <v>212301811</v>
      </c>
      <c r="C593" s="176" t="s">
        <v>211</v>
      </c>
      <c r="D593" s="81">
        <v>45279</v>
      </c>
      <c r="E593" t="s">
        <v>5911</v>
      </c>
      <c r="J593" s="4">
        <v>16596</v>
      </c>
      <c r="K593" s="107">
        <v>45240</v>
      </c>
      <c r="L593" s="16"/>
      <c r="M593" s="108"/>
      <c r="P593" s="4">
        <v>19621</v>
      </c>
      <c r="Q593" s="4">
        <v>80</v>
      </c>
      <c r="AM593" s="146">
        <v>40668</v>
      </c>
      <c r="AN593" s="81">
        <v>45272</v>
      </c>
    </row>
    <row r="594" spans="1:40" x14ac:dyDescent="0.3">
      <c r="A594" s="4">
        <f ca="1">VLOOKUP(C594,Controle!O:Q,3,FALSE)</f>
        <v>86746278204</v>
      </c>
      <c r="B594" s="190">
        <v>212301812</v>
      </c>
      <c r="C594" s="176" t="s">
        <v>340</v>
      </c>
      <c r="D594" s="81">
        <v>45279</v>
      </c>
      <c r="E594" t="s">
        <v>5911</v>
      </c>
      <c r="J594" s="109">
        <v>41480</v>
      </c>
      <c r="K594" s="107">
        <v>45220</v>
      </c>
      <c r="L594" s="16"/>
      <c r="M594" s="108"/>
      <c r="P594" s="4">
        <v>19623</v>
      </c>
      <c r="Q594" s="4">
        <v>80</v>
      </c>
      <c r="AM594" s="145">
        <v>40670</v>
      </c>
      <c r="AN594" s="81">
        <v>45272</v>
      </c>
    </row>
    <row r="595" spans="1:40" x14ac:dyDescent="0.3">
      <c r="A595" s="4">
        <f ca="1">VLOOKUP(C595,Controle!O:Q,3,FALSE)</f>
        <v>2336932202</v>
      </c>
      <c r="B595" s="190">
        <v>212301813</v>
      </c>
      <c r="C595" s="176" t="s">
        <v>5423</v>
      </c>
      <c r="D595" s="81">
        <v>45279</v>
      </c>
      <c r="E595" t="s">
        <v>5911</v>
      </c>
      <c r="J595" s="4">
        <v>16597</v>
      </c>
      <c r="K595" s="107">
        <v>45240</v>
      </c>
      <c r="L595" s="16"/>
      <c r="M595" s="108"/>
      <c r="P595" s="4">
        <v>19625</v>
      </c>
      <c r="Q595" s="4">
        <v>80</v>
      </c>
      <c r="AM595" s="146">
        <v>40672</v>
      </c>
      <c r="AN595" s="81">
        <v>45272</v>
      </c>
    </row>
    <row r="596" spans="1:40" x14ac:dyDescent="0.3">
      <c r="A596" s="4">
        <f ca="1">VLOOKUP(C596,Controle!O:Q,3,FALSE)</f>
        <v>5434364280</v>
      </c>
      <c r="B596" s="190">
        <v>212301814</v>
      </c>
      <c r="C596" s="176" t="s">
        <v>345</v>
      </c>
      <c r="D596" s="81">
        <v>45279</v>
      </c>
      <c r="E596" t="s">
        <v>5911</v>
      </c>
      <c r="J596" s="4">
        <v>16714</v>
      </c>
      <c r="K596" s="107">
        <v>45174</v>
      </c>
      <c r="L596" s="16"/>
      <c r="M596" s="108"/>
      <c r="P596" s="4">
        <v>19627</v>
      </c>
      <c r="Q596" s="4">
        <v>80</v>
      </c>
      <c r="AM596" s="145">
        <v>40674</v>
      </c>
      <c r="AN596" s="81">
        <v>45272</v>
      </c>
    </row>
    <row r="597" spans="1:40" x14ac:dyDescent="0.3">
      <c r="A597" s="4">
        <f ca="1">VLOOKUP(C597,Controle!O:Q,3,FALSE)</f>
        <v>7576279273</v>
      </c>
      <c r="B597" s="190">
        <v>212301815</v>
      </c>
      <c r="C597" s="176" t="s">
        <v>5433</v>
      </c>
      <c r="D597" s="81">
        <v>45279</v>
      </c>
      <c r="E597" t="s">
        <v>5911</v>
      </c>
      <c r="J597" s="4">
        <v>41710</v>
      </c>
      <c r="K597" s="107">
        <v>45264</v>
      </c>
      <c r="L597" s="16"/>
      <c r="M597" s="108"/>
      <c r="P597" s="4">
        <v>18959</v>
      </c>
      <c r="Q597" s="4">
        <v>45</v>
      </c>
      <c r="AM597" s="146">
        <v>40676</v>
      </c>
      <c r="AN597" s="81">
        <v>45272</v>
      </c>
    </row>
    <row r="598" spans="1:40" x14ac:dyDescent="0.3">
      <c r="A598" s="4">
        <f ca="1">VLOOKUP(C598,Controle!O:Q,3,FALSE)</f>
        <v>92495605249</v>
      </c>
      <c r="B598" s="190">
        <v>212301816</v>
      </c>
      <c r="C598" s="176" t="s">
        <v>354</v>
      </c>
      <c r="D598" s="81">
        <v>45279</v>
      </c>
      <c r="E598" t="s">
        <v>5911</v>
      </c>
      <c r="J598" s="4">
        <v>16649</v>
      </c>
      <c r="K598" s="107">
        <v>45177</v>
      </c>
      <c r="L598" s="16"/>
      <c r="M598" s="108"/>
      <c r="P598" s="4">
        <v>19633</v>
      </c>
      <c r="Q598" s="4">
        <v>80</v>
      </c>
      <c r="AM598" s="145">
        <v>40678</v>
      </c>
      <c r="AN598" s="81">
        <v>45272</v>
      </c>
    </row>
    <row r="599" spans="1:40" x14ac:dyDescent="0.3">
      <c r="A599" s="4">
        <f ca="1">VLOOKUP(C599,Controle!O:Q,3,FALSE)</f>
        <v>1018882286</v>
      </c>
      <c r="B599" s="190">
        <v>212301817</v>
      </c>
      <c r="C599" s="176" t="s">
        <v>5456</v>
      </c>
      <c r="D599" s="81">
        <v>45279</v>
      </c>
      <c r="E599" t="s">
        <v>5911</v>
      </c>
      <c r="J599" s="4">
        <v>16655</v>
      </c>
      <c r="K599" s="107">
        <v>45172</v>
      </c>
      <c r="L599" s="16"/>
      <c r="M599" s="108"/>
      <c r="P599" s="4">
        <v>19631</v>
      </c>
      <c r="Q599" s="4">
        <v>80</v>
      </c>
      <c r="AM599" s="146">
        <v>40680</v>
      </c>
      <c r="AN599" s="81">
        <v>45272</v>
      </c>
    </row>
    <row r="600" spans="1:40" x14ac:dyDescent="0.3">
      <c r="A600" s="4">
        <f ca="1">VLOOKUP(C600,Controle!O:Q,3,FALSE)</f>
        <v>8663237243</v>
      </c>
      <c r="B600" s="190">
        <v>212301818</v>
      </c>
      <c r="C600" s="176" t="s">
        <v>5460</v>
      </c>
      <c r="D600" s="81">
        <v>45279</v>
      </c>
      <c r="E600" t="s">
        <v>5911</v>
      </c>
      <c r="J600" s="4">
        <v>19959</v>
      </c>
      <c r="K600" s="107">
        <v>45204</v>
      </c>
      <c r="L600" s="16"/>
      <c r="M600" s="108"/>
      <c r="P600" s="4">
        <v>19547</v>
      </c>
      <c r="Q600" s="4">
        <v>80</v>
      </c>
      <c r="AM600" s="145">
        <v>40682</v>
      </c>
      <c r="AN600" s="81">
        <v>45272</v>
      </c>
    </row>
    <row r="601" spans="1:40" x14ac:dyDescent="0.3">
      <c r="A601" s="4">
        <f ca="1">VLOOKUP(C601,Controle!O:Q,3,FALSE)</f>
        <v>34033068287</v>
      </c>
      <c r="B601" s="190">
        <v>212301819</v>
      </c>
      <c r="C601" s="176" t="s">
        <v>397</v>
      </c>
      <c r="D601" s="81">
        <v>45279</v>
      </c>
      <c r="E601" t="s">
        <v>5911</v>
      </c>
      <c r="J601" s="4">
        <v>19437</v>
      </c>
      <c r="K601" s="107">
        <v>45235</v>
      </c>
      <c r="L601" s="16"/>
      <c r="M601" s="108"/>
      <c r="P601" s="4">
        <v>19641</v>
      </c>
      <c r="Q601" s="4">
        <v>80</v>
      </c>
      <c r="AM601" s="146">
        <v>40686</v>
      </c>
      <c r="AN601" s="81">
        <v>45272</v>
      </c>
    </row>
    <row r="602" spans="1:40" x14ac:dyDescent="0.3">
      <c r="A602" s="4">
        <f ca="1">VLOOKUP(C602,Controle!O:Q,3,FALSE)</f>
        <v>69962588200</v>
      </c>
      <c r="B602" s="190">
        <v>212301820</v>
      </c>
      <c r="C602" s="176" t="s">
        <v>402</v>
      </c>
      <c r="D602" s="81">
        <v>45279</v>
      </c>
      <c r="E602" t="s">
        <v>5911</v>
      </c>
      <c r="J602" s="4">
        <v>19575</v>
      </c>
      <c r="K602" s="107">
        <v>45199</v>
      </c>
      <c r="L602" s="16"/>
      <c r="M602" s="108"/>
      <c r="P602" s="4">
        <v>19645</v>
      </c>
      <c r="Q602" s="4">
        <v>80</v>
      </c>
      <c r="AM602" s="145">
        <v>19973</v>
      </c>
      <c r="AN602" s="81">
        <v>45272</v>
      </c>
    </row>
    <row r="603" spans="1:40" x14ac:dyDescent="0.3">
      <c r="A603" s="4">
        <f ca="1">VLOOKUP(C603,Controle!O:Q,3,FALSE)</f>
        <v>3754924290</v>
      </c>
      <c r="B603" s="190">
        <v>212301821</v>
      </c>
      <c r="C603" s="176" t="s">
        <v>5470</v>
      </c>
      <c r="D603" s="81">
        <v>45279</v>
      </c>
      <c r="E603" t="s">
        <v>5911</v>
      </c>
      <c r="J603" s="4">
        <v>19417</v>
      </c>
      <c r="K603" s="107">
        <v>45215</v>
      </c>
      <c r="L603" s="16"/>
      <c r="M603" s="108"/>
      <c r="P603" s="4">
        <v>19649</v>
      </c>
      <c r="Q603" s="4">
        <v>80</v>
      </c>
      <c r="AM603" s="146">
        <v>19975</v>
      </c>
      <c r="AN603" s="81">
        <v>45272</v>
      </c>
    </row>
    <row r="604" spans="1:40" x14ac:dyDescent="0.3">
      <c r="A604" s="4">
        <f ca="1">VLOOKUP(C604,Controle!O:Q,3,FALSE)</f>
        <v>69472572200</v>
      </c>
      <c r="B604" s="190">
        <v>212301822</v>
      </c>
      <c r="C604" s="176" t="s">
        <v>406</v>
      </c>
      <c r="D604" s="81">
        <v>45279</v>
      </c>
      <c r="E604" t="s">
        <v>5911</v>
      </c>
      <c r="J604" s="4">
        <v>17529</v>
      </c>
      <c r="K604" s="107">
        <v>45240</v>
      </c>
      <c r="L604" s="16"/>
      <c r="M604" s="108"/>
      <c r="P604" s="4">
        <v>19653</v>
      </c>
      <c r="Q604" s="4">
        <v>80</v>
      </c>
      <c r="AM604" s="145">
        <v>20347</v>
      </c>
      <c r="AN604" s="81">
        <v>45272</v>
      </c>
    </row>
    <row r="605" spans="1:40" x14ac:dyDescent="0.3">
      <c r="A605" s="4">
        <f ca="1">VLOOKUP(C605,Controle!O:Q,3,FALSE)</f>
        <v>4634258200</v>
      </c>
      <c r="B605" s="190">
        <v>212301823</v>
      </c>
      <c r="C605" s="176" t="s">
        <v>5478</v>
      </c>
      <c r="D605" s="81">
        <v>45279</v>
      </c>
      <c r="E605" t="s">
        <v>5911</v>
      </c>
      <c r="J605" s="4">
        <v>41498</v>
      </c>
      <c r="K605" s="107">
        <v>45227</v>
      </c>
      <c r="L605" s="16"/>
      <c r="M605" s="108"/>
      <c r="P605" s="4">
        <v>19657</v>
      </c>
      <c r="Q605" s="4">
        <v>80</v>
      </c>
      <c r="AM605" s="146">
        <v>40690</v>
      </c>
      <c r="AN605" s="81">
        <v>45272</v>
      </c>
    </row>
    <row r="606" spans="1:40" x14ac:dyDescent="0.3">
      <c r="A606" s="4">
        <f ca="1">VLOOKUP(C606,Controle!O:Q,3,FALSE)</f>
        <v>1671509285</v>
      </c>
      <c r="B606" s="190">
        <v>212301824</v>
      </c>
      <c r="C606" s="176" t="s">
        <v>451</v>
      </c>
      <c r="D606" s="81">
        <v>45279</v>
      </c>
      <c r="E606" t="s">
        <v>5911</v>
      </c>
      <c r="J606" s="4">
        <v>17226</v>
      </c>
      <c r="K606" s="107">
        <v>45192</v>
      </c>
      <c r="L606" s="16"/>
      <c r="M606" s="108"/>
      <c r="P606" s="4">
        <v>19661</v>
      </c>
      <c r="Q606" s="4">
        <v>80</v>
      </c>
      <c r="AM606" s="145">
        <v>40688</v>
      </c>
      <c r="AN606" s="81">
        <v>45272</v>
      </c>
    </row>
    <row r="607" spans="1:40" x14ac:dyDescent="0.3">
      <c r="A607" s="4">
        <f ca="1">VLOOKUP(C607,Controle!O:Q,3,FALSE)</f>
        <v>68848528287</v>
      </c>
      <c r="B607" s="190">
        <v>212301825</v>
      </c>
      <c r="C607" s="176" t="s">
        <v>5482</v>
      </c>
      <c r="D607" s="81">
        <v>45279</v>
      </c>
      <c r="E607" t="s">
        <v>5911</v>
      </c>
      <c r="J607" s="4">
        <v>19359</v>
      </c>
      <c r="K607" s="107">
        <v>45221</v>
      </c>
      <c r="L607" s="16"/>
      <c r="M607" s="108"/>
      <c r="P607" s="4">
        <v>19663</v>
      </c>
      <c r="Q607" s="4">
        <v>80</v>
      </c>
      <c r="AM607" s="146">
        <v>40692</v>
      </c>
      <c r="AN607" s="81">
        <v>45272</v>
      </c>
    </row>
    <row r="608" spans="1:40" x14ac:dyDescent="0.3">
      <c r="A608" s="4">
        <f ca="1">VLOOKUP(C608,Controle!O:Q,3,FALSE)</f>
        <v>664093221</v>
      </c>
      <c r="B608" s="190">
        <v>212301826</v>
      </c>
      <c r="C608" s="176" t="s">
        <v>5526</v>
      </c>
      <c r="D608" s="81">
        <v>45279</v>
      </c>
      <c r="E608" t="s">
        <v>5911</v>
      </c>
      <c r="J608" s="4">
        <v>16755</v>
      </c>
      <c r="K608" s="107">
        <v>45169</v>
      </c>
      <c r="L608" s="16"/>
      <c r="M608" s="108"/>
      <c r="P608" s="4">
        <v>19665</v>
      </c>
      <c r="Q608" s="4">
        <v>80</v>
      </c>
      <c r="AM608" s="145">
        <v>40694</v>
      </c>
      <c r="AN608" s="81">
        <v>45272</v>
      </c>
    </row>
    <row r="609" spans="1:40" x14ac:dyDescent="0.3">
      <c r="A609" s="4">
        <f ca="1">VLOOKUP(C609,Controle!O:Q,3,FALSE)</f>
        <v>66567491272</v>
      </c>
      <c r="B609" s="190">
        <v>212301827</v>
      </c>
      <c r="C609" s="176" t="s">
        <v>5530</v>
      </c>
      <c r="D609" s="81">
        <v>45279</v>
      </c>
      <c r="E609" t="s">
        <v>5911</v>
      </c>
      <c r="J609" s="4">
        <v>16756</v>
      </c>
      <c r="K609" s="107">
        <v>45172</v>
      </c>
      <c r="L609" s="16"/>
      <c r="M609" s="108"/>
      <c r="P609" s="4">
        <v>19667</v>
      </c>
      <c r="Q609" s="4">
        <v>80</v>
      </c>
      <c r="AM609" s="146">
        <v>40698</v>
      </c>
      <c r="AN609" s="81">
        <v>45272</v>
      </c>
    </row>
    <row r="610" spans="1:40" x14ac:dyDescent="0.3">
      <c r="A610" s="4">
        <f ca="1">VLOOKUP(C610,Controle!O:Q,3,FALSE)</f>
        <v>80575471204</v>
      </c>
      <c r="B610" s="190">
        <v>212301828</v>
      </c>
      <c r="C610" s="176" t="s">
        <v>455</v>
      </c>
      <c r="D610" s="81">
        <v>45279</v>
      </c>
      <c r="E610" t="s">
        <v>5911</v>
      </c>
      <c r="J610" s="4">
        <v>17302</v>
      </c>
      <c r="K610" s="107">
        <v>45176</v>
      </c>
      <c r="L610" s="16"/>
      <c r="M610" s="108"/>
      <c r="P610" s="4">
        <v>19669</v>
      </c>
      <c r="Q610" s="4">
        <v>80</v>
      </c>
      <c r="AM610" s="145">
        <v>41322</v>
      </c>
      <c r="AN610" s="81">
        <v>45272</v>
      </c>
    </row>
    <row r="611" spans="1:40" x14ac:dyDescent="0.3">
      <c r="A611" s="4">
        <f ca="1">VLOOKUP(C611,Controle!O:Q,3,FALSE)</f>
        <v>71707727287</v>
      </c>
      <c r="B611" s="190">
        <v>212301829</v>
      </c>
      <c r="C611" s="176" t="s">
        <v>5534</v>
      </c>
      <c r="D611" s="81">
        <v>45279</v>
      </c>
      <c r="E611" t="s">
        <v>5911</v>
      </c>
      <c r="J611" s="4">
        <v>16890</v>
      </c>
      <c r="K611" s="107">
        <v>45187</v>
      </c>
      <c r="L611" s="16"/>
      <c r="M611" s="108"/>
      <c r="P611" s="4">
        <v>16385</v>
      </c>
      <c r="Q611" s="5">
        <v>45</v>
      </c>
      <c r="AM611" s="146">
        <v>41324</v>
      </c>
      <c r="AN611" s="81">
        <v>45272</v>
      </c>
    </row>
    <row r="612" spans="1:40" x14ac:dyDescent="0.3">
      <c r="A612" s="4">
        <f ca="1">VLOOKUP(C612,Controle!O:Q,3,FALSE)</f>
        <v>80952623234</v>
      </c>
      <c r="B612" s="190">
        <v>212301830</v>
      </c>
      <c r="C612" s="176" t="s">
        <v>465</v>
      </c>
      <c r="D612" s="81">
        <v>45279</v>
      </c>
      <c r="E612" t="s">
        <v>5911</v>
      </c>
      <c r="J612" s="4">
        <v>17258</v>
      </c>
      <c r="K612" s="107">
        <v>45190</v>
      </c>
      <c r="L612" s="16"/>
      <c r="M612" s="108"/>
      <c r="P612" s="4">
        <v>19809</v>
      </c>
      <c r="Q612" s="5">
        <v>45</v>
      </c>
      <c r="AM612" s="145">
        <v>41326</v>
      </c>
      <c r="AN612" s="81">
        <v>45272</v>
      </c>
    </row>
    <row r="613" spans="1:40" x14ac:dyDescent="0.3">
      <c r="A613" s="4">
        <f ca="1">VLOOKUP(C613,Controle!O:Q,3,FALSE)</f>
        <v>66605032268</v>
      </c>
      <c r="B613" s="190">
        <v>212301831</v>
      </c>
      <c r="C613" s="176" t="s">
        <v>5538</v>
      </c>
      <c r="D613" s="81">
        <v>45279</v>
      </c>
      <c r="E613" t="s">
        <v>5911</v>
      </c>
      <c r="J613" s="4">
        <v>20017</v>
      </c>
      <c r="K613" s="107">
        <v>45218</v>
      </c>
      <c r="L613" s="16"/>
      <c r="M613" s="108"/>
      <c r="P613" s="4">
        <v>19721</v>
      </c>
      <c r="Q613" s="4">
        <v>80</v>
      </c>
      <c r="AM613" s="146">
        <v>41328</v>
      </c>
      <c r="AN613" s="81">
        <v>45272</v>
      </c>
    </row>
    <row r="614" spans="1:40" x14ac:dyDescent="0.3">
      <c r="A614" s="4">
        <f ca="1">VLOOKUP(C614,Controle!O:Q,3,FALSE)</f>
        <v>70833265253</v>
      </c>
      <c r="B614" s="190">
        <v>212301832</v>
      </c>
      <c r="C614" s="176" t="s">
        <v>470</v>
      </c>
      <c r="D614" s="81">
        <v>45279</v>
      </c>
      <c r="E614" t="s">
        <v>5911</v>
      </c>
      <c r="J614" s="4">
        <v>19439</v>
      </c>
      <c r="K614" s="107">
        <v>45253</v>
      </c>
      <c r="L614" s="16"/>
      <c r="M614" s="108"/>
      <c r="P614" s="4">
        <v>19723</v>
      </c>
      <c r="Q614" s="4">
        <v>80</v>
      </c>
      <c r="AM614" s="145">
        <v>41332</v>
      </c>
      <c r="AN614" s="81">
        <v>45272</v>
      </c>
    </row>
    <row r="615" spans="1:40" x14ac:dyDescent="0.3">
      <c r="A615" s="4">
        <f ca="1">VLOOKUP(C615,Controle!O:Q,3,FALSE)</f>
        <v>727522205</v>
      </c>
      <c r="B615" s="190">
        <v>212301833</v>
      </c>
      <c r="C615" s="176" t="s">
        <v>5546</v>
      </c>
      <c r="D615" s="81">
        <v>45279</v>
      </c>
      <c r="E615" t="s">
        <v>5911</v>
      </c>
      <c r="J615" s="4">
        <v>41540</v>
      </c>
      <c r="K615" s="107">
        <v>45262</v>
      </c>
      <c r="L615" s="16"/>
      <c r="M615" s="108"/>
      <c r="P615" s="4">
        <v>19725</v>
      </c>
      <c r="Q615" s="4">
        <v>80</v>
      </c>
      <c r="AM615" s="146">
        <v>41334</v>
      </c>
      <c r="AN615" s="81">
        <v>45272</v>
      </c>
    </row>
    <row r="616" spans="1:40" x14ac:dyDescent="0.3">
      <c r="A616" s="4">
        <f ca="1">VLOOKUP(C616,Controle!O:Q,3,FALSE)</f>
        <v>2286747270</v>
      </c>
      <c r="B616" s="190">
        <v>212301834</v>
      </c>
      <c r="C616" s="176" t="s">
        <v>504</v>
      </c>
      <c r="D616" s="81">
        <v>45279</v>
      </c>
      <c r="E616" t="s">
        <v>5911</v>
      </c>
      <c r="J616" s="5">
        <v>21132</v>
      </c>
      <c r="K616" s="152">
        <v>45277</v>
      </c>
      <c r="L616" s="16"/>
      <c r="M616" s="108"/>
      <c r="P616" s="4">
        <v>19727</v>
      </c>
      <c r="Q616" s="4">
        <v>80</v>
      </c>
      <c r="AM616" s="145">
        <v>41336</v>
      </c>
      <c r="AN616" s="81">
        <v>45272</v>
      </c>
    </row>
    <row r="617" spans="1:40" x14ac:dyDescent="0.3">
      <c r="A617" s="4">
        <f ca="1">VLOOKUP(C617,Controle!O:Q,3,FALSE)</f>
        <v>3588986251</v>
      </c>
      <c r="B617" s="190">
        <v>212301835</v>
      </c>
      <c r="C617" s="176" t="s">
        <v>509</v>
      </c>
      <c r="D617" s="81">
        <v>45279</v>
      </c>
      <c r="E617" t="s">
        <v>5911</v>
      </c>
      <c r="J617" s="4">
        <v>19595</v>
      </c>
      <c r="K617" s="107">
        <v>45201</v>
      </c>
      <c r="L617" s="16"/>
      <c r="M617" s="108"/>
      <c r="P617" s="4">
        <v>19729</v>
      </c>
      <c r="Q617" s="4">
        <v>80</v>
      </c>
      <c r="AM617" s="146">
        <v>41338</v>
      </c>
      <c r="AN617" s="81">
        <v>45272</v>
      </c>
    </row>
    <row r="618" spans="1:40" x14ac:dyDescent="0.3">
      <c r="A618" s="4">
        <f ca="1">VLOOKUP(C618,Controle!O:Q,3,FALSE)</f>
        <v>6250164243</v>
      </c>
      <c r="B618" s="190">
        <v>212301836</v>
      </c>
      <c r="C618" s="176" t="s">
        <v>513</v>
      </c>
      <c r="D618" s="81">
        <v>45279</v>
      </c>
      <c r="E618" t="s">
        <v>5911</v>
      </c>
      <c r="J618" s="4">
        <v>20121</v>
      </c>
      <c r="K618" s="107">
        <v>45234</v>
      </c>
      <c r="L618" s="16"/>
      <c r="M618" s="108"/>
      <c r="P618" s="4">
        <v>19731</v>
      </c>
      <c r="Q618" s="4">
        <v>80</v>
      </c>
      <c r="AM618" s="145">
        <v>41342</v>
      </c>
      <c r="AN618" s="81">
        <v>45272</v>
      </c>
    </row>
    <row r="619" spans="1:40" x14ac:dyDescent="0.3">
      <c r="A619" s="4">
        <f ca="1">VLOOKUP(C619,Controle!O:Q,3,FALSE)</f>
        <v>4247398288</v>
      </c>
      <c r="B619" s="190">
        <v>212301865</v>
      </c>
      <c r="C619" s="176" t="s">
        <v>3754</v>
      </c>
      <c r="D619" s="81">
        <v>45279</v>
      </c>
      <c r="E619" t="s">
        <v>5911</v>
      </c>
      <c r="J619" s="4">
        <v>16601</v>
      </c>
      <c r="K619" s="107">
        <v>45246</v>
      </c>
      <c r="L619" s="16"/>
      <c r="M619" s="108"/>
      <c r="P619" s="4">
        <v>19733</v>
      </c>
      <c r="Q619" s="4">
        <v>80</v>
      </c>
      <c r="AM619" s="146">
        <v>41344</v>
      </c>
      <c r="AN619" s="81">
        <v>45272</v>
      </c>
    </row>
    <row r="620" spans="1:40" x14ac:dyDescent="0.3">
      <c r="A620" s="4">
        <f ca="1">VLOOKUP(C620,Controle!O:Q,3,FALSE)</f>
        <v>1061389286</v>
      </c>
      <c r="B620" s="190">
        <v>212301866</v>
      </c>
      <c r="C620" s="176" t="s">
        <v>3396</v>
      </c>
      <c r="D620" s="81">
        <v>45279</v>
      </c>
      <c r="E620" t="s">
        <v>5911</v>
      </c>
      <c r="J620" s="4">
        <v>20059</v>
      </c>
      <c r="K620" s="107">
        <v>45237</v>
      </c>
      <c r="L620" s="16"/>
      <c r="M620" s="108"/>
      <c r="P620" s="4">
        <v>19735</v>
      </c>
      <c r="Q620" s="4">
        <v>80</v>
      </c>
      <c r="AM620" s="145">
        <v>41346</v>
      </c>
      <c r="AN620" s="81">
        <v>45272</v>
      </c>
    </row>
    <row r="621" spans="1:40" x14ac:dyDescent="0.3">
      <c r="A621" s="4">
        <f ca="1">VLOOKUP(C621,Controle!O:Q,3,FALSE)</f>
        <v>5293988263</v>
      </c>
      <c r="B621" s="190">
        <v>212301871</v>
      </c>
      <c r="C621" s="176" t="s">
        <v>3587</v>
      </c>
      <c r="D621" s="81">
        <v>45279</v>
      </c>
      <c r="E621" t="s">
        <v>5911</v>
      </c>
      <c r="J621" s="4">
        <v>41698</v>
      </c>
      <c r="K621" s="107">
        <v>45265</v>
      </c>
      <c r="L621" s="16"/>
      <c r="M621" s="108"/>
      <c r="P621" s="4">
        <v>19737</v>
      </c>
      <c r="Q621" s="4">
        <v>80</v>
      </c>
      <c r="AM621" s="146">
        <v>41348</v>
      </c>
      <c r="AN621" s="81">
        <v>45272</v>
      </c>
    </row>
    <row r="622" spans="1:40" x14ac:dyDescent="0.3">
      <c r="A622" s="4">
        <f ca="1">VLOOKUP(C622,Controle!O:Q,3,FALSE)</f>
        <v>565819208</v>
      </c>
      <c r="B622" s="190">
        <v>212301872</v>
      </c>
      <c r="C622" s="176" t="s">
        <v>4492</v>
      </c>
      <c r="D622" s="81">
        <v>45279</v>
      </c>
      <c r="E622" t="s">
        <v>5911</v>
      </c>
      <c r="J622" s="4">
        <v>16757</v>
      </c>
      <c r="K622" s="107">
        <v>45183</v>
      </c>
      <c r="L622" s="16"/>
      <c r="M622" s="108"/>
      <c r="P622" s="4">
        <v>19739</v>
      </c>
      <c r="Q622" s="4">
        <v>80</v>
      </c>
      <c r="AM622" s="145">
        <v>41350</v>
      </c>
      <c r="AN622" s="81">
        <v>45272</v>
      </c>
    </row>
    <row r="623" spans="1:40" x14ac:dyDescent="0.3">
      <c r="A623" s="4">
        <f ca="1">VLOOKUP(C623,Controle!O:Q,3,FALSE)</f>
        <v>43378056215</v>
      </c>
      <c r="B623" s="190">
        <v>212301873</v>
      </c>
      <c r="C623" s="176" t="s">
        <v>3726</v>
      </c>
      <c r="D623" s="81">
        <v>45279</v>
      </c>
      <c r="E623" t="s">
        <v>5911</v>
      </c>
      <c r="J623" s="4">
        <v>19365</v>
      </c>
      <c r="K623" s="107">
        <v>45215</v>
      </c>
      <c r="L623" s="16"/>
      <c r="M623" s="108"/>
      <c r="P623" s="4">
        <v>19741</v>
      </c>
      <c r="Q623" s="4">
        <v>80</v>
      </c>
      <c r="AM623" s="146">
        <v>41352</v>
      </c>
      <c r="AN623" s="81">
        <v>45272</v>
      </c>
    </row>
    <row r="624" spans="1:40" x14ac:dyDescent="0.3">
      <c r="A624" s="4">
        <f ca="1">VLOOKUP(C624,Controle!O:Q,3,FALSE)</f>
        <v>84552280244</v>
      </c>
      <c r="B624" s="190">
        <v>212301874</v>
      </c>
      <c r="C624" s="176" t="s">
        <v>4528</v>
      </c>
      <c r="D624" s="81">
        <v>45279</v>
      </c>
      <c r="E624" t="s">
        <v>5911</v>
      </c>
      <c r="J624" s="4">
        <v>19579</v>
      </c>
      <c r="K624" s="107">
        <v>45200</v>
      </c>
      <c r="L624" s="16"/>
      <c r="M624" s="108"/>
      <c r="P624" s="4">
        <v>19743</v>
      </c>
      <c r="Q624" s="4">
        <v>80</v>
      </c>
      <c r="AM624" s="145">
        <v>41354</v>
      </c>
      <c r="AN624" s="81">
        <v>45272</v>
      </c>
    </row>
    <row r="625" spans="1:40" x14ac:dyDescent="0.3">
      <c r="A625" s="4">
        <f ca="1">VLOOKUP(C625,Controle!O:Q,3,FALSE)</f>
        <v>3846538205</v>
      </c>
      <c r="B625" s="190">
        <v>212301875</v>
      </c>
      <c r="C625" s="176" t="s">
        <v>3730</v>
      </c>
      <c r="D625" s="81">
        <v>45279</v>
      </c>
      <c r="E625" t="s">
        <v>5911</v>
      </c>
      <c r="J625" s="4">
        <v>19535</v>
      </c>
      <c r="K625" s="107">
        <v>45257</v>
      </c>
      <c r="L625" s="16"/>
      <c r="M625" s="108"/>
      <c r="P625" s="4">
        <v>19745</v>
      </c>
      <c r="Q625" s="4">
        <v>80</v>
      </c>
      <c r="AM625" s="146">
        <v>41398</v>
      </c>
      <c r="AN625" s="81">
        <v>45272</v>
      </c>
    </row>
    <row r="626" spans="1:40" x14ac:dyDescent="0.3">
      <c r="A626" s="4">
        <f ca="1">VLOOKUP(C626,Controle!O:Q,3,FALSE)</f>
        <v>7098862258</v>
      </c>
      <c r="B626" s="190">
        <v>212301876</v>
      </c>
      <c r="C626" s="176" t="s">
        <v>4540</v>
      </c>
      <c r="D626" s="81">
        <v>45279</v>
      </c>
      <c r="E626" t="s">
        <v>5911</v>
      </c>
      <c r="J626" s="4">
        <v>41700</v>
      </c>
      <c r="K626" s="107">
        <v>45272</v>
      </c>
      <c r="L626" s="16"/>
      <c r="M626" s="108"/>
      <c r="P626" s="4">
        <v>19747</v>
      </c>
      <c r="Q626" s="4">
        <v>80</v>
      </c>
      <c r="AM626" s="145">
        <v>41400</v>
      </c>
      <c r="AN626" s="81">
        <v>45272</v>
      </c>
    </row>
    <row r="627" spans="1:40" x14ac:dyDescent="0.3">
      <c r="A627" s="4">
        <f ca="1">VLOOKUP(C627,Controle!O:Q,3,FALSE)</f>
        <v>1578969271</v>
      </c>
      <c r="B627" s="190">
        <v>212301877</v>
      </c>
      <c r="C627" s="176" t="s">
        <v>3738</v>
      </c>
      <c r="D627" s="81">
        <v>45279</v>
      </c>
      <c r="E627" t="s">
        <v>5911</v>
      </c>
      <c r="J627" s="4">
        <v>16758</v>
      </c>
      <c r="K627" s="107">
        <v>45180</v>
      </c>
      <c r="L627" s="16"/>
      <c r="M627" s="108"/>
      <c r="P627" s="4">
        <v>19749</v>
      </c>
      <c r="Q627" s="4">
        <v>80</v>
      </c>
      <c r="AM627" s="146">
        <v>41402</v>
      </c>
      <c r="AN627" s="81">
        <v>45272</v>
      </c>
    </row>
    <row r="628" spans="1:40" x14ac:dyDescent="0.3">
      <c r="A628" s="4">
        <f ca="1">VLOOKUP(C628,Controle!O:Q,3,FALSE)</f>
        <v>70519437233</v>
      </c>
      <c r="B628" s="190">
        <v>212301878</v>
      </c>
      <c r="C628" s="176" t="s">
        <v>4569</v>
      </c>
      <c r="D628" s="81">
        <v>45279</v>
      </c>
      <c r="E628" t="s">
        <v>5911</v>
      </c>
      <c r="J628" s="4">
        <v>16759</v>
      </c>
      <c r="K628" s="107">
        <v>45174</v>
      </c>
      <c r="L628" s="16"/>
      <c r="M628" s="108"/>
      <c r="P628" s="4">
        <v>19751</v>
      </c>
      <c r="Q628" s="4">
        <v>80</v>
      </c>
      <c r="AM628" s="145">
        <v>41404</v>
      </c>
      <c r="AN628" s="81">
        <v>45272</v>
      </c>
    </row>
    <row r="629" spans="1:40" x14ac:dyDescent="0.3">
      <c r="A629" s="4">
        <f ca="1">VLOOKUP(C629,Controle!O:Q,3,FALSE)</f>
        <v>92277446220</v>
      </c>
      <c r="B629" s="190">
        <v>212301879</v>
      </c>
      <c r="C629" s="176" t="s">
        <v>4574</v>
      </c>
      <c r="D629" s="81">
        <v>45279</v>
      </c>
      <c r="E629" t="s">
        <v>5911</v>
      </c>
      <c r="J629" s="4">
        <v>19375</v>
      </c>
      <c r="K629" s="107">
        <v>45218</v>
      </c>
      <c r="L629" s="16"/>
      <c r="M629" s="108"/>
      <c r="P629" s="4">
        <v>19753</v>
      </c>
      <c r="Q629" s="4">
        <v>80</v>
      </c>
      <c r="AM629" s="146">
        <v>41406</v>
      </c>
      <c r="AN629" s="81">
        <v>45272</v>
      </c>
    </row>
    <row r="630" spans="1:40" x14ac:dyDescent="0.3">
      <c r="A630" s="4">
        <f ca="1">VLOOKUP(C630,Controle!O:Q,3,FALSE)</f>
        <v>155553216</v>
      </c>
      <c r="B630" s="190">
        <v>212301880</v>
      </c>
      <c r="C630" s="176" t="s">
        <v>3750</v>
      </c>
      <c r="D630" s="81">
        <v>45279</v>
      </c>
      <c r="E630" t="s">
        <v>5911</v>
      </c>
      <c r="J630" s="4">
        <v>41520</v>
      </c>
      <c r="K630" s="107">
        <v>45237</v>
      </c>
      <c r="L630" s="16"/>
      <c r="M630" s="108"/>
      <c r="P630" s="4">
        <v>19755</v>
      </c>
      <c r="Q630" s="4">
        <v>80</v>
      </c>
      <c r="AM630" s="145">
        <v>41408</v>
      </c>
      <c r="AN630" s="81">
        <v>45272</v>
      </c>
    </row>
    <row r="631" spans="1:40" x14ac:dyDescent="0.3">
      <c r="A631" s="4">
        <f ca="1">VLOOKUP(C631,Controle!O:Q,3,FALSE)</f>
        <v>5376131297</v>
      </c>
      <c r="B631" s="190">
        <v>212301881</v>
      </c>
      <c r="C631" s="176" t="s">
        <v>4578</v>
      </c>
      <c r="D631" s="81">
        <v>45279</v>
      </c>
      <c r="E631" t="s">
        <v>5911</v>
      </c>
      <c r="J631" s="4">
        <v>16603</v>
      </c>
      <c r="K631" s="107">
        <v>45262</v>
      </c>
      <c r="L631" s="16"/>
      <c r="M631" s="108"/>
      <c r="P631" s="4">
        <v>19757</v>
      </c>
      <c r="Q631" s="4">
        <v>80</v>
      </c>
      <c r="AM631" s="146">
        <v>41410</v>
      </c>
      <c r="AN631" s="81">
        <v>45272</v>
      </c>
    </row>
    <row r="632" spans="1:40" x14ac:dyDescent="0.3">
      <c r="A632" s="4">
        <f ca="1">VLOOKUP(C632,Controle!O:Q,3,FALSE)</f>
        <v>916777260</v>
      </c>
      <c r="B632" s="190">
        <v>212301882</v>
      </c>
      <c r="C632" s="176" t="s">
        <v>5040</v>
      </c>
      <c r="D632" s="81">
        <v>45279</v>
      </c>
      <c r="E632" t="s">
        <v>5911</v>
      </c>
      <c r="J632" s="4">
        <v>41468</v>
      </c>
      <c r="K632" s="107">
        <v>45220</v>
      </c>
      <c r="L632" s="16"/>
      <c r="M632" s="108"/>
      <c r="P632" s="4">
        <v>19759</v>
      </c>
      <c r="Q632" s="4">
        <v>80</v>
      </c>
      <c r="AM632" s="145">
        <v>41412</v>
      </c>
      <c r="AN632" s="81">
        <v>45272</v>
      </c>
    </row>
    <row r="633" spans="1:40" x14ac:dyDescent="0.3">
      <c r="A633" s="4">
        <f ca="1">VLOOKUP(C633,Controle!O:Q,3,FALSE)</f>
        <v>71158577257</v>
      </c>
      <c r="B633" s="190">
        <v>212301883</v>
      </c>
      <c r="C633" s="176" t="s">
        <v>4594</v>
      </c>
      <c r="D633" s="81">
        <v>45279</v>
      </c>
      <c r="E633" t="s">
        <v>5911</v>
      </c>
      <c r="J633" s="4">
        <v>17146</v>
      </c>
      <c r="K633" s="107">
        <v>45172</v>
      </c>
      <c r="L633" s="16"/>
      <c r="M633" s="108"/>
      <c r="P633" s="4">
        <v>19761</v>
      </c>
      <c r="Q633" s="4">
        <v>80</v>
      </c>
      <c r="AM633" s="146">
        <v>18737</v>
      </c>
      <c r="AN633" s="81">
        <v>45272</v>
      </c>
    </row>
    <row r="634" spans="1:40" x14ac:dyDescent="0.3">
      <c r="A634" s="4">
        <f ca="1">VLOOKUP(C634,Controle!O:Q,3,FALSE)</f>
        <v>2657436218</v>
      </c>
      <c r="B634" s="190">
        <v>212301884</v>
      </c>
      <c r="C634" s="176" t="s">
        <v>4944</v>
      </c>
      <c r="D634" s="81">
        <v>45279</v>
      </c>
      <c r="E634" t="s">
        <v>5911</v>
      </c>
      <c r="J634" s="4">
        <v>19961</v>
      </c>
      <c r="K634" s="107">
        <v>45204</v>
      </c>
      <c r="L634" s="16"/>
      <c r="M634" s="108"/>
      <c r="P634" s="4">
        <v>19763</v>
      </c>
      <c r="Q634" s="4">
        <v>80</v>
      </c>
      <c r="AM634" s="145">
        <v>18779</v>
      </c>
      <c r="AN634" s="81">
        <v>45272</v>
      </c>
    </row>
    <row r="635" spans="1:40" x14ac:dyDescent="0.3">
      <c r="A635" s="4">
        <f ca="1">VLOOKUP(C635,Controle!O:Q,3,FALSE)</f>
        <v>10089439244</v>
      </c>
      <c r="B635" s="190">
        <v>212301885</v>
      </c>
      <c r="C635" s="176" t="s">
        <v>5068</v>
      </c>
      <c r="D635" s="81">
        <v>45279</v>
      </c>
      <c r="E635" t="s">
        <v>5911</v>
      </c>
      <c r="J635" s="4">
        <v>17533</v>
      </c>
      <c r="K635" s="107">
        <v>45241</v>
      </c>
      <c r="L635" s="16"/>
      <c r="M635" s="108"/>
      <c r="P635" s="4">
        <v>19765</v>
      </c>
      <c r="Q635" s="4">
        <v>80</v>
      </c>
      <c r="AM635" s="146">
        <v>41436</v>
      </c>
      <c r="AN635" s="81">
        <v>45272</v>
      </c>
    </row>
    <row r="636" spans="1:40" x14ac:dyDescent="0.3">
      <c r="A636" s="4">
        <f ca="1">VLOOKUP(C636,Controle!O:Q,3,FALSE)</f>
        <v>3545448290</v>
      </c>
      <c r="B636" s="190">
        <v>212301886</v>
      </c>
      <c r="C636" s="176" t="s">
        <v>4963</v>
      </c>
      <c r="D636" s="81">
        <v>45279</v>
      </c>
      <c r="E636" t="s">
        <v>5911</v>
      </c>
      <c r="J636" s="4">
        <v>41660</v>
      </c>
      <c r="K636" s="107">
        <v>45267</v>
      </c>
      <c r="L636" s="16"/>
      <c r="M636" s="108"/>
      <c r="P636" s="4">
        <v>19767</v>
      </c>
      <c r="Q636" s="4">
        <v>80</v>
      </c>
      <c r="AM636" s="145">
        <v>41438</v>
      </c>
      <c r="AN636" s="81">
        <v>45272</v>
      </c>
    </row>
    <row r="637" spans="1:40" x14ac:dyDescent="0.3">
      <c r="A637" s="4">
        <f ca="1">VLOOKUP(C637,Controle!O:Q,3,FALSE)</f>
        <v>30812429249</v>
      </c>
      <c r="B637" s="190">
        <v>212301887</v>
      </c>
      <c r="C637" s="176" t="s">
        <v>5073</v>
      </c>
      <c r="D637" s="81">
        <v>45279</v>
      </c>
      <c r="E637" t="s">
        <v>5911</v>
      </c>
      <c r="J637" s="4">
        <v>19509</v>
      </c>
      <c r="K637" s="107">
        <v>45228</v>
      </c>
      <c r="L637" s="16"/>
      <c r="M637" s="108"/>
      <c r="P637" s="4">
        <v>19769</v>
      </c>
      <c r="Q637" s="4">
        <v>80</v>
      </c>
      <c r="AM637" s="146">
        <v>41440</v>
      </c>
      <c r="AN637" s="81">
        <v>45272</v>
      </c>
    </row>
    <row r="638" spans="1:40" x14ac:dyDescent="0.3">
      <c r="A638" s="4">
        <f ca="1">VLOOKUP(C638,Controle!O:Q,3,FALSE)</f>
        <v>514528206</v>
      </c>
      <c r="B638" s="190">
        <v>212301888</v>
      </c>
      <c r="C638" s="176" t="s">
        <v>4972</v>
      </c>
      <c r="D638" s="81">
        <v>45279</v>
      </c>
      <c r="E638" t="s">
        <v>5911</v>
      </c>
      <c r="J638" s="4">
        <v>19473</v>
      </c>
      <c r="K638" s="107">
        <v>45221</v>
      </c>
      <c r="L638" s="16"/>
      <c r="M638" s="108"/>
      <c r="P638" s="4">
        <v>19771</v>
      </c>
      <c r="Q638" s="4">
        <v>80</v>
      </c>
      <c r="AM638" s="145">
        <v>41442</v>
      </c>
      <c r="AN638" s="81">
        <v>45272</v>
      </c>
    </row>
    <row r="639" spans="1:40" x14ac:dyDescent="0.3">
      <c r="A639" s="4">
        <f ca="1">VLOOKUP(C639,Controle!O:Q,3,FALSE)</f>
        <v>69968306215</v>
      </c>
      <c r="B639" s="190">
        <v>212301889</v>
      </c>
      <c r="C639" s="176" t="s">
        <v>5107</v>
      </c>
      <c r="D639" s="81">
        <v>45279</v>
      </c>
      <c r="E639" t="s">
        <v>5911</v>
      </c>
      <c r="J639" s="4">
        <v>16760</v>
      </c>
      <c r="K639" s="107">
        <v>45182</v>
      </c>
      <c r="L639" s="16"/>
      <c r="M639" s="108"/>
      <c r="P639" s="4">
        <v>19773</v>
      </c>
      <c r="Q639" s="4">
        <v>80</v>
      </c>
      <c r="AM639" s="146">
        <v>41444</v>
      </c>
      <c r="AN639" s="81">
        <v>45272</v>
      </c>
    </row>
    <row r="640" spans="1:40" x14ac:dyDescent="0.3">
      <c r="A640" s="4">
        <f ca="1">VLOOKUP(C640,Controle!O:Q,3,FALSE)</f>
        <v>1057176222</v>
      </c>
      <c r="B640" s="190">
        <v>212301890</v>
      </c>
      <c r="C640" s="176" t="s">
        <v>4980</v>
      </c>
      <c r="D640" s="81">
        <v>45279</v>
      </c>
      <c r="E640" t="s">
        <v>5911</v>
      </c>
      <c r="J640" s="4">
        <v>42242</v>
      </c>
      <c r="K640" s="107">
        <v>45243</v>
      </c>
      <c r="L640" s="16"/>
      <c r="M640" s="108"/>
      <c r="P640" s="4">
        <v>19775</v>
      </c>
      <c r="Q640" s="4">
        <v>80</v>
      </c>
      <c r="AM640" s="145">
        <v>41432</v>
      </c>
      <c r="AN640" s="81">
        <v>45272</v>
      </c>
    </row>
    <row r="641" spans="1:40" x14ac:dyDescent="0.3">
      <c r="A641" s="4">
        <f ca="1">VLOOKUP(C641,Controle!O:Q,3,FALSE)</f>
        <v>37284932287</v>
      </c>
      <c r="B641" s="190">
        <v>212301891</v>
      </c>
      <c r="C641" s="176" t="s">
        <v>5152</v>
      </c>
      <c r="D641" s="81">
        <v>45279</v>
      </c>
      <c r="E641" t="s">
        <v>5911</v>
      </c>
      <c r="J641" s="4">
        <v>41980</v>
      </c>
      <c r="K641" s="107">
        <v>45267</v>
      </c>
      <c r="L641" s="16"/>
      <c r="M641" s="108"/>
      <c r="P641" s="4">
        <v>19777</v>
      </c>
      <c r="Q641" s="4">
        <v>80</v>
      </c>
      <c r="AM641" s="146">
        <v>41430</v>
      </c>
      <c r="AN641" s="81">
        <v>45272</v>
      </c>
    </row>
    <row r="642" spans="1:40" x14ac:dyDescent="0.3">
      <c r="A642" s="4">
        <f ca="1">VLOOKUP(C642,Controle!O:Q,3,FALSE)</f>
        <v>62972286200</v>
      </c>
      <c r="B642" s="190">
        <v>212301892</v>
      </c>
      <c r="C642" s="176" t="s">
        <v>5157</v>
      </c>
      <c r="D642" s="81">
        <v>45279</v>
      </c>
      <c r="E642" t="s">
        <v>5911</v>
      </c>
      <c r="J642" s="4">
        <v>17294</v>
      </c>
      <c r="K642" s="107">
        <v>45176</v>
      </c>
      <c r="L642" s="16"/>
      <c r="M642" s="108"/>
      <c r="P642" s="4">
        <v>19779</v>
      </c>
      <c r="Q642" s="4">
        <v>80</v>
      </c>
      <c r="AM642" s="145">
        <v>41434</v>
      </c>
      <c r="AN642" s="81">
        <v>45272</v>
      </c>
    </row>
    <row r="643" spans="1:40" x14ac:dyDescent="0.3">
      <c r="A643" s="4">
        <f ca="1">VLOOKUP(C643,Controle!O:Q,3,FALSE)</f>
        <v>53588045287</v>
      </c>
      <c r="B643" s="190">
        <v>212301893</v>
      </c>
      <c r="C643" s="176" t="s">
        <v>4984</v>
      </c>
      <c r="D643" s="81">
        <v>45279</v>
      </c>
      <c r="E643" t="s">
        <v>5911</v>
      </c>
      <c r="J643" s="4">
        <v>19771</v>
      </c>
      <c r="K643" s="107">
        <v>45193</v>
      </c>
      <c r="L643" s="16"/>
      <c r="M643" s="108"/>
      <c r="P643" s="4">
        <v>19781</v>
      </c>
      <c r="Q643" s="4">
        <v>80</v>
      </c>
      <c r="AM643" s="146">
        <v>41454</v>
      </c>
      <c r="AN643" s="81">
        <v>45272</v>
      </c>
    </row>
    <row r="644" spans="1:40" x14ac:dyDescent="0.3">
      <c r="A644" s="4">
        <f ca="1">VLOOKUP(C644,Controle!O:Q,3,FALSE)</f>
        <v>3602689271</v>
      </c>
      <c r="B644" s="190">
        <v>212301894</v>
      </c>
      <c r="C644" s="176" t="s">
        <v>5166</v>
      </c>
      <c r="D644" s="81">
        <v>45279</v>
      </c>
      <c r="E644" t="s">
        <v>5911</v>
      </c>
      <c r="J644" s="4">
        <v>19471</v>
      </c>
      <c r="K644" s="107">
        <v>45220</v>
      </c>
      <c r="L644" s="16"/>
      <c r="M644" s="108"/>
      <c r="P644" s="4">
        <v>19783</v>
      </c>
      <c r="Q644" s="4">
        <v>80</v>
      </c>
      <c r="AM644" s="145">
        <v>41456</v>
      </c>
      <c r="AN644" s="81">
        <v>45272</v>
      </c>
    </row>
    <row r="645" spans="1:40" x14ac:dyDescent="0.3">
      <c r="A645" s="4">
        <f ca="1">VLOOKUP(C645,Controle!O:Q,3,FALSE)</f>
        <v>71191515257</v>
      </c>
      <c r="B645" s="190">
        <v>212301895</v>
      </c>
      <c r="C645" s="176" t="s">
        <v>4988</v>
      </c>
      <c r="D645" s="81">
        <v>45279</v>
      </c>
      <c r="E645" t="s">
        <v>5911</v>
      </c>
      <c r="J645" s="4">
        <v>19491</v>
      </c>
      <c r="K645" s="107">
        <v>45229</v>
      </c>
      <c r="L645" s="16"/>
      <c r="M645" s="108"/>
      <c r="P645" s="4">
        <v>19785</v>
      </c>
      <c r="Q645" s="4">
        <v>80</v>
      </c>
      <c r="AM645" s="146">
        <v>41458</v>
      </c>
      <c r="AN645" s="81">
        <v>45272</v>
      </c>
    </row>
    <row r="646" spans="1:40" x14ac:dyDescent="0.3">
      <c r="A646" s="4">
        <f ca="1">VLOOKUP(C646,Controle!O:Q,3,FALSE)</f>
        <v>10105275255</v>
      </c>
      <c r="B646" s="190">
        <v>212301896</v>
      </c>
      <c r="C646" s="176" t="s">
        <v>5176</v>
      </c>
      <c r="D646" s="81">
        <v>45279</v>
      </c>
      <c r="E646" t="s">
        <v>5911</v>
      </c>
      <c r="J646" s="4">
        <v>41652</v>
      </c>
      <c r="K646" s="107">
        <v>45272</v>
      </c>
      <c r="L646" s="16"/>
      <c r="M646" s="108"/>
      <c r="P646" s="4">
        <v>19787</v>
      </c>
      <c r="Q646" s="4">
        <v>80</v>
      </c>
      <c r="AM646" s="145">
        <v>41470</v>
      </c>
      <c r="AN646" s="81">
        <v>45272</v>
      </c>
    </row>
    <row r="647" spans="1:40" x14ac:dyDescent="0.3">
      <c r="A647" s="4">
        <f ca="1">VLOOKUP(C647,Controle!O:Q,3,FALSE)</f>
        <v>85874582215</v>
      </c>
      <c r="B647" s="190">
        <v>212301897</v>
      </c>
      <c r="C647" s="176" t="s">
        <v>4992</v>
      </c>
      <c r="D647" s="81">
        <v>45279</v>
      </c>
      <c r="E647" t="s">
        <v>5911</v>
      </c>
      <c r="J647" s="4">
        <v>41452</v>
      </c>
      <c r="K647" s="107">
        <v>45218</v>
      </c>
      <c r="L647" s="16"/>
      <c r="M647" s="108"/>
      <c r="P647" s="4">
        <v>19789</v>
      </c>
      <c r="Q647" s="4">
        <v>80</v>
      </c>
      <c r="AM647" s="146">
        <v>41472</v>
      </c>
      <c r="AN647" s="81">
        <v>45272</v>
      </c>
    </row>
    <row r="648" spans="1:40" x14ac:dyDescent="0.3">
      <c r="A648" s="4">
        <f ca="1">VLOOKUP(C648,Controle!O:Q,3,FALSE)</f>
        <v>66591325204</v>
      </c>
      <c r="B648" s="190">
        <v>212301898</v>
      </c>
      <c r="C648" s="176" t="s">
        <v>5181</v>
      </c>
      <c r="D648" s="81">
        <v>45279</v>
      </c>
      <c r="E648" t="s">
        <v>5911</v>
      </c>
      <c r="J648" s="4">
        <v>20351</v>
      </c>
      <c r="K648" s="107">
        <v>45195</v>
      </c>
      <c r="L648" s="16"/>
      <c r="M648" s="108"/>
      <c r="P648" s="4">
        <v>19791</v>
      </c>
      <c r="Q648" s="4">
        <v>80</v>
      </c>
      <c r="AM648" s="145">
        <v>41474</v>
      </c>
      <c r="AN648" s="81">
        <v>45272</v>
      </c>
    </row>
    <row r="649" spans="1:40" x14ac:dyDescent="0.3">
      <c r="A649" s="4">
        <f ca="1">VLOOKUP(C649,Controle!O:Q,3,FALSE)</f>
        <v>8756713223</v>
      </c>
      <c r="B649" s="190">
        <v>212301899</v>
      </c>
      <c r="C649" s="176" t="s">
        <v>5028</v>
      </c>
      <c r="D649" s="81">
        <v>45279</v>
      </c>
      <c r="E649" t="s">
        <v>5911</v>
      </c>
      <c r="J649" s="5">
        <v>42574</v>
      </c>
      <c r="K649" s="107">
        <v>45251</v>
      </c>
      <c r="L649" s="16"/>
      <c r="M649" s="108"/>
      <c r="P649" s="4">
        <v>19793</v>
      </c>
      <c r="Q649" s="4">
        <v>80</v>
      </c>
      <c r="AM649" s="146">
        <v>41476</v>
      </c>
      <c r="AN649" s="81">
        <v>45272</v>
      </c>
    </row>
    <row r="650" spans="1:40" x14ac:dyDescent="0.3">
      <c r="A650" s="4">
        <f ca="1">VLOOKUP(C650,Controle!O:Q,3,FALSE)</f>
        <v>2051270295</v>
      </c>
      <c r="B650" s="190">
        <v>212301900</v>
      </c>
      <c r="C650" s="176" t="s">
        <v>5186</v>
      </c>
      <c r="D650" s="81">
        <v>45279</v>
      </c>
      <c r="E650" t="s">
        <v>5911</v>
      </c>
      <c r="J650" s="4">
        <v>19503</v>
      </c>
      <c r="K650" s="107">
        <v>45228</v>
      </c>
      <c r="L650" s="16"/>
      <c r="M650" s="108"/>
      <c r="P650" s="4">
        <v>19795</v>
      </c>
      <c r="Q650" s="4">
        <v>80</v>
      </c>
      <c r="AM650" s="145">
        <v>41542</v>
      </c>
      <c r="AN650" s="81">
        <v>45272</v>
      </c>
    </row>
    <row r="651" spans="1:40" x14ac:dyDescent="0.3">
      <c r="A651" s="4">
        <f ca="1">VLOOKUP(C651,Controle!O:Q,3,FALSE)</f>
        <v>9114120267</v>
      </c>
      <c r="B651" s="190">
        <v>212301901</v>
      </c>
      <c r="C651" s="176" t="s">
        <v>5191</v>
      </c>
      <c r="D651" s="81">
        <v>45279</v>
      </c>
      <c r="E651" t="s">
        <v>5911</v>
      </c>
      <c r="J651" s="4">
        <v>41502</v>
      </c>
      <c r="K651" s="107">
        <v>45219</v>
      </c>
      <c r="L651" s="16"/>
      <c r="M651" s="108"/>
      <c r="P651" s="4">
        <v>19797</v>
      </c>
      <c r="Q651" s="4">
        <v>80</v>
      </c>
      <c r="AM651" s="146">
        <v>41546</v>
      </c>
      <c r="AN651" s="81">
        <v>45272</v>
      </c>
    </row>
    <row r="652" spans="1:40" x14ac:dyDescent="0.3">
      <c r="A652" s="4">
        <f ca="1">VLOOKUP(C652,Controle!O:Q,3,FALSE)</f>
        <v>98160800282</v>
      </c>
      <c r="B652" s="190">
        <v>212301902</v>
      </c>
      <c r="C652" s="176" t="s">
        <v>5514</v>
      </c>
      <c r="D652" s="81">
        <v>45279</v>
      </c>
      <c r="E652" t="s">
        <v>5911</v>
      </c>
      <c r="J652" s="4">
        <v>19349</v>
      </c>
      <c r="K652" s="107">
        <v>45215</v>
      </c>
      <c r="L652" s="16"/>
      <c r="M652" s="108"/>
      <c r="P652" s="4">
        <v>19799</v>
      </c>
      <c r="Q652" s="4">
        <v>80</v>
      </c>
      <c r="AM652" s="145">
        <v>41446</v>
      </c>
      <c r="AN652" s="81">
        <v>45272</v>
      </c>
    </row>
    <row r="653" spans="1:40" x14ac:dyDescent="0.3">
      <c r="A653" s="4">
        <f ca="1">VLOOKUP(C653,Controle!O:Q,3,FALSE)</f>
        <v>69969655272</v>
      </c>
      <c r="B653" s="190">
        <v>212301903</v>
      </c>
      <c r="C653" s="176" t="s">
        <v>5412</v>
      </c>
      <c r="D653" s="81">
        <v>45279</v>
      </c>
      <c r="E653" t="s">
        <v>5911</v>
      </c>
      <c r="J653" s="4">
        <v>17250</v>
      </c>
      <c r="K653" s="107">
        <v>45190</v>
      </c>
      <c r="L653" s="16"/>
      <c r="M653" s="108"/>
      <c r="P653" s="4">
        <v>19801</v>
      </c>
      <c r="Q653" s="4">
        <v>80</v>
      </c>
      <c r="AM653" s="146">
        <v>41448</v>
      </c>
      <c r="AN653" s="81">
        <v>45272</v>
      </c>
    </row>
    <row r="654" spans="1:40" x14ac:dyDescent="0.3">
      <c r="A654" s="4">
        <f ca="1">VLOOKUP(C654,Controle!O:Q,3,FALSE)</f>
        <v>919636217</v>
      </c>
      <c r="B654" s="190">
        <v>212301904</v>
      </c>
      <c r="C654" s="176" t="s">
        <v>5449</v>
      </c>
      <c r="D654" s="81">
        <v>45279</v>
      </c>
      <c r="E654" t="s">
        <v>5911</v>
      </c>
      <c r="J654" s="4">
        <v>19955</v>
      </c>
      <c r="K654" s="107">
        <v>45198</v>
      </c>
      <c r="L654" s="16"/>
      <c r="M654" s="108"/>
      <c r="P654" s="4">
        <v>19803</v>
      </c>
      <c r="Q654" s="4" t="s">
        <v>365</v>
      </c>
      <c r="AM654" s="145">
        <v>41450</v>
      </c>
      <c r="AN654" s="81">
        <v>45272</v>
      </c>
    </row>
    <row r="655" spans="1:40" x14ac:dyDescent="0.3">
      <c r="A655" s="4">
        <f ca="1">VLOOKUP(C655,Controle!O:Q,3,FALSE)</f>
        <v>2120764263</v>
      </c>
      <c r="B655" s="190">
        <v>212301905</v>
      </c>
      <c r="C655" s="176" t="s">
        <v>5452</v>
      </c>
      <c r="D655" s="81">
        <v>45279</v>
      </c>
      <c r="E655" t="s">
        <v>5911</v>
      </c>
      <c r="J655" s="4">
        <v>20095</v>
      </c>
      <c r="K655" s="107">
        <v>45226</v>
      </c>
      <c r="L655" s="16"/>
      <c r="M655" s="108"/>
      <c r="P655" s="4">
        <v>19805</v>
      </c>
      <c r="Q655" s="4">
        <v>80</v>
      </c>
      <c r="AM655" s="146">
        <v>41452</v>
      </c>
      <c r="AN655" s="81">
        <v>45272</v>
      </c>
    </row>
    <row r="656" spans="1:40" x14ac:dyDescent="0.3">
      <c r="A656" s="4">
        <f ca="1">VLOOKUP(C656,Controle!O:Q,3,FALSE)</f>
        <v>5232942204</v>
      </c>
      <c r="B656" s="190">
        <v>212301906</v>
      </c>
      <c r="C656" s="176" t="s">
        <v>5518</v>
      </c>
      <c r="D656" s="81">
        <v>45279</v>
      </c>
      <c r="E656" t="s">
        <v>5911</v>
      </c>
      <c r="J656" s="4">
        <v>16606</v>
      </c>
      <c r="K656" s="107">
        <v>45243</v>
      </c>
      <c r="L656" s="16"/>
      <c r="M656" s="108"/>
      <c r="P656" s="4">
        <v>19879</v>
      </c>
      <c r="Q656" s="4">
        <v>80</v>
      </c>
      <c r="AM656" s="145">
        <v>41460</v>
      </c>
      <c r="AN656" s="81">
        <v>45272</v>
      </c>
    </row>
    <row r="657" spans="1:40" x14ac:dyDescent="0.3">
      <c r="A657" s="4">
        <f ca="1">VLOOKUP(C657,Controle!O:Q,3,FALSE)</f>
        <v>8322913230</v>
      </c>
      <c r="B657" s="190">
        <v>212301907</v>
      </c>
      <c r="C657" s="176" t="s">
        <v>5474</v>
      </c>
      <c r="D657" s="81">
        <v>45279</v>
      </c>
      <c r="E657" t="s">
        <v>5911</v>
      </c>
      <c r="J657" s="4">
        <v>19633</v>
      </c>
      <c r="K657" s="107">
        <v>45217</v>
      </c>
      <c r="L657" s="16"/>
      <c r="M657" s="108"/>
      <c r="P657" s="4">
        <v>19881</v>
      </c>
      <c r="Q657" s="4">
        <v>80</v>
      </c>
      <c r="AM657" s="146">
        <v>41462</v>
      </c>
      <c r="AN657" s="81">
        <v>45272</v>
      </c>
    </row>
    <row r="658" spans="1:40" x14ac:dyDescent="0.3">
      <c r="A658" s="4">
        <f ca="1">VLOOKUP(C658,Controle!O:Q,3,FALSE)</f>
        <v>4137572267</v>
      </c>
      <c r="B658" s="190">
        <v>212301908</v>
      </c>
      <c r="C658" s="176" t="s">
        <v>5507</v>
      </c>
      <c r="D658" s="81">
        <v>45279</v>
      </c>
      <c r="E658" t="s">
        <v>5911</v>
      </c>
      <c r="J658" s="4">
        <v>41790</v>
      </c>
      <c r="K658" s="107">
        <v>45225</v>
      </c>
      <c r="L658" s="16"/>
      <c r="M658" s="108"/>
      <c r="P658" s="4">
        <v>19883</v>
      </c>
      <c r="Q658" s="4">
        <v>80</v>
      </c>
      <c r="AM658" s="145">
        <v>41466</v>
      </c>
      <c r="AN658" s="81">
        <v>45272</v>
      </c>
    </row>
    <row r="659" spans="1:40" x14ac:dyDescent="0.3">
      <c r="A659" s="4">
        <f ca="1">VLOOKUP(C659,Controle!O:Q,3,FALSE)</f>
        <v>9361384244</v>
      </c>
      <c r="B659" s="190">
        <v>212301909</v>
      </c>
      <c r="C659" s="176" t="s">
        <v>5522</v>
      </c>
      <c r="D659" s="81">
        <v>45279</v>
      </c>
      <c r="E659" t="s">
        <v>5911</v>
      </c>
      <c r="J659" s="4">
        <v>16831</v>
      </c>
      <c r="K659" s="107">
        <v>45201</v>
      </c>
      <c r="L659" s="16"/>
      <c r="M659" s="108"/>
      <c r="P659" s="4">
        <v>19885</v>
      </c>
      <c r="Q659" s="4">
        <v>80</v>
      </c>
      <c r="AM659" s="146">
        <v>41468</v>
      </c>
      <c r="AN659" s="81">
        <v>45272</v>
      </c>
    </row>
    <row r="660" spans="1:40" x14ac:dyDescent="0.3">
      <c r="A660" s="4">
        <f ca="1">VLOOKUP(C660,Controle!O:Q,3,FALSE)</f>
        <v>664107206</v>
      </c>
      <c r="B660" s="190">
        <v>212301910</v>
      </c>
      <c r="C660" s="176" t="s">
        <v>119</v>
      </c>
      <c r="D660" s="81">
        <v>45279</v>
      </c>
      <c r="E660" t="s">
        <v>5911</v>
      </c>
      <c r="J660" s="4">
        <v>16762</v>
      </c>
      <c r="K660" s="107">
        <v>45176</v>
      </c>
      <c r="L660" s="16"/>
      <c r="M660" s="108"/>
      <c r="P660" s="4">
        <v>19887</v>
      </c>
      <c r="Q660" s="4">
        <v>80</v>
      </c>
      <c r="AM660" s="145">
        <v>41478</v>
      </c>
      <c r="AN660" s="81">
        <v>45272</v>
      </c>
    </row>
    <row r="661" spans="1:40" x14ac:dyDescent="0.3">
      <c r="A661" s="4">
        <f ca="1">VLOOKUP(C661,Controle!O:Q,3,FALSE)</f>
        <v>1013399250</v>
      </c>
      <c r="B661" s="190">
        <v>212301911</v>
      </c>
      <c r="C661" s="176" t="s">
        <v>5542</v>
      </c>
      <c r="D661" s="81">
        <v>45279</v>
      </c>
      <c r="E661" t="s">
        <v>5911</v>
      </c>
      <c r="J661" s="4">
        <v>16607</v>
      </c>
      <c r="K661" s="107">
        <v>45247</v>
      </c>
      <c r="L661" s="16"/>
      <c r="M661" s="108"/>
      <c r="P661" s="4">
        <v>19889</v>
      </c>
      <c r="Q661" s="4">
        <v>80</v>
      </c>
      <c r="AM661" s="146">
        <v>41480</v>
      </c>
      <c r="AN661" s="81">
        <v>45272</v>
      </c>
    </row>
    <row r="662" spans="1:40" x14ac:dyDescent="0.3">
      <c r="A662" s="4">
        <f ca="1">VLOOKUP(C662,Controle!O:Q,3,FALSE)</f>
        <v>5285335256</v>
      </c>
      <c r="B662" s="190">
        <v>212301912</v>
      </c>
      <c r="C662" s="176" t="s">
        <v>171</v>
      </c>
      <c r="D662" s="81">
        <v>45279</v>
      </c>
      <c r="E662" t="s">
        <v>5911</v>
      </c>
      <c r="J662" s="4">
        <v>41466</v>
      </c>
      <c r="K662" s="107">
        <v>45218</v>
      </c>
      <c r="L662" s="16"/>
      <c r="M662" s="108"/>
      <c r="P662" s="4">
        <v>19891</v>
      </c>
      <c r="Q662" s="4">
        <v>80</v>
      </c>
      <c r="AM662" s="145">
        <v>41482</v>
      </c>
      <c r="AN662" s="81">
        <v>45272</v>
      </c>
    </row>
    <row r="663" spans="1:40" x14ac:dyDescent="0.3">
      <c r="A663" s="4">
        <f ca="1">VLOOKUP(C663,Controle!O:Q,3,FALSE)</f>
        <v>6130444281</v>
      </c>
      <c r="B663" s="190">
        <v>212301914</v>
      </c>
      <c r="C663" s="176" t="s">
        <v>5550</v>
      </c>
      <c r="D663" s="81">
        <v>45279</v>
      </c>
      <c r="E663" t="s">
        <v>5911</v>
      </c>
      <c r="J663" s="4">
        <v>17065</v>
      </c>
      <c r="K663" s="107">
        <v>45195</v>
      </c>
      <c r="L663" s="16"/>
      <c r="M663" s="108"/>
      <c r="P663" s="4">
        <v>19893</v>
      </c>
      <c r="Q663" s="4">
        <v>80</v>
      </c>
      <c r="AM663" s="146">
        <v>41484</v>
      </c>
      <c r="AN663" s="81">
        <v>45272</v>
      </c>
    </row>
    <row r="664" spans="1:40" x14ac:dyDescent="0.3">
      <c r="A664" s="4">
        <f ca="1">VLOOKUP(C664,Controle!O:Q,3,FALSE)</f>
        <v>85691690272</v>
      </c>
      <c r="B664" s="190">
        <v>212301915</v>
      </c>
      <c r="C664" s="176" t="s">
        <v>216</v>
      </c>
      <c r="D664" s="81">
        <v>45279</v>
      </c>
      <c r="E664" t="s">
        <v>5911</v>
      </c>
      <c r="J664" s="4">
        <v>17296</v>
      </c>
      <c r="K664" s="107">
        <v>45175</v>
      </c>
      <c r="L664" s="16"/>
      <c r="M664" s="108"/>
      <c r="P664" s="4">
        <v>19895</v>
      </c>
      <c r="Q664" s="4">
        <v>80</v>
      </c>
      <c r="AM664" s="145">
        <v>41486</v>
      </c>
      <c r="AN664" s="81">
        <v>45272</v>
      </c>
    </row>
    <row r="665" spans="1:40" x14ac:dyDescent="0.3">
      <c r="A665" s="4">
        <f ca="1">VLOOKUP(C665,Controle!O:Q,3,FALSE)</f>
        <v>10383574200</v>
      </c>
      <c r="B665" s="190">
        <v>212301916</v>
      </c>
      <c r="C665" s="176" t="s">
        <v>228</v>
      </c>
      <c r="D665" s="81">
        <v>45279</v>
      </c>
      <c r="E665" t="s">
        <v>5911</v>
      </c>
      <c r="J665" s="4">
        <v>19757</v>
      </c>
      <c r="K665" s="107">
        <v>45191</v>
      </c>
      <c r="L665" s="16"/>
      <c r="M665" s="108"/>
      <c r="P665" s="4">
        <v>19897</v>
      </c>
      <c r="Q665" s="4">
        <v>80</v>
      </c>
      <c r="AM665" s="146">
        <v>41488</v>
      </c>
      <c r="AN665" s="81">
        <v>45272</v>
      </c>
    </row>
    <row r="666" spans="1:40" x14ac:dyDescent="0.3">
      <c r="A666" s="4">
        <f ca="1">VLOOKUP(C666,Controle!O:Q,3,FALSE)</f>
        <v>10135741254</v>
      </c>
      <c r="B666" s="190">
        <v>212301917</v>
      </c>
      <c r="C666" s="176" t="s">
        <v>232</v>
      </c>
      <c r="D666" s="81">
        <v>45279</v>
      </c>
      <c r="E666" t="s">
        <v>5911</v>
      </c>
      <c r="J666" s="4">
        <v>41334</v>
      </c>
      <c r="K666" s="107">
        <v>45223</v>
      </c>
      <c r="L666" s="16"/>
      <c r="M666" s="108"/>
      <c r="P666" s="4">
        <v>19899</v>
      </c>
      <c r="Q666" s="4">
        <v>80</v>
      </c>
      <c r="AM666" s="145">
        <v>41490</v>
      </c>
      <c r="AN666" s="81">
        <v>45272</v>
      </c>
    </row>
    <row r="667" spans="1:40" x14ac:dyDescent="0.3">
      <c r="A667" s="4">
        <f ca="1">VLOOKUP(C667,Controle!O:Q,3,FALSE)</f>
        <v>892163267</v>
      </c>
      <c r="B667" s="190">
        <v>212301918</v>
      </c>
      <c r="C667" s="176" t="s">
        <v>5573</v>
      </c>
      <c r="D667" s="81">
        <v>45279</v>
      </c>
      <c r="E667" t="s">
        <v>5911</v>
      </c>
      <c r="J667" s="4">
        <v>17162</v>
      </c>
      <c r="K667" s="107">
        <v>45176</v>
      </c>
      <c r="L667" s="16"/>
      <c r="M667" s="108"/>
      <c r="P667" s="4">
        <v>19901</v>
      </c>
      <c r="Q667" s="4">
        <v>80</v>
      </c>
      <c r="AM667" s="146">
        <v>41492</v>
      </c>
      <c r="AN667" s="81">
        <v>45272</v>
      </c>
    </row>
    <row r="668" spans="1:40" x14ac:dyDescent="0.3">
      <c r="A668" s="4">
        <f ca="1">VLOOKUP(C668,Controle!O:Q,3,FALSE)</f>
        <v>4107119262</v>
      </c>
      <c r="B668" s="190">
        <v>212301919</v>
      </c>
      <c r="C668" s="176" t="s">
        <v>301</v>
      </c>
      <c r="D668" s="81">
        <v>45279</v>
      </c>
      <c r="E668" t="s">
        <v>5911</v>
      </c>
      <c r="J668" s="4">
        <v>41530</v>
      </c>
      <c r="K668" s="107">
        <v>45243</v>
      </c>
      <c r="L668" s="16"/>
      <c r="M668" s="108"/>
      <c r="P668" s="4">
        <v>19903</v>
      </c>
      <c r="Q668" s="4">
        <v>80</v>
      </c>
      <c r="AM668" s="145">
        <v>41494</v>
      </c>
      <c r="AN668" s="81">
        <v>45272</v>
      </c>
    </row>
    <row r="669" spans="1:40" x14ac:dyDescent="0.3">
      <c r="A669" s="4">
        <f ca="1">VLOOKUP(C669,Controle!O:Q,3,FALSE)</f>
        <v>95558080230</v>
      </c>
      <c r="B669" s="190">
        <v>212301920</v>
      </c>
      <c r="C669" s="176" t="s">
        <v>305</v>
      </c>
      <c r="D669" s="81">
        <v>45279</v>
      </c>
      <c r="E669" t="s">
        <v>5911</v>
      </c>
      <c r="J669" s="4">
        <v>16798</v>
      </c>
      <c r="K669" s="107">
        <v>45187</v>
      </c>
      <c r="L669" s="16"/>
      <c r="M669" s="108"/>
      <c r="P669" s="4">
        <v>19905</v>
      </c>
      <c r="Q669" s="4">
        <v>80</v>
      </c>
      <c r="AM669" s="146">
        <v>41496</v>
      </c>
      <c r="AN669" s="81">
        <v>45272</v>
      </c>
    </row>
    <row r="670" spans="1:40" x14ac:dyDescent="0.3">
      <c r="A670" s="4">
        <f ca="1">VLOOKUP(C670,Controle!O:Q,3,FALSE)</f>
        <v>71287882200</v>
      </c>
      <c r="B670" s="190">
        <v>212301921</v>
      </c>
      <c r="C670" s="176" t="s">
        <v>426</v>
      </c>
      <c r="D670" s="81">
        <v>45279</v>
      </c>
      <c r="E670" t="s">
        <v>5911</v>
      </c>
      <c r="J670" s="4">
        <v>41474</v>
      </c>
      <c r="K670" s="107">
        <v>45261</v>
      </c>
      <c r="L670" s="16"/>
      <c r="M670" s="108"/>
      <c r="P670" s="4">
        <v>19907</v>
      </c>
      <c r="Q670" s="4">
        <v>80</v>
      </c>
      <c r="AM670" s="145">
        <v>41498</v>
      </c>
      <c r="AN670" s="81">
        <v>45272</v>
      </c>
    </row>
    <row r="671" spans="1:40" x14ac:dyDescent="0.3">
      <c r="A671" s="4">
        <f ca="1">VLOOKUP(C671,Controle!O:Q,3,FALSE)</f>
        <v>92278833200</v>
      </c>
      <c r="B671" s="190">
        <v>212301922</v>
      </c>
      <c r="C671" s="176" t="s">
        <v>5577</v>
      </c>
      <c r="D671" s="81">
        <v>45279</v>
      </c>
      <c r="E671" t="s">
        <v>5911</v>
      </c>
      <c r="J671" s="4">
        <v>17254</v>
      </c>
      <c r="K671" s="107">
        <v>45190</v>
      </c>
      <c r="L671" s="16"/>
      <c r="M671" s="108"/>
      <c r="P671" s="4">
        <v>19909</v>
      </c>
      <c r="Q671" s="4">
        <v>80</v>
      </c>
      <c r="AM671" s="146">
        <v>41500</v>
      </c>
      <c r="AN671" s="81">
        <v>45272</v>
      </c>
    </row>
    <row r="672" spans="1:40" x14ac:dyDescent="0.3">
      <c r="A672" s="4">
        <f ca="1">VLOOKUP(C672,Controle!O:Q,3,FALSE)</f>
        <v>4652260270</v>
      </c>
      <c r="B672" s="190">
        <v>212301923</v>
      </c>
      <c r="C672" s="176" t="s">
        <v>430</v>
      </c>
      <c r="D672" s="81">
        <v>45279</v>
      </c>
      <c r="E672" t="s">
        <v>5911</v>
      </c>
      <c r="J672" s="4">
        <v>20133</v>
      </c>
      <c r="K672" s="107">
        <v>45212</v>
      </c>
      <c r="L672" s="16"/>
      <c r="M672" s="108"/>
      <c r="P672" s="4">
        <v>19911</v>
      </c>
      <c r="Q672" s="4">
        <v>80</v>
      </c>
      <c r="AM672" s="145">
        <v>41502</v>
      </c>
      <c r="AN672" s="81">
        <v>45272</v>
      </c>
    </row>
    <row r="673" spans="1:40" x14ac:dyDescent="0.3">
      <c r="A673" s="4">
        <f ca="1">VLOOKUP(C673,Controle!O:Q,3,FALSE)</f>
        <v>4873842107</v>
      </c>
      <c r="B673" s="190">
        <v>212301924</v>
      </c>
      <c r="C673" s="176" t="s">
        <v>442</v>
      </c>
      <c r="D673" s="81">
        <v>45279</v>
      </c>
      <c r="E673" t="s">
        <v>5911</v>
      </c>
      <c r="J673" s="4">
        <v>20039</v>
      </c>
      <c r="K673" s="107">
        <v>45208</v>
      </c>
      <c r="L673" s="16"/>
      <c r="M673" s="108"/>
      <c r="P673" s="4">
        <v>19913</v>
      </c>
      <c r="Q673" s="4">
        <v>80</v>
      </c>
      <c r="AM673" s="146">
        <v>41504</v>
      </c>
      <c r="AN673" s="81">
        <v>45272</v>
      </c>
    </row>
    <row r="674" spans="1:40" x14ac:dyDescent="0.3">
      <c r="A674" s="4">
        <f ca="1">VLOOKUP(C674,Controle!O:Q,3,FALSE)</f>
        <v>95116982220</v>
      </c>
      <c r="B674" s="190">
        <v>212301925</v>
      </c>
      <c r="C674" s="176" t="s">
        <v>5581</v>
      </c>
      <c r="D674" s="81">
        <v>45279</v>
      </c>
      <c r="E674" t="s">
        <v>5911</v>
      </c>
      <c r="J674" s="4">
        <v>42254</v>
      </c>
      <c r="K674" s="107">
        <v>45242</v>
      </c>
      <c r="L674" s="16"/>
      <c r="M674" s="108"/>
      <c r="P674" s="4">
        <v>19929</v>
      </c>
      <c r="Q674" s="4">
        <v>80</v>
      </c>
      <c r="AM674" s="145">
        <v>41506</v>
      </c>
      <c r="AN674" s="81">
        <v>45272</v>
      </c>
    </row>
    <row r="675" spans="1:40" x14ac:dyDescent="0.3">
      <c r="A675" s="4" t="e">
        <f ca="1">VLOOKUP(C675,Controle!O:Q,3,FALSE)</f>
        <v>#N/A</v>
      </c>
      <c r="B675" s="190">
        <v>212301926</v>
      </c>
      <c r="C675" s="176" t="s">
        <v>5912</v>
      </c>
      <c r="D675" s="81">
        <v>45279</v>
      </c>
      <c r="E675" t="s">
        <v>5911</v>
      </c>
      <c r="J675" s="4">
        <v>16650</v>
      </c>
      <c r="K675" s="107">
        <v>45183</v>
      </c>
      <c r="L675" s="16"/>
      <c r="M675" s="108"/>
      <c r="P675" s="4">
        <v>19931</v>
      </c>
      <c r="Q675" s="4">
        <v>80</v>
      </c>
      <c r="AM675" s="146">
        <v>41508</v>
      </c>
      <c r="AN675" s="81">
        <v>45272</v>
      </c>
    </row>
    <row r="676" spans="1:40" x14ac:dyDescent="0.3">
      <c r="A676" s="4">
        <f ca="1">VLOOKUP(C676,Controle!O:Q,3,FALSE)</f>
        <v>71120645204</v>
      </c>
      <c r="B676" s="190">
        <v>212301927</v>
      </c>
      <c r="C676" s="176" t="s">
        <v>481</v>
      </c>
      <c r="D676" s="81">
        <v>45279</v>
      </c>
      <c r="E676" t="s">
        <v>5911</v>
      </c>
      <c r="J676" s="4">
        <v>19547</v>
      </c>
      <c r="K676" s="107">
        <v>45203</v>
      </c>
      <c r="L676" s="16"/>
      <c r="M676" s="108"/>
      <c r="P676" s="4">
        <v>19933</v>
      </c>
      <c r="Q676" s="4">
        <v>80</v>
      </c>
      <c r="AM676" s="145">
        <v>41510</v>
      </c>
      <c r="AN676" s="81">
        <v>45272</v>
      </c>
    </row>
    <row r="677" spans="1:40" x14ac:dyDescent="0.3">
      <c r="A677" s="4">
        <f ca="1">VLOOKUP(C677,Controle!O:Q,3,FALSE)</f>
        <v>4959257210</v>
      </c>
      <c r="B677" s="190">
        <v>212301928</v>
      </c>
      <c r="C677" s="176" t="s">
        <v>5585</v>
      </c>
      <c r="D677" s="81">
        <v>45279</v>
      </c>
      <c r="E677" t="s">
        <v>5911</v>
      </c>
      <c r="J677" s="4">
        <v>16617</v>
      </c>
      <c r="K677" s="107">
        <v>45251</v>
      </c>
      <c r="L677" s="16"/>
      <c r="M677" s="108"/>
      <c r="P677" s="4">
        <v>19935</v>
      </c>
      <c r="Q677" s="4">
        <v>80</v>
      </c>
      <c r="AM677" s="146">
        <v>41512</v>
      </c>
      <c r="AN677" s="81">
        <v>45272</v>
      </c>
    </row>
    <row r="678" spans="1:40" x14ac:dyDescent="0.3">
      <c r="A678" s="4">
        <f ca="1">VLOOKUP(C678,Controle!O:Q,3,FALSE)</f>
        <v>71124667253</v>
      </c>
      <c r="B678" s="190">
        <v>212301929</v>
      </c>
      <c r="C678" s="176" t="s">
        <v>485</v>
      </c>
      <c r="D678" s="81">
        <v>45279</v>
      </c>
      <c r="E678" t="s">
        <v>5911</v>
      </c>
      <c r="J678" s="4">
        <v>17150</v>
      </c>
      <c r="K678" s="107">
        <v>45171</v>
      </c>
      <c r="L678" s="16"/>
      <c r="M678" s="108"/>
      <c r="P678" s="4">
        <v>19937</v>
      </c>
      <c r="Q678" s="4">
        <v>80</v>
      </c>
      <c r="AM678" s="145">
        <v>41514</v>
      </c>
      <c r="AN678" s="81">
        <v>45272</v>
      </c>
    </row>
    <row r="679" spans="1:40" x14ac:dyDescent="0.3">
      <c r="A679" s="4" t="e">
        <f ca="1">VLOOKUP(C679,Controle!O:Q,3,FALSE)</f>
        <v>#N/A</v>
      </c>
      <c r="B679" s="190">
        <v>212301930</v>
      </c>
      <c r="C679" s="176" t="s">
        <v>5913</v>
      </c>
      <c r="D679" s="81">
        <v>45279</v>
      </c>
      <c r="E679" t="s">
        <v>5911</v>
      </c>
      <c r="J679" s="4">
        <v>41542</v>
      </c>
      <c r="K679" s="107">
        <v>45255</v>
      </c>
      <c r="L679" s="16"/>
      <c r="M679" s="108"/>
      <c r="P679" s="4">
        <v>19939</v>
      </c>
      <c r="Q679" s="4">
        <v>80</v>
      </c>
      <c r="AM679" s="146">
        <v>41516</v>
      </c>
      <c r="AN679" s="81">
        <v>45272</v>
      </c>
    </row>
    <row r="680" spans="1:40" x14ac:dyDescent="0.3">
      <c r="A680" s="4">
        <f ca="1">VLOOKUP(C680,Controle!O:Q,3,FALSE)</f>
        <v>2397649276</v>
      </c>
      <c r="B680" s="190">
        <v>212301931</v>
      </c>
      <c r="C680" s="176" t="s">
        <v>496</v>
      </c>
      <c r="D680" s="81">
        <v>45279</v>
      </c>
      <c r="E680" t="s">
        <v>5911</v>
      </c>
      <c r="J680" s="4">
        <v>19743</v>
      </c>
      <c r="K680" s="107">
        <v>45190</v>
      </c>
      <c r="L680" s="16"/>
      <c r="M680" s="108"/>
      <c r="P680" s="4">
        <v>19941</v>
      </c>
      <c r="Q680" s="4">
        <v>80</v>
      </c>
      <c r="AM680" s="145">
        <v>41518</v>
      </c>
      <c r="AN680" s="81">
        <v>45272</v>
      </c>
    </row>
    <row r="681" spans="1:40" x14ac:dyDescent="0.3">
      <c r="A681" s="4">
        <f ca="1">VLOOKUP(C681,Controle!O:Q,3,FALSE)</f>
        <v>3016314258</v>
      </c>
      <c r="B681" s="190">
        <v>212301932</v>
      </c>
      <c r="C681" s="176" t="s">
        <v>4623</v>
      </c>
      <c r="D681" s="81">
        <v>45279</v>
      </c>
      <c r="E681" t="s">
        <v>5911</v>
      </c>
      <c r="J681" s="4">
        <v>20031</v>
      </c>
      <c r="K681" s="107">
        <v>45206</v>
      </c>
      <c r="L681" s="16"/>
      <c r="M681" s="108"/>
      <c r="P681" s="4">
        <v>19943</v>
      </c>
      <c r="Q681" s="4">
        <v>80</v>
      </c>
      <c r="AM681" s="146">
        <v>41520</v>
      </c>
      <c r="AN681" s="81">
        <v>45272</v>
      </c>
    </row>
    <row r="682" spans="1:40" x14ac:dyDescent="0.3">
      <c r="A682" s="4">
        <f ca="1">VLOOKUP(C682,Controle!O:Q,3,FALSE)</f>
        <v>3198775230</v>
      </c>
      <c r="B682" s="190">
        <v>212301933</v>
      </c>
      <c r="C682" s="176" t="s">
        <v>5419</v>
      </c>
      <c r="D682" s="81">
        <v>45279</v>
      </c>
      <c r="E682" t="s">
        <v>5911</v>
      </c>
      <c r="J682" s="4">
        <v>41506</v>
      </c>
      <c r="K682" s="107">
        <v>45229</v>
      </c>
      <c r="L682" s="16"/>
      <c r="M682" s="108"/>
      <c r="P682" s="4">
        <v>19945</v>
      </c>
      <c r="Q682" s="4">
        <v>80</v>
      </c>
      <c r="AM682" s="145">
        <v>41522</v>
      </c>
      <c r="AN682" s="81">
        <v>45272</v>
      </c>
    </row>
    <row r="683" spans="1:40" x14ac:dyDescent="0.3">
      <c r="A683" s="4">
        <f ca="1">VLOOKUP(C683,Controle!O:Q,3,FALSE)</f>
        <v>1435898222</v>
      </c>
      <c r="B683" s="190">
        <v>212301934</v>
      </c>
      <c r="C683" s="176" t="s">
        <v>5593</v>
      </c>
      <c r="D683" s="81">
        <v>45279</v>
      </c>
      <c r="E683" t="s">
        <v>5911</v>
      </c>
      <c r="J683" s="4">
        <v>17322</v>
      </c>
      <c r="K683" s="107">
        <v>45199</v>
      </c>
      <c r="L683" s="16"/>
      <c r="M683" s="108"/>
      <c r="P683" s="4">
        <v>19947</v>
      </c>
      <c r="Q683" s="4">
        <v>80</v>
      </c>
      <c r="AM683" s="146">
        <v>41524</v>
      </c>
      <c r="AN683" s="81">
        <v>45272</v>
      </c>
    </row>
    <row r="684" spans="1:40" x14ac:dyDescent="0.3">
      <c r="A684" s="4">
        <f ca="1">VLOOKUP(C684,Controle!O:Q,3,FALSE)</f>
        <v>7223084260</v>
      </c>
      <c r="B684" s="190">
        <v>212301935</v>
      </c>
      <c r="C684" s="176" t="s">
        <v>5429</v>
      </c>
      <c r="D684" s="81">
        <v>45279</v>
      </c>
      <c r="E684" t="s">
        <v>5911</v>
      </c>
      <c r="J684" s="4">
        <v>18709</v>
      </c>
      <c r="K684" s="107">
        <v>45168</v>
      </c>
      <c r="L684" s="16"/>
      <c r="M684" s="108"/>
      <c r="P684" s="4">
        <v>19949</v>
      </c>
      <c r="Q684" s="4">
        <v>80</v>
      </c>
      <c r="AM684" s="145">
        <v>41526</v>
      </c>
      <c r="AN684" s="81">
        <v>45272</v>
      </c>
    </row>
    <row r="685" spans="1:40" x14ac:dyDescent="0.3">
      <c r="A685" s="4" t="str">
        <f ca="1">VLOOKUP(C685,Controle!O:Q,3,FALSE)</f>
        <v>024254762-10</v>
      </c>
      <c r="B685" s="190">
        <v>212301936</v>
      </c>
      <c r="C685" s="176" t="s">
        <v>1282</v>
      </c>
      <c r="D685" s="81">
        <v>45279</v>
      </c>
      <c r="E685" t="s">
        <v>5911</v>
      </c>
      <c r="J685" s="4">
        <v>19641</v>
      </c>
      <c r="K685" s="107">
        <v>45192</v>
      </c>
      <c r="L685" s="16"/>
      <c r="M685" s="108"/>
      <c r="P685" s="4">
        <v>19951</v>
      </c>
      <c r="Q685" s="4">
        <v>80</v>
      </c>
      <c r="AM685" s="146">
        <v>41528</v>
      </c>
      <c r="AN685" s="81">
        <v>45272</v>
      </c>
    </row>
    <row r="686" spans="1:40" x14ac:dyDescent="0.3">
      <c r="A686" s="4">
        <f ca="1">VLOOKUP(C686,Controle!O:Q,3,FALSE)</f>
        <v>70268705216</v>
      </c>
      <c r="B686" s="190">
        <v>212301937</v>
      </c>
      <c r="C686" s="176" t="s">
        <v>5613</v>
      </c>
      <c r="D686" s="81">
        <v>45279</v>
      </c>
      <c r="E686" t="s">
        <v>5911</v>
      </c>
      <c r="J686" s="4">
        <v>18731</v>
      </c>
      <c r="K686" s="107">
        <v>45260</v>
      </c>
      <c r="L686" s="16"/>
      <c r="M686" s="108"/>
      <c r="P686" s="109">
        <v>19953</v>
      </c>
      <c r="Q686" s="4">
        <v>80</v>
      </c>
      <c r="AM686" s="145">
        <v>41530</v>
      </c>
      <c r="AN686" s="81">
        <v>45272</v>
      </c>
    </row>
    <row r="687" spans="1:40" x14ac:dyDescent="0.3">
      <c r="A687" s="4" t="str">
        <f ca="1">VLOOKUP(C687,Controle!O:Q,3,FALSE)</f>
        <v>703263672-17</v>
      </c>
      <c r="B687" s="190">
        <v>212301938</v>
      </c>
      <c r="C687" s="176" t="s">
        <v>1286</v>
      </c>
      <c r="D687" s="81">
        <v>45279</v>
      </c>
      <c r="E687" t="s">
        <v>5911</v>
      </c>
      <c r="J687" s="4">
        <v>19565</v>
      </c>
      <c r="K687" s="107">
        <v>45201</v>
      </c>
      <c r="L687" s="16"/>
      <c r="M687" s="108"/>
      <c r="P687" s="4">
        <v>19955</v>
      </c>
      <c r="Q687" s="4">
        <v>80</v>
      </c>
      <c r="AM687" s="146">
        <v>41532</v>
      </c>
      <c r="AN687" s="81">
        <v>45272</v>
      </c>
    </row>
    <row r="688" spans="1:40" x14ac:dyDescent="0.3">
      <c r="A688" s="4" t="str">
        <f ca="1">VLOOKUP(C688,Controle!O:Q,3,FALSE)</f>
        <v>728036652-04</v>
      </c>
      <c r="B688" s="190">
        <v>212301939</v>
      </c>
      <c r="C688" s="176" t="s">
        <v>1255</v>
      </c>
      <c r="D688" s="81">
        <v>45279</v>
      </c>
      <c r="E688" t="s">
        <v>5911</v>
      </c>
      <c r="J688" s="4">
        <v>19623</v>
      </c>
      <c r="K688" s="107">
        <v>45153</v>
      </c>
      <c r="L688" s="16"/>
      <c r="M688" s="108"/>
      <c r="P688" s="4">
        <v>19957</v>
      </c>
      <c r="Q688" s="4">
        <v>80</v>
      </c>
      <c r="AM688" s="145">
        <v>41534</v>
      </c>
      <c r="AN688" s="81">
        <v>45272</v>
      </c>
    </row>
    <row r="689" spans="1:40" x14ac:dyDescent="0.3">
      <c r="A689" s="4" t="str">
        <f ca="1">VLOOKUP(C689,Controle!O:Q,3,FALSE)</f>
        <v>012861682-28</v>
      </c>
      <c r="B689" s="190">
        <v>212301940</v>
      </c>
      <c r="C689" s="176" t="s">
        <v>1290</v>
      </c>
      <c r="D689" s="81">
        <v>45279</v>
      </c>
      <c r="E689" t="s">
        <v>5911</v>
      </c>
      <c r="J689" s="4">
        <v>17190</v>
      </c>
      <c r="K689" s="107">
        <v>45186</v>
      </c>
      <c r="L689" s="4"/>
      <c r="M689" s="108"/>
      <c r="P689" s="4">
        <v>19959</v>
      </c>
      <c r="Q689" s="4">
        <v>80</v>
      </c>
      <c r="AM689" s="146">
        <v>41536</v>
      </c>
      <c r="AN689" s="81">
        <v>45272</v>
      </c>
    </row>
    <row r="690" spans="1:40" x14ac:dyDescent="0.3">
      <c r="A690" s="4" t="str">
        <f ca="1">VLOOKUP(C690,Controle!O:Q,3,FALSE)</f>
        <v>899296832-91</v>
      </c>
      <c r="B690" s="190">
        <v>212301941</v>
      </c>
      <c r="C690" s="176" t="s">
        <v>1306</v>
      </c>
      <c r="D690" s="81">
        <v>45279</v>
      </c>
      <c r="E690" t="s">
        <v>5911</v>
      </c>
      <c r="J690" s="4">
        <v>20349</v>
      </c>
      <c r="K690" s="107">
        <v>45195</v>
      </c>
      <c r="L690" s="16"/>
      <c r="M690" s="108"/>
      <c r="P690" s="4">
        <v>19961</v>
      </c>
      <c r="Q690" s="4">
        <v>80</v>
      </c>
      <c r="AM690" s="145">
        <v>41636</v>
      </c>
      <c r="AN690" s="81">
        <v>45272</v>
      </c>
    </row>
    <row r="691" spans="1:40" x14ac:dyDescent="0.3">
      <c r="A691" s="4" t="str">
        <f ca="1">VLOOKUP(C691,Controle!O:Q,3,FALSE)</f>
        <v>042068392-55</v>
      </c>
      <c r="B691" s="190">
        <v>212301942</v>
      </c>
      <c r="C691" s="176" t="s">
        <v>1262</v>
      </c>
      <c r="D691" s="81">
        <v>45279</v>
      </c>
      <c r="E691" t="s">
        <v>5911</v>
      </c>
      <c r="J691" s="4">
        <v>41324</v>
      </c>
      <c r="K691" s="107">
        <v>45253</v>
      </c>
      <c r="L691" s="16"/>
      <c r="M691" s="108"/>
      <c r="P691" s="4">
        <v>19963</v>
      </c>
      <c r="Q691" s="4">
        <v>80</v>
      </c>
      <c r="AM691" s="146">
        <v>41642</v>
      </c>
      <c r="AN691" s="81">
        <v>45272</v>
      </c>
    </row>
    <row r="692" spans="1:40" x14ac:dyDescent="0.3">
      <c r="A692" s="4" t="str">
        <f ca="1">VLOOKUP(C692,Controle!O:Q,3,FALSE)</f>
        <v>012472882-00</v>
      </c>
      <c r="B692" s="190">
        <v>212301943</v>
      </c>
      <c r="C692" s="176" t="s">
        <v>1310</v>
      </c>
      <c r="D692" s="81">
        <v>45279</v>
      </c>
      <c r="E692" t="s">
        <v>5911</v>
      </c>
      <c r="J692" s="4">
        <v>35454</v>
      </c>
      <c r="K692" s="107">
        <v>45239</v>
      </c>
      <c r="L692" s="16"/>
      <c r="M692" s="108"/>
      <c r="P692" s="4">
        <v>19965</v>
      </c>
      <c r="Q692" s="4">
        <v>80</v>
      </c>
      <c r="AM692" s="145">
        <v>41658</v>
      </c>
      <c r="AN692" s="81">
        <v>45272</v>
      </c>
    </row>
    <row r="693" spans="1:40" x14ac:dyDescent="0.3">
      <c r="A693" s="4" t="str">
        <f ca="1">VLOOKUP(C693,Controle!O:Q,3,FALSE)</f>
        <v>699791202-82</v>
      </c>
      <c r="B693" s="190">
        <v>212301944</v>
      </c>
      <c r="C693" s="176" t="s">
        <v>1316</v>
      </c>
      <c r="D693" s="81">
        <v>45279</v>
      </c>
      <c r="E693" t="s">
        <v>5911</v>
      </c>
      <c r="J693" s="4">
        <v>41400</v>
      </c>
      <c r="K693" s="107">
        <v>45227</v>
      </c>
      <c r="L693" s="16"/>
      <c r="M693" s="108"/>
      <c r="P693" s="4">
        <v>19967</v>
      </c>
      <c r="Q693" s="4">
        <v>80</v>
      </c>
      <c r="AM693" s="146">
        <v>41662</v>
      </c>
      <c r="AN693" s="81">
        <v>45272</v>
      </c>
    </row>
    <row r="694" spans="1:40" x14ac:dyDescent="0.3">
      <c r="A694" s="4" t="str">
        <f ca="1">VLOOKUP(C694,Controle!O:Q,3,FALSE)</f>
        <v>041618172-40</v>
      </c>
      <c r="B694" s="190">
        <v>212301945</v>
      </c>
      <c r="C694" s="176" t="s">
        <v>1266</v>
      </c>
      <c r="D694" s="81">
        <v>45279</v>
      </c>
      <c r="E694" t="s">
        <v>5911</v>
      </c>
      <c r="J694" s="4">
        <v>19979</v>
      </c>
      <c r="K694" s="107">
        <v>45197</v>
      </c>
      <c r="L694" s="16"/>
      <c r="M694" s="108"/>
      <c r="P694" s="4">
        <v>19969</v>
      </c>
      <c r="Q694" s="4">
        <v>80</v>
      </c>
      <c r="AM694" s="145">
        <v>41664</v>
      </c>
      <c r="AN694" s="81">
        <v>45272</v>
      </c>
    </row>
    <row r="695" spans="1:40" x14ac:dyDescent="0.3">
      <c r="A695" s="4" t="str">
        <f ca="1">VLOOKUP(C695,Controle!O:Q,3,FALSE)</f>
        <v>040207022-41</v>
      </c>
      <c r="B695" s="190">
        <v>212301946</v>
      </c>
      <c r="C695" s="176" t="s">
        <v>1323</v>
      </c>
      <c r="D695" s="81">
        <v>45279</v>
      </c>
      <c r="E695" t="s">
        <v>5911</v>
      </c>
      <c r="J695" s="63">
        <v>41776</v>
      </c>
      <c r="K695" s="107">
        <v>45267</v>
      </c>
      <c r="L695" s="16"/>
      <c r="M695" s="108"/>
      <c r="P695" s="4">
        <v>19971</v>
      </c>
      <c r="Q695" s="4">
        <v>80</v>
      </c>
      <c r="AM695" s="146">
        <v>41672</v>
      </c>
      <c r="AN695" s="81">
        <v>45272</v>
      </c>
    </row>
    <row r="696" spans="1:40" x14ac:dyDescent="0.3">
      <c r="A696" s="4" t="str">
        <f ca="1">VLOOKUP(C696,Controle!O:Q,3,FALSE)</f>
        <v>061314302-76</v>
      </c>
      <c r="B696" s="190">
        <v>212301947</v>
      </c>
      <c r="C696" s="176" t="s">
        <v>1270</v>
      </c>
      <c r="D696" s="81">
        <v>45279</v>
      </c>
      <c r="E696" t="s">
        <v>5911</v>
      </c>
      <c r="J696" s="4">
        <v>40672</v>
      </c>
      <c r="K696" s="107">
        <v>45224</v>
      </c>
      <c r="L696" s="16"/>
      <c r="M696" s="108"/>
      <c r="P696" s="4">
        <v>19973</v>
      </c>
      <c r="Q696" s="4">
        <v>160</v>
      </c>
      <c r="AM696" s="145">
        <v>41680</v>
      </c>
      <c r="AN696" s="81">
        <v>45272</v>
      </c>
    </row>
    <row r="697" spans="1:40" x14ac:dyDescent="0.3">
      <c r="A697" s="4" t="str">
        <f ca="1">VLOOKUP(C697,Controle!O:Q,3,FALSE)</f>
        <v>016434762-38</v>
      </c>
      <c r="B697" s="190">
        <v>212301948</v>
      </c>
      <c r="C697" s="176" t="s">
        <v>1359</v>
      </c>
      <c r="D697" s="81">
        <v>45279</v>
      </c>
      <c r="E697" t="s">
        <v>5911</v>
      </c>
      <c r="J697" s="4">
        <v>19741</v>
      </c>
      <c r="K697" s="107">
        <v>45190</v>
      </c>
      <c r="L697" s="16"/>
      <c r="M697" s="108"/>
      <c r="P697" s="4">
        <v>19975</v>
      </c>
      <c r="Q697" s="4">
        <v>80</v>
      </c>
      <c r="AM697" s="146">
        <v>41682</v>
      </c>
      <c r="AN697" s="81">
        <v>45272</v>
      </c>
    </row>
    <row r="698" spans="1:40" x14ac:dyDescent="0.3">
      <c r="A698" s="4" t="str">
        <f ca="1">VLOOKUP(C698,Controle!O:Q,3,FALSE)</f>
        <v>699703942-15</v>
      </c>
      <c r="B698" s="190">
        <v>212301949</v>
      </c>
      <c r="C698" s="176" t="s">
        <v>1364</v>
      </c>
      <c r="D698" s="81">
        <v>45279</v>
      </c>
      <c r="E698" t="s">
        <v>5911</v>
      </c>
      <c r="J698" s="4">
        <v>19665</v>
      </c>
      <c r="K698" s="107">
        <v>45184</v>
      </c>
      <c r="L698" s="16"/>
      <c r="M698" s="108"/>
      <c r="P698" s="4">
        <v>19977</v>
      </c>
      <c r="Q698" s="4">
        <v>80</v>
      </c>
      <c r="AM698" s="145">
        <v>41686</v>
      </c>
      <c r="AN698" s="81">
        <v>45272</v>
      </c>
    </row>
    <row r="699" spans="1:40" x14ac:dyDescent="0.3">
      <c r="A699" s="4" t="str">
        <f ca="1">VLOOKUP(C699,Controle!O:Q,3,FALSE)</f>
        <v>835969762-00</v>
      </c>
      <c r="B699" s="190">
        <v>212301950</v>
      </c>
      <c r="C699" s="176" t="s">
        <v>1274</v>
      </c>
      <c r="D699" s="81">
        <v>45279</v>
      </c>
      <c r="E699" t="s">
        <v>5911</v>
      </c>
      <c r="J699" s="5">
        <v>42576</v>
      </c>
      <c r="K699" s="107">
        <v>45252</v>
      </c>
      <c r="L699" s="16"/>
      <c r="M699" s="108"/>
      <c r="P699" s="4">
        <v>19979</v>
      </c>
      <c r="Q699" s="4">
        <v>80</v>
      </c>
      <c r="AM699" s="146">
        <v>41640</v>
      </c>
      <c r="AN699" s="81">
        <v>45272</v>
      </c>
    </row>
    <row r="700" spans="1:40" x14ac:dyDescent="0.3">
      <c r="A700" s="4" t="str">
        <f ca="1">VLOOKUP(C700,Controle!O:Q,3,FALSE)</f>
        <v>662866892-49</v>
      </c>
      <c r="B700" s="190">
        <v>212301951</v>
      </c>
      <c r="C700" s="176" t="s">
        <v>1278</v>
      </c>
      <c r="D700" s="81">
        <v>45279</v>
      </c>
      <c r="E700" t="s">
        <v>5911</v>
      </c>
      <c r="J700" s="4">
        <v>23716</v>
      </c>
      <c r="K700" s="107">
        <v>45224</v>
      </c>
      <c r="L700" s="16"/>
      <c r="M700" s="108"/>
      <c r="P700" s="4">
        <v>16531</v>
      </c>
      <c r="Q700" s="5">
        <v>45</v>
      </c>
      <c r="AM700" s="145">
        <v>41644</v>
      </c>
      <c r="AN700" s="81">
        <v>45272</v>
      </c>
    </row>
    <row r="701" spans="1:40" x14ac:dyDescent="0.3">
      <c r="A701" s="4" t="str">
        <f ca="1">VLOOKUP(C701,Controle!O:Q,3,FALSE)</f>
        <v>053111392-26</v>
      </c>
      <c r="B701" s="190">
        <v>212301952</v>
      </c>
      <c r="C701" s="176" t="s">
        <v>1368</v>
      </c>
      <c r="D701" s="81">
        <v>45279</v>
      </c>
      <c r="E701" t="s">
        <v>5911</v>
      </c>
      <c r="J701" s="4">
        <v>19931</v>
      </c>
      <c r="K701" s="107">
        <v>45195</v>
      </c>
      <c r="L701" s="4"/>
      <c r="M701" s="108"/>
      <c r="P701" s="4">
        <v>20011</v>
      </c>
      <c r="Q701" s="4">
        <v>80</v>
      </c>
      <c r="AM701" s="146">
        <v>41646</v>
      </c>
      <c r="AN701" s="81">
        <v>45272</v>
      </c>
    </row>
    <row r="702" spans="1:40" x14ac:dyDescent="0.3">
      <c r="A702" s="4" t="str">
        <f ca="1">VLOOKUP(C702,Controle!O:Q,3,FALSE)</f>
        <v>087969682-65</v>
      </c>
      <c r="B702" s="190">
        <v>212301953</v>
      </c>
      <c r="C702" s="176" t="s">
        <v>1372</v>
      </c>
      <c r="D702" s="81">
        <v>45279</v>
      </c>
      <c r="E702" t="s">
        <v>5911</v>
      </c>
      <c r="J702" s="4">
        <v>20011</v>
      </c>
      <c r="K702" s="107">
        <v>45190</v>
      </c>
      <c r="L702" s="16"/>
      <c r="M702" s="108"/>
      <c r="P702" s="4">
        <v>20013</v>
      </c>
      <c r="Q702" s="4">
        <v>80</v>
      </c>
      <c r="AM702" s="145">
        <v>41656</v>
      </c>
      <c r="AN702" s="81">
        <v>45272</v>
      </c>
    </row>
    <row r="703" spans="1:40" x14ac:dyDescent="0.3">
      <c r="A703" s="4" t="str">
        <f ca="1">VLOOKUP(C703,Controle!O:Q,3,FALSE)</f>
        <v>008129812-94</v>
      </c>
      <c r="B703" s="190">
        <v>212301954</v>
      </c>
      <c r="C703" s="176" t="s">
        <v>1376</v>
      </c>
      <c r="D703" s="81">
        <v>45279</v>
      </c>
      <c r="E703" t="s">
        <v>5911</v>
      </c>
      <c r="J703" s="4">
        <v>41408</v>
      </c>
      <c r="K703" s="107">
        <v>45255</v>
      </c>
      <c r="L703" s="16"/>
      <c r="M703" s="108"/>
      <c r="P703" s="4">
        <v>20015</v>
      </c>
      <c r="Q703" s="4">
        <v>80</v>
      </c>
      <c r="AM703" s="146">
        <v>41660</v>
      </c>
      <c r="AN703" s="81">
        <v>45272</v>
      </c>
    </row>
    <row r="704" spans="1:40" x14ac:dyDescent="0.3">
      <c r="A704" s="4" t="str">
        <f ca="1">VLOOKUP(C704,Controle!O:Q,3,FALSE)</f>
        <v>069870712-50</v>
      </c>
      <c r="B704" s="190">
        <v>212301955</v>
      </c>
      <c r="C704" s="176" t="s">
        <v>1395</v>
      </c>
      <c r="D704" s="81">
        <v>45279</v>
      </c>
      <c r="E704" t="s">
        <v>5911</v>
      </c>
      <c r="J704" s="4">
        <v>20065</v>
      </c>
      <c r="K704" s="107">
        <v>45223</v>
      </c>
      <c r="L704" s="16"/>
      <c r="M704" s="108"/>
      <c r="P704" s="4">
        <v>20017</v>
      </c>
      <c r="Q704" s="4">
        <v>80</v>
      </c>
      <c r="AM704" s="145">
        <v>41666</v>
      </c>
      <c r="AN704" s="81">
        <v>45272</v>
      </c>
    </row>
    <row r="705" spans="1:40" x14ac:dyDescent="0.3">
      <c r="A705" s="4" t="str">
        <f ca="1">VLOOKUP(C705,Controle!O:Q,3,FALSE)</f>
        <v>037454982-67</v>
      </c>
      <c r="B705" s="190">
        <v>212301956</v>
      </c>
      <c r="C705" s="176" t="s">
        <v>1380</v>
      </c>
      <c r="D705" s="81">
        <v>45279</v>
      </c>
      <c r="E705" t="s">
        <v>5911</v>
      </c>
      <c r="J705" s="4">
        <v>19395</v>
      </c>
      <c r="K705" s="107">
        <v>45212</v>
      </c>
      <c r="L705" s="16"/>
      <c r="M705" s="108"/>
      <c r="P705" s="4">
        <v>20019</v>
      </c>
      <c r="Q705" s="4">
        <v>80</v>
      </c>
      <c r="AM705" s="146">
        <v>41668</v>
      </c>
      <c r="AN705" s="81">
        <v>45272</v>
      </c>
    </row>
    <row r="706" spans="1:40" x14ac:dyDescent="0.3">
      <c r="A706" s="4" t="str">
        <f ca="1">VLOOKUP(C706,Controle!O:Q,3,FALSE)</f>
        <v>691113162-68</v>
      </c>
      <c r="B706" s="190">
        <v>212301957</v>
      </c>
      <c r="C706" s="176" t="s">
        <v>1391</v>
      </c>
      <c r="D706" s="81">
        <v>45279</v>
      </c>
      <c r="E706" t="s">
        <v>5911</v>
      </c>
      <c r="J706" s="4">
        <v>19789</v>
      </c>
      <c r="K706" s="107">
        <v>45231</v>
      </c>
      <c r="L706" s="16"/>
      <c r="M706" s="108"/>
      <c r="P706" s="4">
        <v>20021</v>
      </c>
      <c r="Q706" s="4">
        <v>80</v>
      </c>
      <c r="AM706" s="145">
        <v>41670</v>
      </c>
      <c r="AN706" s="81">
        <v>45272</v>
      </c>
    </row>
    <row r="707" spans="1:40" x14ac:dyDescent="0.3">
      <c r="A707" s="4" t="str">
        <f ca="1">VLOOKUP(C707,Controle!O:Q,3,FALSE)</f>
        <v>033445962-17</v>
      </c>
      <c r="B707" s="190">
        <v>212301958</v>
      </c>
      <c r="C707" s="176" t="s">
        <v>1399</v>
      </c>
      <c r="D707" s="81">
        <v>45279</v>
      </c>
      <c r="E707" t="s">
        <v>5911</v>
      </c>
      <c r="J707" s="4">
        <v>20099</v>
      </c>
      <c r="K707" s="107">
        <v>45233</v>
      </c>
      <c r="L707" s="16"/>
      <c r="M707" s="108"/>
      <c r="P707" s="4">
        <v>20023</v>
      </c>
      <c r="Q707" s="4">
        <v>80</v>
      </c>
      <c r="AM707" s="146">
        <v>41674</v>
      </c>
      <c r="AN707" s="81">
        <v>45272</v>
      </c>
    </row>
    <row r="708" spans="1:40" x14ac:dyDescent="0.3">
      <c r="A708" s="4" t="str">
        <f ca="1">VLOOKUP(C708,Controle!O:Q,3,FALSE)</f>
        <v>711075172-49</v>
      </c>
      <c r="B708" s="190">
        <v>212301959</v>
      </c>
      <c r="C708" s="176" t="s">
        <v>1407</v>
      </c>
      <c r="D708" s="81">
        <v>45279</v>
      </c>
      <c r="E708" t="s">
        <v>5911</v>
      </c>
      <c r="J708" s="4">
        <v>41654</v>
      </c>
      <c r="K708" s="107">
        <v>45272</v>
      </c>
      <c r="L708" s="16"/>
      <c r="M708" s="108"/>
      <c r="P708" s="4">
        <v>20025</v>
      </c>
      <c r="Q708" s="4">
        <v>80</v>
      </c>
      <c r="AM708" s="145">
        <v>41676</v>
      </c>
      <c r="AN708" s="81">
        <v>45272</v>
      </c>
    </row>
    <row r="709" spans="1:40" x14ac:dyDescent="0.3">
      <c r="A709" s="4" t="str">
        <f ca="1">VLOOKUP(C709,Controle!O:Q,3,FALSE)</f>
        <v>011892832-55</v>
      </c>
      <c r="B709" s="190">
        <v>212301960</v>
      </c>
      <c r="C709" s="176" t="s">
        <v>1415</v>
      </c>
      <c r="D709" s="81">
        <v>45279</v>
      </c>
      <c r="E709" t="s">
        <v>5911</v>
      </c>
      <c r="J709" s="4">
        <v>41508</v>
      </c>
      <c r="K709" s="107">
        <v>45229</v>
      </c>
      <c r="L709" s="16"/>
      <c r="M709" s="108"/>
      <c r="P709" s="4">
        <v>20027</v>
      </c>
      <c r="Q709" s="4">
        <v>80</v>
      </c>
      <c r="AM709" s="146">
        <v>41688</v>
      </c>
      <c r="AN709" s="81">
        <v>45272</v>
      </c>
    </row>
    <row r="710" spans="1:40" x14ac:dyDescent="0.3">
      <c r="A710" s="4">
        <f ca="1">VLOOKUP(C710,Controle!O:Q,3,FALSE)</f>
        <v>74040677234</v>
      </c>
      <c r="B710" s="190">
        <v>212301961</v>
      </c>
      <c r="C710" s="176" t="s">
        <v>2571</v>
      </c>
      <c r="D710" s="81">
        <v>45279</v>
      </c>
      <c r="E710" t="s">
        <v>5911</v>
      </c>
      <c r="J710" s="4">
        <v>16690</v>
      </c>
      <c r="K710" s="107">
        <v>45183</v>
      </c>
      <c r="L710" s="16"/>
      <c r="M710" s="108"/>
      <c r="P710" s="109">
        <v>20029</v>
      </c>
      <c r="Q710" s="4">
        <v>80</v>
      </c>
      <c r="AM710" s="145">
        <v>41690</v>
      </c>
      <c r="AN710" s="81">
        <v>45272</v>
      </c>
    </row>
    <row r="711" spans="1:40" x14ac:dyDescent="0.3">
      <c r="A711" s="4">
        <f ca="1">VLOOKUP(C711,Controle!O:Q,3,FALSE)</f>
        <v>65197526220</v>
      </c>
      <c r="B711" s="190">
        <v>212301962</v>
      </c>
      <c r="C711" s="176" t="s">
        <v>2583</v>
      </c>
      <c r="D711" s="81">
        <v>45279</v>
      </c>
      <c r="E711" t="s">
        <v>5911</v>
      </c>
      <c r="J711" s="4">
        <v>20139</v>
      </c>
      <c r="K711" s="107">
        <v>45259</v>
      </c>
      <c r="L711" s="16"/>
      <c r="M711" s="108"/>
      <c r="P711" s="4">
        <v>20031</v>
      </c>
      <c r="Q711" s="4">
        <v>80</v>
      </c>
      <c r="AM711" s="146">
        <v>41692</v>
      </c>
      <c r="AN711" s="81">
        <v>45272</v>
      </c>
    </row>
    <row r="712" spans="1:40" x14ac:dyDescent="0.3">
      <c r="A712" s="4">
        <f ca="1">VLOOKUP(C712,Controle!O:Q,3,FALSE)</f>
        <v>70002414201</v>
      </c>
      <c r="B712" s="190">
        <v>212301963</v>
      </c>
      <c r="C712" s="176" t="s">
        <v>2588</v>
      </c>
      <c r="D712" s="81">
        <v>45279</v>
      </c>
      <c r="E712" t="s">
        <v>5911</v>
      </c>
      <c r="J712" s="4">
        <v>17194</v>
      </c>
      <c r="K712" s="107">
        <v>45186</v>
      </c>
      <c r="L712" s="16"/>
      <c r="M712" s="108"/>
      <c r="P712" s="4">
        <v>20033</v>
      </c>
      <c r="Q712" s="4">
        <v>80</v>
      </c>
      <c r="AM712" s="145">
        <v>41694</v>
      </c>
      <c r="AN712" s="81">
        <v>45272</v>
      </c>
    </row>
    <row r="713" spans="1:40" x14ac:dyDescent="0.3">
      <c r="A713" s="4">
        <f ca="1">VLOOKUP(C713,Controle!O:Q,3,FALSE)</f>
        <v>63496763272</v>
      </c>
      <c r="B713" s="190">
        <v>212301964</v>
      </c>
      <c r="C713" s="176" t="s">
        <v>2592</v>
      </c>
      <c r="D713" s="81">
        <v>45279</v>
      </c>
      <c r="E713" t="s">
        <v>5911</v>
      </c>
      <c r="J713" s="4">
        <v>19317</v>
      </c>
      <c r="K713" s="107">
        <v>45216</v>
      </c>
      <c r="L713" s="16"/>
      <c r="M713" s="108"/>
      <c r="P713" s="4">
        <v>20035</v>
      </c>
      <c r="Q713" s="4">
        <v>80</v>
      </c>
      <c r="AM713" s="146">
        <v>41696</v>
      </c>
      <c r="AN713" s="81">
        <v>45272</v>
      </c>
    </row>
    <row r="714" spans="1:40" x14ac:dyDescent="0.3">
      <c r="A714" s="4">
        <f ca="1">VLOOKUP(C714,Controle!O:Q,3,FALSE)</f>
        <v>70001893203</v>
      </c>
      <c r="B714" s="190">
        <v>212301965</v>
      </c>
      <c r="C714" s="176" t="s">
        <v>2608</v>
      </c>
      <c r="D714" s="81">
        <v>45279</v>
      </c>
      <c r="E714" t="s">
        <v>5911</v>
      </c>
      <c r="J714" s="4">
        <v>16620</v>
      </c>
      <c r="K714" s="107">
        <v>45241</v>
      </c>
      <c r="L714" s="16"/>
      <c r="M714" s="108"/>
      <c r="P714" s="4">
        <v>20039</v>
      </c>
      <c r="Q714" s="4">
        <v>80</v>
      </c>
      <c r="AM714" s="145">
        <v>41698</v>
      </c>
      <c r="AN714" s="81">
        <v>45272</v>
      </c>
    </row>
    <row r="715" spans="1:40" x14ac:dyDescent="0.3">
      <c r="A715" s="4">
        <f ca="1">VLOOKUP(C715,Controle!O:Q,3,FALSE)</f>
        <v>1418067296</v>
      </c>
      <c r="B715" s="190">
        <v>212301966</v>
      </c>
      <c r="C715" s="176" t="s">
        <v>2611</v>
      </c>
      <c r="D715" s="81">
        <v>45279</v>
      </c>
      <c r="E715" t="s">
        <v>5911</v>
      </c>
      <c r="J715" s="4">
        <v>19385</v>
      </c>
      <c r="K715" s="107">
        <v>45212</v>
      </c>
      <c r="L715" s="16"/>
      <c r="M715" s="108"/>
      <c r="P715" s="4">
        <v>20041</v>
      </c>
      <c r="Q715" s="4">
        <v>80</v>
      </c>
      <c r="AM715" s="146">
        <v>41700</v>
      </c>
      <c r="AN715" s="81">
        <v>45272</v>
      </c>
    </row>
    <row r="716" spans="1:40" x14ac:dyDescent="0.3">
      <c r="A716" s="4">
        <f ca="1">VLOOKUP(C716,Controle!O:Q,3,FALSE)</f>
        <v>4546576250</v>
      </c>
      <c r="B716" s="190">
        <v>212301967</v>
      </c>
      <c r="C716" s="176" t="s">
        <v>2614</v>
      </c>
      <c r="D716" s="81">
        <v>45279</v>
      </c>
      <c r="E716" t="s">
        <v>5911</v>
      </c>
      <c r="J716" s="4">
        <v>41646</v>
      </c>
      <c r="K716" s="107">
        <v>45248</v>
      </c>
      <c r="L716" s="16"/>
      <c r="M716" s="108"/>
      <c r="P716" s="4">
        <v>20043</v>
      </c>
      <c r="Q716" s="4">
        <v>80</v>
      </c>
      <c r="AM716" s="145">
        <v>41702</v>
      </c>
      <c r="AN716" s="81">
        <v>45272</v>
      </c>
    </row>
    <row r="717" spans="1:40" x14ac:dyDescent="0.3">
      <c r="A717" s="4">
        <f ca="1">VLOOKUP(C717,Controle!O:Q,3,FALSE)</f>
        <v>2040304207</v>
      </c>
      <c r="B717" s="190">
        <v>212301968</v>
      </c>
      <c r="C717" s="176" t="s">
        <v>2617</v>
      </c>
      <c r="D717" s="81">
        <v>45279</v>
      </c>
      <c r="E717" t="s">
        <v>5911</v>
      </c>
      <c r="J717" s="4">
        <v>20085</v>
      </c>
      <c r="K717" s="107">
        <v>45237</v>
      </c>
      <c r="L717" s="16"/>
      <c r="M717" s="108"/>
      <c r="P717" s="4">
        <v>20045</v>
      </c>
      <c r="Q717" s="4">
        <v>80</v>
      </c>
      <c r="AM717" s="146">
        <v>41704</v>
      </c>
      <c r="AN717" s="81">
        <v>45272</v>
      </c>
    </row>
    <row r="718" spans="1:40" x14ac:dyDescent="0.3">
      <c r="A718" s="4">
        <f ca="1">VLOOKUP(C718,Controle!O:Q,3,FALSE)</f>
        <v>70197112277</v>
      </c>
      <c r="B718" s="190">
        <v>212301969</v>
      </c>
      <c r="C718" s="176" t="s">
        <v>2623</v>
      </c>
      <c r="D718" s="81">
        <v>45279</v>
      </c>
      <c r="E718" t="s">
        <v>5911</v>
      </c>
      <c r="J718" s="4">
        <v>19767</v>
      </c>
      <c r="K718" s="107">
        <v>45193</v>
      </c>
      <c r="L718" s="16"/>
      <c r="M718" s="108"/>
      <c r="P718" s="4">
        <v>20047</v>
      </c>
      <c r="Q718" s="4">
        <v>80</v>
      </c>
      <c r="AM718" s="145">
        <v>41706</v>
      </c>
      <c r="AN718" s="81">
        <v>45272</v>
      </c>
    </row>
    <row r="719" spans="1:40" x14ac:dyDescent="0.3">
      <c r="A719" s="4">
        <f ca="1">VLOOKUP(C719,Controle!O:Q,3,FALSE)</f>
        <v>65199812220</v>
      </c>
      <c r="B719" s="190">
        <v>212301970</v>
      </c>
      <c r="C719" s="176" t="s">
        <v>2669</v>
      </c>
      <c r="D719" s="81">
        <v>45279</v>
      </c>
      <c r="E719" t="s">
        <v>5911</v>
      </c>
      <c r="J719" s="4">
        <v>20019</v>
      </c>
      <c r="K719" s="107">
        <v>45208</v>
      </c>
      <c r="L719" s="16"/>
      <c r="M719" s="108"/>
      <c r="P719" s="4">
        <v>20049</v>
      </c>
      <c r="Q719" s="4">
        <v>80</v>
      </c>
      <c r="AM719" s="146">
        <v>41708</v>
      </c>
      <c r="AN719" s="81">
        <v>45272</v>
      </c>
    </row>
    <row r="720" spans="1:40" x14ac:dyDescent="0.3">
      <c r="A720" s="4">
        <f ca="1">VLOOKUP(C720,Controle!O:Q,3,FALSE)</f>
        <v>65214056249</v>
      </c>
      <c r="B720" s="190">
        <v>212301971</v>
      </c>
      <c r="C720" s="176" t="s">
        <v>2627</v>
      </c>
      <c r="D720" s="81">
        <v>45279</v>
      </c>
      <c r="E720" t="s">
        <v>5911</v>
      </c>
      <c r="J720" s="4">
        <v>17206</v>
      </c>
      <c r="K720" s="107">
        <v>45188</v>
      </c>
      <c r="L720" s="16"/>
      <c r="M720" s="108"/>
      <c r="P720" s="4">
        <v>20051</v>
      </c>
      <c r="Q720" s="4">
        <v>80</v>
      </c>
      <c r="AM720" s="145">
        <v>41712</v>
      </c>
      <c r="AN720" s="81">
        <v>45272</v>
      </c>
    </row>
    <row r="721" spans="1:40" x14ac:dyDescent="0.3">
      <c r="A721" s="4">
        <f ca="1">VLOOKUP(C721,Controle!O:Q,3,FALSE)</f>
        <v>95769463287</v>
      </c>
      <c r="B721" s="190">
        <v>212301972</v>
      </c>
      <c r="C721" s="176" t="s">
        <v>2674</v>
      </c>
      <c r="D721" s="81">
        <v>45279</v>
      </c>
      <c r="E721" t="s">
        <v>5911</v>
      </c>
      <c r="J721" s="4">
        <v>19615</v>
      </c>
      <c r="K721" s="107">
        <v>45194</v>
      </c>
      <c r="L721" s="16"/>
      <c r="M721" s="108"/>
      <c r="P721" s="4">
        <v>20053</v>
      </c>
      <c r="Q721" s="4">
        <v>80</v>
      </c>
      <c r="AM721" s="146">
        <v>41714</v>
      </c>
      <c r="AN721" s="81">
        <v>45272</v>
      </c>
    </row>
    <row r="722" spans="1:40" x14ac:dyDescent="0.3">
      <c r="A722" s="4">
        <f ca="1">VLOOKUP(C722,Controle!O:Q,3,FALSE)</f>
        <v>67286488287</v>
      </c>
      <c r="B722" s="190">
        <v>212301973</v>
      </c>
      <c r="C722" s="176" t="s">
        <v>2678</v>
      </c>
      <c r="D722" s="81">
        <v>45279</v>
      </c>
      <c r="E722" t="s">
        <v>5911</v>
      </c>
      <c r="J722" s="4">
        <v>16621</v>
      </c>
      <c r="K722" s="107">
        <v>45262</v>
      </c>
      <c r="L722" s="16"/>
      <c r="M722" s="108"/>
      <c r="P722" s="4">
        <v>20055</v>
      </c>
      <c r="Q722" s="4">
        <v>80</v>
      </c>
      <c r="AM722" s="145">
        <v>41716</v>
      </c>
      <c r="AN722" s="81">
        <v>45272</v>
      </c>
    </row>
    <row r="723" spans="1:40" x14ac:dyDescent="0.3">
      <c r="A723" s="4">
        <f ca="1">VLOOKUP(C723,Controle!O:Q,3,FALSE)</f>
        <v>41276361220</v>
      </c>
      <c r="B723" s="190">
        <v>212301974</v>
      </c>
      <c r="C723" s="176" t="s">
        <v>2632</v>
      </c>
      <c r="D723" s="81">
        <v>45279</v>
      </c>
      <c r="E723" t="s">
        <v>5911</v>
      </c>
      <c r="J723" s="4">
        <v>18771</v>
      </c>
      <c r="K723" s="107">
        <v>45189</v>
      </c>
      <c r="L723" s="16"/>
      <c r="M723" s="108"/>
      <c r="P723" s="4">
        <v>20057</v>
      </c>
      <c r="Q723" s="4">
        <v>80</v>
      </c>
      <c r="AM723" s="146">
        <v>41774</v>
      </c>
      <c r="AN723" s="81">
        <v>45272</v>
      </c>
    </row>
    <row r="724" spans="1:40" x14ac:dyDescent="0.3">
      <c r="A724" s="4">
        <f ca="1">VLOOKUP(C724,Controle!O:Q,3,FALSE)</f>
        <v>39115186253</v>
      </c>
      <c r="B724" s="190">
        <v>212301975</v>
      </c>
      <c r="C724" s="176" t="s">
        <v>2687</v>
      </c>
      <c r="D724" s="81">
        <v>45279</v>
      </c>
      <c r="E724" t="s">
        <v>5911</v>
      </c>
      <c r="J724" s="4">
        <v>19971</v>
      </c>
      <c r="K724" s="107">
        <v>45204</v>
      </c>
      <c r="L724" s="16"/>
      <c r="M724" s="108"/>
      <c r="P724" s="4">
        <v>20059</v>
      </c>
      <c r="Q724" s="4">
        <v>80</v>
      </c>
      <c r="AM724" s="145">
        <v>41776</v>
      </c>
      <c r="AN724" s="81">
        <v>45272</v>
      </c>
    </row>
    <row r="725" spans="1:40" x14ac:dyDescent="0.3">
      <c r="A725" s="4">
        <f ca="1">VLOOKUP(C725,Controle!O:Q,3,FALSE)</f>
        <v>77374681291</v>
      </c>
      <c r="B725" s="190">
        <v>212301976</v>
      </c>
      <c r="C725" s="176" t="s">
        <v>2650</v>
      </c>
      <c r="D725" s="81">
        <v>45279</v>
      </c>
      <c r="E725" t="s">
        <v>5911</v>
      </c>
      <c r="J725" s="4">
        <v>16622</v>
      </c>
      <c r="K725" s="107">
        <v>45245</v>
      </c>
      <c r="L725" s="16"/>
      <c r="M725" s="108"/>
      <c r="P725" s="4">
        <v>20061</v>
      </c>
      <c r="Q725" s="4">
        <v>80</v>
      </c>
      <c r="AM725" s="146">
        <v>41790</v>
      </c>
      <c r="AN725" s="81">
        <v>45272</v>
      </c>
    </row>
    <row r="726" spans="1:40" x14ac:dyDescent="0.3">
      <c r="A726" s="4">
        <f ca="1">VLOOKUP(C726,Controle!O:Q,3,FALSE)</f>
        <v>2145323210</v>
      </c>
      <c r="B726" s="190">
        <v>212301977</v>
      </c>
      <c r="C726" s="176" t="s">
        <v>2691</v>
      </c>
      <c r="D726" s="81">
        <v>45279</v>
      </c>
      <c r="E726" t="s">
        <v>5911</v>
      </c>
      <c r="J726" s="4">
        <v>16769</v>
      </c>
      <c r="K726" s="107">
        <v>45186</v>
      </c>
      <c r="L726" s="16"/>
      <c r="M726" s="108"/>
      <c r="P726" s="4">
        <v>20063</v>
      </c>
      <c r="Q726" s="4">
        <v>80</v>
      </c>
      <c r="AM726" s="145">
        <v>41792</v>
      </c>
      <c r="AN726" s="81">
        <v>45272</v>
      </c>
    </row>
    <row r="727" spans="1:40" x14ac:dyDescent="0.3">
      <c r="A727" s="4">
        <f ca="1">VLOOKUP(C727,Controle!O:Q,3,FALSE)</f>
        <v>85580945272</v>
      </c>
      <c r="B727" s="190">
        <v>212301978</v>
      </c>
      <c r="C727" s="176" t="s">
        <v>2654</v>
      </c>
      <c r="D727" s="81">
        <v>45279</v>
      </c>
      <c r="E727" t="s">
        <v>5911</v>
      </c>
      <c r="J727" s="4">
        <v>16770</v>
      </c>
      <c r="K727" s="107">
        <v>45172</v>
      </c>
      <c r="L727" s="16"/>
      <c r="M727" s="108"/>
      <c r="P727" s="4">
        <v>20065</v>
      </c>
      <c r="Q727" s="4">
        <v>80</v>
      </c>
      <c r="AM727" s="146">
        <v>41798</v>
      </c>
      <c r="AN727" s="81">
        <v>45272</v>
      </c>
    </row>
    <row r="728" spans="1:40" x14ac:dyDescent="0.3">
      <c r="A728" s="4">
        <f ca="1">VLOOKUP(C728,Controle!O:Q,3,FALSE)</f>
        <v>68836007287</v>
      </c>
      <c r="B728" s="190">
        <v>212301980</v>
      </c>
      <c r="C728" s="176" t="s">
        <v>2821</v>
      </c>
      <c r="D728" s="81">
        <v>45279</v>
      </c>
      <c r="E728" t="s">
        <v>5911</v>
      </c>
      <c r="J728" s="4">
        <v>19625</v>
      </c>
      <c r="K728" s="107">
        <v>45193</v>
      </c>
      <c r="L728" s="16"/>
      <c r="M728" s="108"/>
      <c r="P728" s="4">
        <v>20067</v>
      </c>
      <c r="Q728" s="4">
        <v>80</v>
      </c>
      <c r="AM728" s="145">
        <v>41980</v>
      </c>
      <c r="AN728" s="81">
        <v>45272</v>
      </c>
    </row>
    <row r="729" spans="1:40" x14ac:dyDescent="0.3">
      <c r="A729" s="4">
        <f ca="1">VLOOKUP(C729,Controle!O:Q,3,FALSE)</f>
        <v>77374770200</v>
      </c>
      <c r="B729" s="190">
        <v>212301981</v>
      </c>
      <c r="C729" s="176" t="s">
        <v>2664</v>
      </c>
      <c r="D729" s="81">
        <v>45279</v>
      </c>
      <c r="E729" t="s">
        <v>5911</v>
      </c>
      <c r="J729" s="4">
        <v>41708</v>
      </c>
      <c r="K729" s="107">
        <v>45267</v>
      </c>
      <c r="L729" s="16"/>
      <c r="M729" s="108"/>
      <c r="P729" s="4">
        <v>20069</v>
      </c>
      <c r="Q729" s="4">
        <v>80</v>
      </c>
      <c r="AM729" s="146">
        <v>41678</v>
      </c>
      <c r="AN729" s="81">
        <v>45272</v>
      </c>
    </row>
    <row r="730" spans="1:40" x14ac:dyDescent="0.3">
      <c r="A730" s="4">
        <f ca="1">VLOOKUP(C730,Controle!O:Q,3,FALSE)</f>
        <v>93964749249</v>
      </c>
      <c r="B730" s="190">
        <v>212301982</v>
      </c>
      <c r="C730" s="176" t="s">
        <v>2825</v>
      </c>
      <c r="D730" s="81">
        <v>45279</v>
      </c>
      <c r="E730" t="s">
        <v>5911</v>
      </c>
      <c r="J730" s="4">
        <v>20143</v>
      </c>
      <c r="K730" s="107">
        <v>45216</v>
      </c>
      <c r="L730" s="16"/>
      <c r="M730" s="108"/>
      <c r="P730" s="4">
        <v>20071</v>
      </c>
      <c r="Q730" s="4">
        <v>80</v>
      </c>
      <c r="AM730" s="145">
        <v>42172</v>
      </c>
      <c r="AN730" s="81">
        <v>45272</v>
      </c>
    </row>
    <row r="731" spans="1:40" x14ac:dyDescent="0.3">
      <c r="A731" s="4">
        <f ca="1">VLOOKUP(C731,Controle!O:Q,3,FALSE)</f>
        <v>61271918234</v>
      </c>
      <c r="B731" s="190">
        <v>212301984</v>
      </c>
      <c r="C731" s="176" t="s">
        <v>5101</v>
      </c>
      <c r="D731" s="81">
        <v>45279</v>
      </c>
      <c r="E731" t="s">
        <v>5911</v>
      </c>
      <c r="J731" s="4">
        <v>20105</v>
      </c>
      <c r="K731" s="107">
        <v>45278</v>
      </c>
      <c r="L731" s="16"/>
      <c r="M731" s="108"/>
      <c r="P731" s="4">
        <v>20073</v>
      </c>
      <c r="Q731" s="4">
        <v>80</v>
      </c>
      <c r="AM731" s="146">
        <v>42174</v>
      </c>
      <c r="AN731" s="81">
        <v>45272</v>
      </c>
    </row>
    <row r="732" spans="1:40" x14ac:dyDescent="0.3">
      <c r="A732" s="4">
        <f ca="1">VLOOKUP(C732,Controle!O:Q,3,FALSE)</f>
        <v>64648923200</v>
      </c>
      <c r="B732" s="190">
        <v>212301985</v>
      </c>
      <c r="C732" s="176" t="s">
        <v>3272</v>
      </c>
      <c r="D732" s="81">
        <v>45279</v>
      </c>
      <c r="E732" t="s">
        <v>5911</v>
      </c>
      <c r="J732" s="4">
        <v>41692</v>
      </c>
      <c r="K732" s="107">
        <v>45246</v>
      </c>
      <c r="L732" s="16"/>
      <c r="M732" s="108"/>
      <c r="P732" s="4">
        <v>20075</v>
      </c>
      <c r="Q732" s="4">
        <v>80</v>
      </c>
      <c r="AM732" s="145">
        <v>42176</v>
      </c>
      <c r="AN732" s="81">
        <v>45272</v>
      </c>
    </row>
    <row r="733" spans="1:40" x14ac:dyDescent="0.3">
      <c r="A733" s="4">
        <f ca="1">VLOOKUP(C733,Controle!O:Q,3,FALSE)</f>
        <v>85042366253</v>
      </c>
      <c r="B733" s="190">
        <v>212301986</v>
      </c>
      <c r="C733" s="176" t="s">
        <v>5104</v>
      </c>
      <c r="D733" s="81">
        <v>45279</v>
      </c>
      <c r="E733" t="s">
        <v>5911</v>
      </c>
      <c r="J733" s="4">
        <v>19313</v>
      </c>
      <c r="K733" s="107">
        <v>45217</v>
      </c>
      <c r="L733" s="16"/>
      <c r="M733" s="108"/>
      <c r="P733" s="4">
        <v>20077</v>
      </c>
      <c r="Q733" s="4">
        <v>80</v>
      </c>
      <c r="AM733" s="146">
        <v>42182</v>
      </c>
      <c r="AN733" s="81">
        <v>45272</v>
      </c>
    </row>
    <row r="734" spans="1:40" x14ac:dyDescent="0.3">
      <c r="A734" s="4">
        <f ca="1">VLOOKUP(C734,Controle!O:Q,3,FALSE)</f>
        <v>1421912210</v>
      </c>
      <c r="B734" s="190">
        <v>212301987</v>
      </c>
      <c r="C734" s="176" t="s">
        <v>4780</v>
      </c>
      <c r="D734" s="81">
        <v>45279</v>
      </c>
      <c r="E734" t="s">
        <v>5911</v>
      </c>
      <c r="J734" s="4">
        <v>41532</v>
      </c>
      <c r="K734" s="107">
        <v>45246</v>
      </c>
      <c r="L734" s="16"/>
      <c r="M734" s="108"/>
      <c r="P734" s="4">
        <v>20079</v>
      </c>
      <c r="Q734" s="4">
        <v>80</v>
      </c>
      <c r="AM734" s="145">
        <v>42184</v>
      </c>
      <c r="AN734" s="81">
        <v>45272</v>
      </c>
    </row>
    <row r="735" spans="1:40" x14ac:dyDescent="0.3">
      <c r="A735" s="4">
        <f ca="1">VLOOKUP(C735,Controle!O:Q,3,FALSE)</f>
        <v>6401951214</v>
      </c>
      <c r="B735" s="190">
        <v>212301988</v>
      </c>
      <c r="C735" s="176" t="s">
        <v>5605</v>
      </c>
      <c r="D735" s="81">
        <v>45279</v>
      </c>
      <c r="E735" t="s">
        <v>5911</v>
      </c>
      <c r="J735" s="4">
        <v>16718</v>
      </c>
      <c r="K735" s="107">
        <v>45188</v>
      </c>
      <c r="L735" s="16"/>
      <c r="M735" s="108"/>
      <c r="P735" s="4">
        <v>20081</v>
      </c>
      <c r="Q735" s="4">
        <v>80</v>
      </c>
      <c r="AM735" s="146">
        <v>42186</v>
      </c>
      <c r="AN735" s="81">
        <v>45272</v>
      </c>
    </row>
    <row r="736" spans="1:40" x14ac:dyDescent="0.3">
      <c r="A736" s="4">
        <f ca="1">VLOOKUP(C736,Controle!O:Q,3,FALSE)</f>
        <v>67279678220</v>
      </c>
      <c r="B736" s="190">
        <v>212301989</v>
      </c>
      <c r="C736" s="176" t="s">
        <v>4792</v>
      </c>
      <c r="D736" s="81">
        <v>45279</v>
      </c>
      <c r="E736" t="s">
        <v>5911</v>
      </c>
      <c r="J736" s="4">
        <v>19761</v>
      </c>
      <c r="K736" s="107">
        <v>45195</v>
      </c>
      <c r="L736" s="16"/>
      <c r="M736" s="108"/>
      <c r="P736" s="4">
        <v>20083</v>
      </c>
      <c r="Q736" s="4">
        <v>80</v>
      </c>
      <c r="AM736" s="145">
        <v>42192</v>
      </c>
      <c r="AN736" s="81">
        <v>45272</v>
      </c>
    </row>
    <row r="737" spans="1:40" x14ac:dyDescent="0.3">
      <c r="A737" s="4">
        <f ca="1">VLOOKUP(C737,Controle!O:Q,3,FALSE)</f>
        <v>48434191253</v>
      </c>
      <c r="B737" s="190">
        <v>212301990</v>
      </c>
      <c r="C737" s="176" t="s">
        <v>3280</v>
      </c>
      <c r="D737" s="81">
        <v>45279</v>
      </c>
      <c r="E737" t="s">
        <v>5911</v>
      </c>
      <c r="J737" s="4">
        <v>19969</v>
      </c>
      <c r="K737" s="107">
        <v>45206</v>
      </c>
      <c r="L737" s="16"/>
      <c r="M737" s="108"/>
      <c r="P737" s="4">
        <v>20085</v>
      </c>
      <c r="Q737" s="4">
        <v>80</v>
      </c>
      <c r="AM737" s="146">
        <v>42242</v>
      </c>
      <c r="AN737" s="81">
        <v>45272</v>
      </c>
    </row>
    <row r="738" spans="1:40" x14ac:dyDescent="0.3">
      <c r="A738" s="4">
        <f ca="1">VLOOKUP(C738,Controle!O:Q,3,FALSE)</f>
        <v>4176787201</v>
      </c>
      <c r="B738" s="190">
        <v>212301991</v>
      </c>
      <c r="C738" s="176" t="s">
        <v>184</v>
      </c>
      <c r="D738" s="81">
        <v>45279</v>
      </c>
      <c r="E738" t="s">
        <v>5911</v>
      </c>
      <c r="J738" s="4">
        <v>19383</v>
      </c>
      <c r="K738" s="107">
        <v>45212</v>
      </c>
      <c r="L738" s="16"/>
      <c r="M738" s="108"/>
      <c r="P738" s="4">
        <v>20087</v>
      </c>
      <c r="Q738" s="4">
        <v>80</v>
      </c>
      <c r="AM738" s="145">
        <v>42244</v>
      </c>
      <c r="AN738" s="81">
        <v>45272</v>
      </c>
    </row>
    <row r="739" spans="1:40" x14ac:dyDescent="0.3">
      <c r="A739" s="4">
        <f ca="1">VLOOKUP(C739,Controle!O:Q,3,FALSE)</f>
        <v>3953615246</v>
      </c>
      <c r="B739" s="190">
        <v>212301992</v>
      </c>
      <c r="C739" s="176" t="s">
        <v>4810</v>
      </c>
      <c r="D739" s="81">
        <v>45279</v>
      </c>
      <c r="E739" t="s">
        <v>5911</v>
      </c>
      <c r="J739" s="4">
        <v>16626</v>
      </c>
      <c r="K739" s="107">
        <v>45261</v>
      </c>
      <c r="L739" s="16"/>
      <c r="M739" s="108"/>
      <c r="P739" s="4">
        <v>20089</v>
      </c>
      <c r="Q739" s="4">
        <v>80</v>
      </c>
      <c r="AM739" s="146">
        <v>42246</v>
      </c>
      <c r="AN739" s="81">
        <v>45272</v>
      </c>
    </row>
    <row r="740" spans="1:40" x14ac:dyDescent="0.3">
      <c r="A740" s="4">
        <f ca="1">VLOOKUP(C740,Controle!O:Q,3,FALSE)</f>
        <v>65275411200</v>
      </c>
      <c r="B740" s="190">
        <v>212301993</v>
      </c>
      <c r="C740" s="176" t="s">
        <v>3946</v>
      </c>
      <c r="D740" s="81">
        <v>45279</v>
      </c>
      <c r="E740" t="s">
        <v>5911</v>
      </c>
      <c r="J740" s="4">
        <v>17200</v>
      </c>
      <c r="K740" s="107">
        <v>45188</v>
      </c>
      <c r="L740" s="16"/>
      <c r="M740" s="108"/>
      <c r="P740" s="4">
        <v>20091</v>
      </c>
      <c r="Q740" s="4">
        <v>80</v>
      </c>
      <c r="AM740" s="145">
        <v>42248</v>
      </c>
      <c r="AN740" s="81">
        <v>45272</v>
      </c>
    </row>
    <row r="741" spans="1:40" x14ac:dyDescent="0.3">
      <c r="A741" s="4">
        <f ca="1">VLOOKUP(C741,Controle!O:Q,3,FALSE)</f>
        <v>953446247</v>
      </c>
      <c r="B741" s="190">
        <v>212301994</v>
      </c>
      <c r="C741" s="176" t="s">
        <v>5621</v>
      </c>
      <c r="D741" s="81">
        <v>45279</v>
      </c>
      <c r="E741" t="s">
        <v>5911</v>
      </c>
      <c r="J741" s="4">
        <v>17433</v>
      </c>
      <c r="K741" s="107">
        <v>45202</v>
      </c>
      <c r="L741" s="16"/>
      <c r="M741" s="108"/>
      <c r="P741" s="4">
        <v>20093</v>
      </c>
      <c r="Q741" s="4">
        <v>80</v>
      </c>
      <c r="AM741" s="146">
        <v>42250</v>
      </c>
      <c r="AN741" s="81">
        <v>45272</v>
      </c>
    </row>
    <row r="742" spans="1:40" x14ac:dyDescent="0.3">
      <c r="A742" s="4">
        <f ca="1">VLOOKUP(C742,Controle!O:Q,3,FALSE)</f>
        <v>70002352257</v>
      </c>
      <c r="B742" s="190">
        <v>212301995</v>
      </c>
      <c r="C742" s="176" t="s">
        <v>5404</v>
      </c>
      <c r="D742" s="81">
        <v>45279</v>
      </c>
      <c r="E742" t="s">
        <v>5911</v>
      </c>
      <c r="J742" s="4">
        <v>26704</v>
      </c>
      <c r="K742" s="107">
        <v>45225</v>
      </c>
      <c r="L742" s="16"/>
      <c r="M742" s="108"/>
      <c r="P742" s="4">
        <v>20095</v>
      </c>
      <c r="Q742" s="4">
        <v>80</v>
      </c>
      <c r="AM742" s="145">
        <v>42252</v>
      </c>
      <c r="AN742" s="81">
        <v>45272</v>
      </c>
    </row>
    <row r="743" spans="1:40" x14ac:dyDescent="0.3">
      <c r="A743" s="4">
        <f ca="1">VLOOKUP(C743,Controle!O:Q,3,FALSE)</f>
        <v>82906084204</v>
      </c>
      <c r="B743" s="190">
        <v>212301996</v>
      </c>
      <c r="C743" s="176" t="s">
        <v>3951</v>
      </c>
      <c r="D743" s="81">
        <v>45279</v>
      </c>
      <c r="E743" t="s">
        <v>5911</v>
      </c>
      <c r="J743" s="4">
        <v>40698</v>
      </c>
      <c r="K743" s="107">
        <v>45213</v>
      </c>
      <c r="L743" s="16"/>
      <c r="M743" s="108"/>
      <c r="P743" s="4">
        <v>20097</v>
      </c>
      <c r="Q743" s="4">
        <v>80</v>
      </c>
      <c r="AM743" s="146">
        <v>42254</v>
      </c>
      <c r="AN743" s="81">
        <v>45272</v>
      </c>
    </row>
    <row r="744" spans="1:40" x14ac:dyDescent="0.3">
      <c r="A744" s="4">
        <f ca="1">VLOOKUP(C744,Controle!O:Q,3,FALSE)</f>
        <v>8715760235</v>
      </c>
      <c r="B744" s="190">
        <v>212301997</v>
      </c>
      <c r="C744" s="176" t="s">
        <v>188</v>
      </c>
      <c r="D744" s="81">
        <v>45279</v>
      </c>
      <c r="E744" t="s">
        <v>5911</v>
      </c>
      <c r="J744" s="4">
        <v>17017</v>
      </c>
      <c r="K744" s="107">
        <v>45195</v>
      </c>
      <c r="L744" s="16"/>
      <c r="M744" s="108"/>
      <c r="P744" s="4">
        <v>20099</v>
      </c>
      <c r="Q744" s="4">
        <v>80</v>
      </c>
      <c r="AM744" s="145">
        <v>42256</v>
      </c>
      <c r="AN744" s="81">
        <v>45272</v>
      </c>
    </row>
    <row r="745" spans="1:40" x14ac:dyDescent="0.3">
      <c r="A745" s="4">
        <f ca="1">VLOOKUP(C745,Controle!O:Q,3,FALSE)</f>
        <v>63552400206</v>
      </c>
      <c r="B745" s="190">
        <v>212301998</v>
      </c>
      <c r="C745" s="176" t="s">
        <v>5633</v>
      </c>
      <c r="D745" s="81">
        <v>45279</v>
      </c>
      <c r="E745" t="s">
        <v>5911</v>
      </c>
      <c r="J745" s="5">
        <v>42580</v>
      </c>
      <c r="K745" s="107">
        <v>45252</v>
      </c>
      <c r="L745" s="16"/>
      <c r="M745" s="108"/>
      <c r="P745" s="4">
        <v>20101</v>
      </c>
      <c r="Q745" s="4">
        <v>80</v>
      </c>
      <c r="AM745" s="146">
        <v>41800</v>
      </c>
      <c r="AN745" s="81">
        <v>45272</v>
      </c>
    </row>
    <row r="746" spans="1:40" x14ac:dyDescent="0.3">
      <c r="A746" s="4">
        <f ca="1">VLOOKUP(C746,Controle!O:Q,3,FALSE)</f>
        <v>89277570253</v>
      </c>
      <c r="B746" s="190">
        <v>212301999</v>
      </c>
      <c r="C746" s="176" t="s">
        <v>4287</v>
      </c>
      <c r="D746" s="81">
        <v>45279</v>
      </c>
      <c r="E746" t="s">
        <v>5911</v>
      </c>
      <c r="J746" s="4">
        <v>19769</v>
      </c>
      <c r="K746" s="107">
        <v>45220</v>
      </c>
      <c r="L746" s="16"/>
      <c r="M746" s="108"/>
      <c r="P746" s="4">
        <v>20103</v>
      </c>
      <c r="Q746" s="4">
        <v>80</v>
      </c>
      <c r="AM746" s="145">
        <v>42414</v>
      </c>
      <c r="AN746" s="81">
        <v>45272</v>
      </c>
    </row>
    <row r="747" spans="1:40" x14ac:dyDescent="0.3">
      <c r="A747" s="4">
        <f ca="1">VLOOKUP(C747,Controle!O:Q,3,FALSE)</f>
        <v>10773730230</v>
      </c>
      <c r="B747" s="190">
        <v>212302000</v>
      </c>
      <c r="C747" s="176" t="s">
        <v>125</v>
      </c>
      <c r="D747" s="81">
        <v>45279</v>
      </c>
      <c r="E747" t="s">
        <v>5911</v>
      </c>
      <c r="J747" s="4">
        <v>16627</v>
      </c>
      <c r="K747" s="107">
        <v>45243</v>
      </c>
      <c r="L747" s="16"/>
      <c r="M747" s="108"/>
      <c r="P747" s="4">
        <v>20105</v>
      </c>
      <c r="Q747" s="4">
        <v>45</v>
      </c>
      <c r="AM747" s="146">
        <v>42366</v>
      </c>
      <c r="AN747" s="81">
        <v>45272</v>
      </c>
    </row>
    <row r="748" spans="1:40" x14ac:dyDescent="0.3">
      <c r="A748" s="4">
        <f ca="1">VLOOKUP(C748,Controle!O:Q,3,FALSE)</f>
        <v>76743608220</v>
      </c>
      <c r="B748" s="190">
        <v>212302001</v>
      </c>
      <c r="C748" s="176" t="s">
        <v>192</v>
      </c>
      <c r="D748" s="81">
        <v>45279</v>
      </c>
      <c r="E748" t="s">
        <v>5911</v>
      </c>
      <c r="J748" s="4">
        <v>16628</v>
      </c>
      <c r="K748" s="107">
        <v>45245</v>
      </c>
      <c r="L748" s="16"/>
      <c r="M748" s="108"/>
      <c r="P748" s="4">
        <v>20107</v>
      </c>
      <c r="Q748" s="4">
        <v>80</v>
      </c>
      <c r="AM748" s="145">
        <v>42416</v>
      </c>
      <c r="AN748" s="81">
        <v>45272</v>
      </c>
    </row>
    <row r="749" spans="1:40" x14ac:dyDescent="0.3">
      <c r="A749" s="4">
        <f ca="1">VLOOKUP(C749,Controle!O:Q,3,FALSE)</f>
        <v>68317875253</v>
      </c>
      <c r="B749" s="190">
        <v>212302002</v>
      </c>
      <c r="C749" s="176" t="s">
        <v>4739</v>
      </c>
      <c r="D749" s="81">
        <v>45279</v>
      </c>
      <c r="E749" t="s">
        <v>5911</v>
      </c>
      <c r="J749" s="4">
        <v>20089</v>
      </c>
      <c r="K749" s="107">
        <v>45233</v>
      </c>
      <c r="L749" s="16"/>
      <c r="M749" s="108"/>
      <c r="P749" s="4">
        <v>20109</v>
      </c>
      <c r="Q749" s="4">
        <v>80</v>
      </c>
      <c r="AM749" s="146">
        <v>42418</v>
      </c>
      <c r="AN749" s="81">
        <v>45272</v>
      </c>
    </row>
    <row r="750" spans="1:40" x14ac:dyDescent="0.3">
      <c r="A750" s="4">
        <f ca="1">VLOOKUP(C750,Controle!O:Q,3,FALSE)</f>
        <v>8272290200</v>
      </c>
      <c r="B750" s="190">
        <v>212302003</v>
      </c>
      <c r="C750" s="176" t="s">
        <v>131</v>
      </c>
      <c r="D750" s="81">
        <v>45279</v>
      </c>
      <c r="E750" t="s">
        <v>5911</v>
      </c>
      <c r="J750" s="4">
        <v>41518</v>
      </c>
      <c r="K750" s="107">
        <v>45230</v>
      </c>
      <c r="L750" s="16"/>
      <c r="M750" s="108"/>
      <c r="P750" s="4">
        <v>20111</v>
      </c>
      <c r="Q750" s="4">
        <v>80</v>
      </c>
      <c r="AM750" s="145">
        <v>42410</v>
      </c>
      <c r="AN750" s="81">
        <v>45272</v>
      </c>
    </row>
    <row r="751" spans="1:40" x14ac:dyDescent="0.3">
      <c r="A751" s="4">
        <f ca="1">VLOOKUP(C751,Controle!O:Q,3,FALSE)</f>
        <v>7235373210</v>
      </c>
      <c r="B751" s="190">
        <v>212302004</v>
      </c>
      <c r="C751" s="176" t="s">
        <v>135</v>
      </c>
      <c r="D751" s="81">
        <v>45279</v>
      </c>
      <c r="E751" t="s">
        <v>5911</v>
      </c>
      <c r="J751" s="4">
        <v>17166</v>
      </c>
      <c r="K751" s="107">
        <v>45175</v>
      </c>
      <c r="L751" s="16"/>
      <c r="M751" s="108"/>
      <c r="P751" s="4">
        <v>20113</v>
      </c>
      <c r="Q751" s="4">
        <v>80</v>
      </c>
      <c r="AM751" s="146">
        <v>42412</v>
      </c>
      <c r="AN751" s="81">
        <v>45272</v>
      </c>
    </row>
    <row r="752" spans="1:40" x14ac:dyDescent="0.3">
      <c r="A752" s="4">
        <f ca="1">VLOOKUP(C752,Controle!O:Q,3,FALSE)</f>
        <v>79993630225</v>
      </c>
      <c r="B752" s="190">
        <v>212302005</v>
      </c>
      <c r="C752" s="176" t="s">
        <v>4757</v>
      </c>
      <c r="D752" s="81">
        <v>45279</v>
      </c>
      <c r="E752" t="s">
        <v>5911</v>
      </c>
      <c r="J752" s="4">
        <v>16771</v>
      </c>
      <c r="K752" s="107">
        <v>45182</v>
      </c>
      <c r="L752" s="16"/>
      <c r="M752" s="108"/>
      <c r="P752" s="4">
        <v>20115</v>
      </c>
      <c r="Q752" s="4">
        <v>80</v>
      </c>
      <c r="AM752" s="145">
        <v>42420</v>
      </c>
      <c r="AN752" s="81">
        <v>45272</v>
      </c>
    </row>
    <row r="753" spans="1:40" x14ac:dyDescent="0.3">
      <c r="A753" s="4">
        <f ca="1">VLOOKUP(C753,Controle!O:Q,3,FALSE)</f>
        <v>71124676244</v>
      </c>
      <c r="B753" s="190">
        <v>212302006</v>
      </c>
      <c r="C753" s="176" t="s">
        <v>5637</v>
      </c>
      <c r="D753" s="81">
        <v>45279</v>
      </c>
      <c r="E753" t="s">
        <v>5911</v>
      </c>
      <c r="J753" s="63">
        <v>41716</v>
      </c>
      <c r="K753" s="107">
        <v>45243</v>
      </c>
      <c r="L753" s="16"/>
      <c r="M753" s="108"/>
      <c r="P753" s="4">
        <v>20117</v>
      </c>
      <c r="Q753" s="4">
        <v>80</v>
      </c>
      <c r="AM753" s="146">
        <v>42422</v>
      </c>
      <c r="AN753" s="81">
        <v>45272</v>
      </c>
    </row>
    <row r="754" spans="1:40" x14ac:dyDescent="0.3">
      <c r="A754" s="4">
        <f ca="1">VLOOKUP(C754,Controle!O:Q,3,FALSE)</f>
        <v>8361998209</v>
      </c>
      <c r="B754" s="190">
        <v>212302007</v>
      </c>
      <c r="C754" s="176" t="s">
        <v>196</v>
      </c>
      <c r="D754" s="81">
        <v>45279</v>
      </c>
      <c r="E754" t="s">
        <v>5911</v>
      </c>
      <c r="J754" s="4">
        <v>19449</v>
      </c>
      <c r="K754" s="107">
        <v>45218</v>
      </c>
      <c r="L754" s="16"/>
      <c r="M754" s="108"/>
      <c r="P754" s="4">
        <v>20119</v>
      </c>
      <c r="Q754" s="4">
        <v>80</v>
      </c>
      <c r="AM754" s="145">
        <v>35466</v>
      </c>
      <c r="AN754" s="81">
        <v>45272</v>
      </c>
    </row>
    <row r="755" spans="1:40" x14ac:dyDescent="0.3">
      <c r="A755" s="4">
        <f ca="1">VLOOKUP(C755,Controle!O:Q,3,FALSE)</f>
        <v>65211120230</v>
      </c>
      <c r="B755" s="190">
        <v>212302008</v>
      </c>
      <c r="C755" s="176" t="s">
        <v>4761</v>
      </c>
      <c r="D755" s="81">
        <v>45279</v>
      </c>
      <c r="E755" t="s">
        <v>5911</v>
      </c>
      <c r="J755" s="4">
        <v>19009</v>
      </c>
      <c r="K755" s="107">
        <v>45191</v>
      </c>
      <c r="L755" s="16"/>
      <c r="M755" s="108"/>
      <c r="P755" s="4">
        <v>20121</v>
      </c>
      <c r="Q755" s="4">
        <v>80</v>
      </c>
      <c r="AM755" s="146">
        <v>40696</v>
      </c>
      <c r="AN755" s="81">
        <v>45272</v>
      </c>
    </row>
    <row r="756" spans="1:40" x14ac:dyDescent="0.3">
      <c r="A756" s="4">
        <f ca="1">VLOOKUP(C756,Controle!O:Q,3,FALSE)</f>
        <v>3439140261</v>
      </c>
      <c r="B756" s="190">
        <v>212302009</v>
      </c>
      <c r="C756" s="176" t="s">
        <v>4497</v>
      </c>
      <c r="D756" s="81">
        <v>45279</v>
      </c>
      <c r="E756" t="s">
        <v>5911</v>
      </c>
      <c r="J756" s="4">
        <v>19409</v>
      </c>
      <c r="K756" s="107">
        <v>45214</v>
      </c>
      <c r="L756" s="16"/>
      <c r="M756" s="108"/>
      <c r="P756" s="4">
        <v>20123</v>
      </c>
      <c r="Q756" s="4">
        <v>80</v>
      </c>
      <c r="AM756" s="145">
        <v>41340</v>
      </c>
      <c r="AN756" s="81">
        <v>45272</v>
      </c>
    </row>
    <row r="757" spans="1:40" x14ac:dyDescent="0.3">
      <c r="A757" s="4">
        <f ca="1">VLOOKUP(C757,Controle!O:Q,3,FALSE)</f>
        <v>645335223</v>
      </c>
      <c r="B757" s="190">
        <v>212302010</v>
      </c>
      <c r="C757" s="176" t="s">
        <v>200</v>
      </c>
      <c r="D757" s="81">
        <v>45279</v>
      </c>
      <c r="E757" t="s">
        <v>5911</v>
      </c>
      <c r="J757" s="4">
        <v>17280</v>
      </c>
      <c r="K757" s="107">
        <v>45185</v>
      </c>
      <c r="L757" s="16"/>
      <c r="M757" s="108"/>
      <c r="P757" s="4">
        <v>20125</v>
      </c>
      <c r="Q757" s="4">
        <v>80</v>
      </c>
      <c r="AM757" s="146">
        <v>41540</v>
      </c>
      <c r="AN757" s="81">
        <v>45272</v>
      </c>
    </row>
    <row r="758" spans="1:40" x14ac:dyDescent="0.3">
      <c r="A758" s="4" t="str">
        <f ca="1">VLOOKUP(C758,Controle!O:Q,3,FALSE)</f>
        <v>864330402-68</v>
      </c>
      <c r="B758" s="190">
        <v>212302011</v>
      </c>
      <c r="C758" s="176" t="s">
        <v>1440</v>
      </c>
      <c r="D758" s="81">
        <v>45279</v>
      </c>
      <c r="E758" t="s">
        <v>5911</v>
      </c>
      <c r="J758" s="4">
        <v>19883</v>
      </c>
      <c r="K758" s="107">
        <v>45190</v>
      </c>
      <c r="L758" s="16"/>
      <c r="M758" s="108"/>
      <c r="P758" s="4">
        <v>20127</v>
      </c>
      <c r="Q758" s="4">
        <v>80</v>
      </c>
      <c r="AM758" s="145">
        <v>41544</v>
      </c>
      <c r="AN758" s="81">
        <v>45272</v>
      </c>
    </row>
    <row r="759" spans="1:40" x14ac:dyDescent="0.3">
      <c r="A759" s="4">
        <f ca="1">VLOOKUP(C759,Controle!O:Q,3,FALSE)</f>
        <v>79501125220</v>
      </c>
      <c r="B759" s="190">
        <v>212302012</v>
      </c>
      <c r="C759" s="176" t="s">
        <v>4744</v>
      </c>
      <c r="D759" s="81">
        <v>45279</v>
      </c>
      <c r="E759" t="s">
        <v>5911</v>
      </c>
      <c r="J759" s="4">
        <v>41438</v>
      </c>
      <c r="K759" s="107">
        <v>45237</v>
      </c>
      <c r="L759" s="16"/>
      <c r="M759" s="108"/>
      <c r="P759" s="4">
        <v>20129</v>
      </c>
      <c r="Q759" s="4">
        <v>80</v>
      </c>
      <c r="AM759" s="146">
        <v>42486</v>
      </c>
      <c r="AN759" s="81">
        <v>45272</v>
      </c>
    </row>
    <row r="760" spans="1:40" x14ac:dyDescent="0.3">
      <c r="A760" s="4">
        <f ca="1">VLOOKUP(C760,Controle!O:Q,3,FALSE)</f>
        <v>70092481256</v>
      </c>
      <c r="B760" s="190">
        <v>212302013</v>
      </c>
      <c r="C760" s="176" t="s">
        <v>148</v>
      </c>
      <c r="D760" s="81">
        <v>45279</v>
      </c>
      <c r="E760" t="s">
        <v>5911</v>
      </c>
      <c r="J760" s="4">
        <v>19667</v>
      </c>
      <c r="K760" s="107">
        <v>45192</v>
      </c>
      <c r="L760" s="16"/>
      <c r="M760" s="108"/>
      <c r="P760" s="4">
        <v>20131</v>
      </c>
      <c r="Q760" s="4">
        <v>80</v>
      </c>
      <c r="AM760" s="145">
        <v>42488</v>
      </c>
      <c r="AN760" s="81">
        <v>45272</v>
      </c>
    </row>
    <row r="761" spans="1:40" x14ac:dyDescent="0.3">
      <c r="A761" s="4">
        <f ca="1">VLOOKUP(C761,Controle!O:Q,3,FALSE)</f>
        <v>6944296276</v>
      </c>
      <c r="B761" s="190">
        <v>212302014</v>
      </c>
      <c r="C761" s="176" t="s">
        <v>207</v>
      </c>
      <c r="D761" s="81">
        <v>45279</v>
      </c>
      <c r="E761" t="s">
        <v>5911</v>
      </c>
      <c r="J761" s="4">
        <v>19787</v>
      </c>
      <c r="K761" s="107">
        <v>45230</v>
      </c>
      <c r="L761" s="16"/>
      <c r="M761" s="108"/>
      <c r="P761" s="4">
        <v>20133</v>
      </c>
      <c r="Q761" s="4">
        <v>80</v>
      </c>
      <c r="AM761" s="146">
        <v>42518</v>
      </c>
      <c r="AN761" s="81">
        <v>45272</v>
      </c>
    </row>
    <row r="762" spans="1:40" x14ac:dyDescent="0.3">
      <c r="A762" s="4">
        <f ca="1">VLOOKUP(C762,Controle!O:Q,3,FALSE)</f>
        <v>63788918268</v>
      </c>
      <c r="B762" s="190">
        <v>212302015</v>
      </c>
      <c r="C762" s="176" t="s">
        <v>4748</v>
      </c>
      <c r="D762" s="81">
        <v>45279</v>
      </c>
      <c r="E762" t="s">
        <v>5911</v>
      </c>
      <c r="J762" s="4">
        <v>19611</v>
      </c>
      <c r="K762" s="107">
        <v>45194</v>
      </c>
      <c r="L762" s="16"/>
      <c r="M762" s="108"/>
      <c r="P762" s="4">
        <v>20135</v>
      </c>
      <c r="Q762" s="4">
        <v>80</v>
      </c>
      <c r="AM762" s="145">
        <v>42482</v>
      </c>
      <c r="AN762" s="81">
        <v>45272</v>
      </c>
    </row>
    <row r="763" spans="1:40" x14ac:dyDescent="0.3">
      <c r="A763" s="4" t="str">
        <f ca="1">VLOOKUP(C763,Controle!O:Q,3,FALSE)</f>
        <v>060056692-73</v>
      </c>
      <c r="B763" s="190">
        <v>212302016</v>
      </c>
      <c r="C763" s="176" t="s">
        <v>1445</v>
      </c>
      <c r="D763" s="81">
        <v>45279</v>
      </c>
      <c r="E763" t="s">
        <v>5911</v>
      </c>
      <c r="J763" s="4">
        <v>19003</v>
      </c>
      <c r="K763" s="107">
        <v>45191</v>
      </c>
      <c r="L763" s="16"/>
      <c r="M763" s="108"/>
      <c r="P763" s="4">
        <v>20137</v>
      </c>
      <c r="Q763" s="4">
        <v>45</v>
      </c>
      <c r="AM763" s="146">
        <v>42484</v>
      </c>
      <c r="AN763" s="81">
        <v>45272</v>
      </c>
    </row>
    <row r="764" spans="1:40" x14ac:dyDescent="0.3">
      <c r="A764" s="4">
        <f ca="1">VLOOKUP(C764,Controle!O:Q,3,FALSE)</f>
        <v>4655300280</v>
      </c>
      <c r="B764" s="190">
        <v>212302017</v>
      </c>
      <c r="C764" s="176" t="s">
        <v>152</v>
      </c>
      <c r="D764" s="81">
        <v>45279</v>
      </c>
      <c r="E764" t="s">
        <v>5911</v>
      </c>
      <c r="J764" s="4">
        <v>41352</v>
      </c>
      <c r="K764" s="107">
        <v>45249</v>
      </c>
      <c r="L764" s="16"/>
      <c r="M764" s="108"/>
      <c r="P764" s="4">
        <v>20139</v>
      </c>
      <c r="Q764" s="4">
        <v>80</v>
      </c>
      <c r="AM764" s="145">
        <v>42512</v>
      </c>
      <c r="AN764" s="81">
        <v>45272</v>
      </c>
    </row>
    <row r="765" spans="1:40" x14ac:dyDescent="0.3">
      <c r="A765" s="4">
        <f ca="1">VLOOKUP(C765,Controle!O:Q,3,FALSE)</f>
        <v>1152773232</v>
      </c>
      <c r="B765" s="190">
        <v>212302018</v>
      </c>
      <c r="C765" s="176" t="s">
        <v>4777</v>
      </c>
      <c r="D765" s="81">
        <v>45279</v>
      </c>
      <c r="E765" t="s">
        <v>5911</v>
      </c>
      <c r="J765" s="4">
        <v>20043</v>
      </c>
      <c r="K765" s="107">
        <v>45221</v>
      </c>
      <c r="L765" s="16"/>
      <c r="M765" s="108"/>
      <c r="P765" s="4">
        <v>20141</v>
      </c>
      <c r="Q765" s="4">
        <v>80</v>
      </c>
      <c r="AM765" s="146">
        <v>42540</v>
      </c>
      <c r="AN765" s="81">
        <v>45272</v>
      </c>
    </row>
    <row r="766" spans="1:40" x14ac:dyDescent="0.3">
      <c r="A766" s="4">
        <f ca="1">VLOOKUP(C766,Controle!O:Q,3,FALSE)</f>
        <v>5257901285</v>
      </c>
      <c r="B766" s="190">
        <v>212302019</v>
      </c>
      <c r="C766" s="176" t="s">
        <v>291</v>
      </c>
      <c r="D766" s="81">
        <v>45279</v>
      </c>
      <c r="E766" t="s">
        <v>5911</v>
      </c>
      <c r="J766" s="4">
        <v>20049</v>
      </c>
      <c r="K766" s="107">
        <v>45221</v>
      </c>
      <c r="L766" s="16"/>
      <c r="M766" s="108"/>
      <c r="P766" s="4">
        <v>20143</v>
      </c>
      <c r="Q766" s="4">
        <v>80</v>
      </c>
      <c r="AM766" s="145">
        <v>42542</v>
      </c>
      <c r="AN766" s="81">
        <v>45272</v>
      </c>
    </row>
    <row r="767" spans="1:40" x14ac:dyDescent="0.3">
      <c r="A767" s="4">
        <f ca="1">VLOOKUP(C767,Controle!O:Q,3,FALSE)</f>
        <v>69502439287</v>
      </c>
      <c r="B767" s="190">
        <v>212302020</v>
      </c>
      <c r="C767" s="176" t="s">
        <v>156</v>
      </c>
      <c r="D767" s="81">
        <v>45279</v>
      </c>
      <c r="E767" t="s">
        <v>5911</v>
      </c>
      <c r="J767" s="4">
        <v>41450</v>
      </c>
      <c r="K767" s="107">
        <v>45218</v>
      </c>
      <c r="L767" s="16"/>
      <c r="M767" s="108"/>
      <c r="P767" s="4">
        <v>20145</v>
      </c>
      <c r="Q767" s="4">
        <v>80</v>
      </c>
      <c r="AM767" s="146">
        <v>42566</v>
      </c>
      <c r="AN767" s="81">
        <v>45272</v>
      </c>
    </row>
    <row r="768" spans="1:40" x14ac:dyDescent="0.3">
      <c r="A768" s="4" t="str">
        <f ca="1">VLOOKUP(C768,Controle!O:Q,3,FALSE)</f>
        <v>081997432-39</v>
      </c>
      <c r="B768" s="190">
        <v>212302021</v>
      </c>
      <c r="C768" s="176" t="s">
        <v>1449</v>
      </c>
      <c r="D768" s="81">
        <v>45279</v>
      </c>
      <c r="E768" t="s">
        <v>5911</v>
      </c>
      <c r="J768" s="4">
        <v>20091</v>
      </c>
      <c r="K768" s="107">
        <v>45236</v>
      </c>
      <c r="L768" s="16"/>
      <c r="M768" s="108"/>
      <c r="P768" s="4">
        <v>20147</v>
      </c>
      <c r="Q768" s="4">
        <v>45</v>
      </c>
      <c r="AM768" s="145">
        <v>42598</v>
      </c>
      <c r="AN768" s="81">
        <v>45272</v>
      </c>
    </row>
    <row r="769" spans="1:40" x14ac:dyDescent="0.3">
      <c r="A769" s="4">
        <f ca="1">VLOOKUP(C769,Controle!O:Q,3,FALSE)</f>
        <v>71663797234</v>
      </c>
      <c r="B769" s="190">
        <v>212302022</v>
      </c>
      <c r="C769" s="176" t="s">
        <v>4784</v>
      </c>
      <c r="D769" s="81">
        <v>45279</v>
      </c>
      <c r="E769" t="s">
        <v>5911</v>
      </c>
      <c r="J769" s="4">
        <v>19419</v>
      </c>
      <c r="K769" s="107">
        <v>45185</v>
      </c>
      <c r="L769" s="16"/>
      <c r="M769" s="108"/>
      <c r="P769" s="4">
        <v>20149</v>
      </c>
      <c r="Q769" s="4">
        <v>80</v>
      </c>
      <c r="AM769" s="146">
        <v>42600</v>
      </c>
      <c r="AN769" s="81">
        <v>45272</v>
      </c>
    </row>
    <row r="770" spans="1:40" x14ac:dyDescent="0.3">
      <c r="A770" s="4">
        <f ca="1">VLOOKUP(C770,Controle!O:Q,3,FALSE)</f>
        <v>525844295</v>
      </c>
      <c r="B770" s="190">
        <v>212302023</v>
      </c>
      <c r="C770" s="176" t="s">
        <v>176</v>
      </c>
      <c r="D770" s="81">
        <v>45279</v>
      </c>
      <c r="E770" t="s">
        <v>5911</v>
      </c>
      <c r="J770" s="4">
        <v>19909</v>
      </c>
      <c r="K770" s="107">
        <v>45195</v>
      </c>
      <c r="L770" s="16"/>
      <c r="M770" s="108"/>
      <c r="P770" s="4">
        <v>20151</v>
      </c>
      <c r="Q770" s="4">
        <v>80</v>
      </c>
      <c r="AM770" s="145">
        <v>42534</v>
      </c>
      <c r="AN770" s="81">
        <v>45272</v>
      </c>
    </row>
    <row r="771" spans="1:40" x14ac:dyDescent="0.3">
      <c r="A771" s="4">
        <f ca="1">VLOOKUP(C771,Controle!O:Q,3,FALSE)</f>
        <v>94984077204</v>
      </c>
      <c r="B771" s="190">
        <v>212302024</v>
      </c>
      <c r="C771" s="176" t="s">
        <v>298</v>
      </c>
      <c r="D771" s="81">
        <v>45279</v>
      </c>
      <c r="E771" t="s">
        <v>5911</v>
      </c>
      <c r="J771" s="4">
        <v>17318</v>
      </c>
      <c r="K771" s="107">
        <v>45195</v>
      </c>
      <c r="L771" s="16"/>
      <c r="M771" s="108"/>
      <c r="P771" s="4">
        <v>19005</v>
      </c>
      <c r="Q771" s="4">
        <v>80</v>
      </c>
      <c r="AM771" s="146">
        <v>42568</v>
      </c>
      <c r="AN771" s="81">
        <v>45272</v>
      </c>
    </row>
    <row r="772" spans="1:40" x14ac:dyDescent="0.3">
      <c r="A772" s="4">
        <f ca="1">VLOOKUP(C772,Controle!O:Q,3,FALSE)</f>
        <v>6966709255</v>
      </c>
      <c r="B772" s="190">
        <v>212302026</v>
      </c>
      <c r="C772" s="176" t="s">
        <v>180</v>
      </c>
      <c r="D772" s="81">
        <v>45279</v>
      </c>
      <c r="E772" t="s">
        <v>5911</v>
      </c>
      <c r="J772" s="4">
        <v>19725</v>
      </c>
      <c r="K772" s="107">
        <v>45189</v>
      </c>
      <c r="L772" s="16"/>
      <c r="M772" s="108"/>
      <c r="P772" s="4">
        <v>19009</v>
      </c>
      <c r="Q772" s="4">
        <v>80</v>
      </c>
      <c r="AM772" s="145">
        <v>42570</v>
      </c>
      <c r="AN772" s="81">
        <v>45272</v>
      </c>
    </row>
    <row r="773" spans="1:40" x14ac:dyDescent="0.3">
      <c r="A773" s="4">
        <f ca="1">VLOOKUP(C773,Controle!O:Q,3,FALSE)</f>
        <v>46584625249</v>
      </c>
      <c r="B773" s="190">
        <v>212302027</v>
      </c>
      <c r="C773" s="176" t="s">
        <v>2596</v>
      </c>
      <c r="D773" s="81">
        <v>45279</v>
      </c>
      <c r="E773" t="s">
        <v>5911</v>
      </c>
      <c r="J773" s="4">
        <v>35456</v>
      </c>
      <c r="K773" s="107">
        <v>45239</v>
      </c>
      <c r="L773" s="16"/>
      <c r="M773" s="108"/>
      <c r="P773" s="4">
        <v>26700</v>
      </c>
      <c r="Q773" s="4">
        <v>80</v>
      </c>
      <c r="AM773" s="146">
        <v>42572</v>
      </c>
      <c r="AN773" s="81">
        <v>45272</v>
      </c>
    </row>
    <row r="774" spans="1:40" x14ac:dyDescent="0.3">
      <c r="A774" s="4">
        <f ca="1">VLOOKUP(C774,Controle!O:Q,3,FALSE)</f>
        <v>63169185268</v>
      </c>
      <c r="B774" s="190">
        <v>212302028</v>
      </c>
      <c r="C774" s="176" t="s">
        <v>4806</v>
      </c>
      <c r="D774" s="81">
        <v>45279</v>
      </c>
      <c r="E774" t="s">
        <v>5911</v>
      </c>
      <c r="J774" s="4">
        <v>16772</v>
      </c>
      <c r="K774" s="107">
        <v>45172</v>
      </c>
      <c r="L774" s="16"/>
      <c r="M774" s="108"/>
      <c r="P774" s="4">
        <v>20345</v>
      </c>
      <c r="Q774" s="4">
        <v>80</v>
      </c>
      <c r="AM774" s="145">
        <v>42574</v>
      </c>
      <c r="AN774" s="81">
        <v>45272</v>
      </c>
    </row>
    <row r="775" spans="1:40" x14ac:dyDescent="0.3">
      <c r="A775" s="4">
        <f ca="1">VLOOKUP(C775,Controle!O:Q,3,FALSE)</f>
        <v>63504685204</v>
      </c>
      <c r="B775" s="190">
        <v>212302029</v>
      </c>
      <c r="C775" s="176" t="s">
        <v>2600</v>
      </c>
      <c r="D775" s="81">
        <v>45279</v>
      </c>
      <c r="E775" t="s">
        <v>5911</v>
      </c>
      <c r="J775" s="4">
        <v>41336</v>
      </c>
      <c r="K775" s="107">
        <v>45223</v>
      </c>
      <c r="L775" s="16"/>
      <c r="M775" s="108"/>
      <c r="P775" s="4">
        <v>26696</v>
      </c>
      <c r="Q775" s="4">
        <v>80</v>
      </c>
      <c r="AM775" s="146">
        <v>42576</v>
      </c>
      <c r="AN775" s="81">
        <v>45272</v>
      </c>
    </row>
    <row r="776" spans="1:40" x14ac:dyDescent="0.3">
      <c r="A776" s="4">
        <f ca="1">VLOOKUP(C776,Controle!O:Q,3,FALSE)</f>
        <v>62934198200</v>
      </c>
      <c r="B776" s="190">
        <v>212302030</v>
      </c>
      <c r="C776" s="176" t="s">
        <v>2834</v>
      </c>
      <c r="D776" s="81">
        <v>45279</v>
      </c>
      <c r="E776" t="s">
        <v>5911</v>
      </c>
      <c r="J776" s="4">
        <v>19425</v>
      </c>
      <c r="K776" s="107">
        <v>45216</v>
      </c>
      <c r="L776" s="16"/>
      <c r="M776" s="108"/>
      <c r="P776" s="4">
        <v>23784</v>
      </c>
      <c r="Q776" s="4">
        <v>80</v>
      </c>
      <c r="AM776" s="145">
        <v>42578</v>
      </c>
      <c r="AN776" s="81">
        <v>45272</v>
      </c>
    </row>
    <row r="777" spans="1:40" x14ac:dyDescent="0.3">
      <c r="A777" s="4">
        <f ca="1">VLOOKUP(C777,Controle!O:Q,3,FALSE)</f>
        <v>2507888296</v>
      </c>
      <c r="B777" s="190">
        <v>212302031</v>
      </c>
      <c r="C777" s="176" t="s">
        <v>2839</v>
      </c>
      <c r="D777" s="81">
        <v>45279</v>
      </c>
      <c r="E777" t="s">
        <v>5911</v>
      </c>
      <c r="J777" s="4">
        <v>20025</v>
      </c>
      <c r="K777" s="107">
        <v>45210</v>
      </c>
      <c r="L777" s="16"/>
      <c r="M777" s="108"/>
      <c r="P777" s="4">
        <v>20682</v>
      </c>
      <c r="Q777" s="4">
        <v>80</v>
      </c>
      <c r="AM777" s="146">
        <v>42580</v>
      </c>
      <c r="AN777" s="81">
        <v>45272</v>
      </c>
    </row>
    <row r="778" spans="1:40" x14ac:dyDescent="0.3">
      <c r="A778" s="4">
        <f ca="1">VLOOKUP(C778,Controle!O:Q,3,FALSE)</f>
        <v>81280548215</v>
      </c>
      <c r="B778" s="190">
        <v>212302032</v>
      </c>
      <c r="C778" s="176" t="s">
        <v>2637</v>
      </c>
      <c r="D778" s="81">
        <v>45279</v>
      </c>
      <c r="E778" t="s">
        <v>5911</v>
      </c>
      <c r="J778" s="5">
        <v>42662</v>
      </c>
      <c r="K778" s="152">
        <v>45277</v>
      </c>
      <c r="L778" s="16"/>
      <c r="M778" s="108"/>
      <c r="P778" s="4">
        <v>32502</v>
      </c>
      <c r="Q778" s="4">
        <v>80</v>
      </c>
      <c r="AM778" s="145">
        <v>42582</v>
      </c>
      <c r="AN778" s="81">
        <v>45272</v>
      </c>
    </row>
    <row r="779" spans="1:40" x14ac:dyDescent="0.3">
      <c r="A779" s="4">
        <f ca="1">VLOOKUP(C779,Controle!O:Q,3,FALSE)</f>
        <v>70002477203</v>
      </c>
      <c r="B779" s="190">
        <v>212302033</v>
      </c>
      <c r="C779" s="176" t="s">
        <v>2936</v>
      </c>
      <c r="D779" s="81">
        <v>45279</v>
      </c>
      <c r="E779" t="s">
        <v>5911</v>
      </c>
      <c r="J779" s="4">
        <v>41706</v>
      </c>
      <c r="K779" s="107">
        <v>45268</v>
      </c>
      <c r="L779" s="16"/>
      <c r="M779" s="108"/>
      <c r="P779" s="4">
        <v>26694</v>
      </c>
      <c r="Q779" s="4">
        <v>80</v>
      </c>
      <c r="AM779" s="146">
        <v>42606</v>
      </c>
      <c r="AN779" s="81">
        <v>45272</v>
      </c>
    </row>
    <row r="780" spans="1:40" x14ac:dyDescent="0.3">
      <c r="A780" s="4">
        <f ca="1">VLOOKUP(C780,Controle!O:Q,3,FALSE)</f>
        <v>48434256215</v>
      </c>
      <c r="B780" s="190">
        <v>212302034</v>
      </c>
      <c r="C780" s="176" t="s">
        <v>4829</v>
      </c>
      <c r="D780" s="81">
        <v>45279</v>
      </c>
      <c r="E780" t="s">
        <v>5911</v>
      </c>
      <c r="J780" s="4">
        <v>20041</v>
      </c>
      <c r="K780" s="107">
        <v>45192</v>
      </c>
      <c r="L780" s="16"/>
      <c r="M780" s="108"/>
      <c r="P780" s="4">
        <v>21048</v>
      </c>
      <c r="Q780" s="4">
        <v>80</v>
      </c>
      <c r="AM780" s="145">
        <v>42608</v>
      </c>
      <c r="AN780" s="81">
        <v>45272</v>
      </c>
    </row>
    <row r="781" spans="1:40" x14ac:dyDescent="0.3">
      <c r="A781" s="4">
        <f ca="1">VLOOKUP(C781,Controle!O:Q,3,FALSE)</f>
        <v>65649419272</v>
      </c>
      <c r="B781" s="190">
        <v>212302035</v>
      </c>
      <c r="C781" s="176" t="s">
        <v>2642</v>
      </c>
      <c r="D781" s="81">
        <v>45279</v>
      </c>
      <c r="E781" t="s">
        <v>5911</v>
      </c>
      <c r="J781" s="4">
        <v>42416</v>
      </c>
      <c r="K781" s="107">
        <v>45254</v>
      </c>
      <c r="L781" s="16"/>
      <c r="M781" s="108"/>
      <c r="P781" s="4">
        <v>26702</v>
      </c>
      <c r="Q781" s="4">
        <v>80</v>
      </c>
      <c r="AM781" s="146">
        <v>42610</v>
      </c>
      <c r="AN781" s="81">
        <v>45272</v>
      </c>
    </row>
    <row r="782" spans="1:40" x14ac:dyDescent="0.3">
      <c r="A782" s="4">
        <f ca="1">VLOOKUP(C782,Controle!O:Q,3,FALSE)</f>
        <v>9115234215</v>
      </c>
      <c r="B782" s="190">
        <v>212302036</v>
      </c>
      <c r="C782" s="176" t="s">
        <v>2944</v>
      </c>
      <c r="D782" s="81">
        <v>45279</v>
      </c>
      <c r="E782" t="s">
        <v>5911</v>
      </c>
      <c r="J782" s="4">
        <v>17290</v>
      </c>
      <c r="K782" s="107">
        <v>45173</v>
      </c>
      <c r="L782" s="16"/>
      <c r="M782" s="108"/>
      <c r="P782" s="4">
        <v>26692</v>
      </c>
      <c r="Q782" s="4">
        <v>80</v>
      </c>
      <c r="AM782" s="145">
        <v>16603</v>
      </c>
      <c r="AN782" s="81">
        <v>45272</v>
      </c>
    </row>
    <row r="783" spans="1:40" x14ac:dyDescent="0.3">
      <c r="A783" s="4">
        <f ca="1">VLOOKUP(C783,Controle!O:Q,3,FALSE)</f>
        <v>90203070291</v>
      </c>
      <c r="B783" s="190">
        <v>212302037</v>
      </c>
      <c r="C783" s="176" t="s">
        <v>2659</v>
      </c>
      <c r="D783" s="81">
        <v>45279</v>
      </c>
      <c r="E783" t="s">
        <v>5911</v>
      </c>
      <c r="J783" s="4">
        <v>41458</v>
      </c>
      <c r="K783" s="107">
        <v>45251</v>
      </c>
      <c r="L783" s="16"/>
      <c r="M783" s="108"/>
      <c r="P783" s="4">
        <v>26698</v>
      </c>
      <c r="Q783" s="4">
        <v>80</v>
      </c>
      <c r="AM783" s="146">
        <v>16586</v>
      </c>
      <c r="AN783" s="81">
        <v>45272</v>
      </c>
    </row>
    <row r="784" spans="1:40" x14ac:dyDescent="0.3">
      <c r="A784" s="4">
        <f ca="1">VLOOKUP(C784,Controle!O:Q,3,FALSE)</f>
        <v>61540471268</v>
      </c>
      <c r="B784" s="190">
        <v>212302038</v>
      </c>
      <c r="C784" s="176" t="s">
        <v>2704</v>
      </c>
      <c r="D784" s="81">
        <v>45279</v>
      </c>
      <c r="E784" t="s">
        <v>5911</v>
      </c>
      <c r="J784" s="4">
        <v>40686</v>
      </c>
      <c r="K784" s="107">
        <v>45218</v>
      </c>
      <c r="L784" s="16"/>
      <c r="M784" s="108"/>
      <c r="P784" s="4">
        <v>23980</v>
      </c>
      <c r="Q784" s="4">
        <v>80</v>
      </c>
      <c r="AM784" s="145">
        <v>40684</v>
      </c>
      <c r="AN784" s="81">
        <v>45272</v>
      </c>
    </row>
    <row r="785" spans="1:40" x14ac:dyDescent="0.3">
      <c r="A785" s="4">
        <f ca="1">VLOOKUP(C785,Controle!O:Q,3,FALSE)</f>
        <v>74299441249</v>
      </c>
      <c r="B785" s="190">
        <v>212302039</v>
      </c>
      <c r="C785" s="176" t="s">
        <v>2710</v>
      </c>
      <c r="D785" s="81">
        <v>45279</v>
      </c>
      <c r="E785" t="s">
        <v>5911</v>
      </c>
      <c r="J785" s="4">
        <v>17160</v>
      </c>
      <c r="K785" s="107">
        <v>45176</v>
      </c>
      <c r="L785" s="16"/>
      <c r="M785" s="108"/>
      <c r="P785" s="4">
        <v>23978</v>
      </c>
      <c r="Q785" s="4">
        <v>80</v>
      </c>
      <c r="AM785" s="146">
        <v>41710</v>
      </c>
      <c r="AN785" s="81">
        <v>45272</v>
      </c>
    </row>
    <row r="786" spans="1:40" x14ac:dyDescent="0.3">
      <c r="A786" s="4">
        <f ca="1">VLOOKUP(C786,Controle!O:Q,3,FALSE)</f>
        <v>69763488249</v>
      </c>
      <c r="B786" s="190">
        <v>212302040</v>
      </c>
      <c r="C786" s="176" t="s">
        <v>4802</v>
      </c>
      <c r="D786" s="81">
        <v>45279</v>
      </c>
      <c r="E786" t="s">
        <v>5911</v>
      </c>
      <c r="J786" s="4">
        <v>41354</v>
      </c>
      <c r="K786" s="107">
        <v>45264</v>
      </c>
      <c r="L786" s="16"/>
      <c r="M786" s="108"/>
      <c r="P786" s="4">
        <v>20353</v>
      </c>
      <c r="Q786" s="4">
        <v>80</v>
      </c>
      <c r="AM786" s="145">
        <v>41538</v>
      </c>
      <c r="AN786" s="81">
        <v>45272</v>
      </c>
    </row>
    <row r="787" spans="1:40" x14ac:dyDescent="0.3">
      <c r="J787" s="4">
        <v>19965</v>
      </c>
      <c r="K787" s="107">
        <v>45206</v>
      </c>
      <c r="L787" s="16"/>
      <c r="M787" s="108"/>
      <c r="P787" s="4">
        <v>23718</v>
      </c>
      <c r="Q787" s="4">
        <v>80</v>
      </c>
      <c r="AM787" s="146">
        <v>43164</v>
      </c>
      <c r="AN787" s="81">
        <v>45272</v>
      </c>
    </row>
    <row r="788" spans="1:40" x14ac:dyDescent="0.3">
      <c r="J788" s="4">
        <v>16465</v>
      </c>
      <c r="K788" s="107">
        <v>45262</v>
      </c>
      <c r="L788" s="16"/>
      <c r="M788" s="108"/>
      <c r="P788" s="4">
        <v>23714</v>
      </c>
      <c r="Q788" s="4">
        <v>80</v>
      </c>
      <c r="AM788" s="143">
        <v>41634</v>
      </c>
      <c r="AN788" t="s">
        <v>5914</v>
      </c>
    </row>
    <row r="789" spans="1:40" x14ac:dyDescent="0.3">
      <c r="J789" s="4">
        <v>41490</v>
      </c>
      <c r="K789" s="107">
        <v>45221</v>
      </c>
      <c r="L789" s="16"/>
      <c r="M789" s="108"/>
      <c r="P789" s="4">
        <v>20347</v>
      </c>
      <c r="Q789" s="4">
        <v>80</v>
      </c>
      <c r="AM789" s="144">
        <v>41638</v>
      </c>
      <c r="AN789" t="s">
        <v>5914</v>
      </c>
    </row>
    <row r="790" spans="1:40" x14ac:dyDescent="0.3">
      <c r="J790" s="4">
        <v>19351</v>
      </c>
      <c r="K790" s="107">
        <v>45258</v>
      </c>
      <c r="L790" s="16"/>
      <c r="M790" s="108"/>
      <c r="P790" s="4">
        <v>20351</v>
      </c>
      <c r="Q790" s="4">
        <v>80</v>
      </c>
      <c r="AM790" s="144">
        <v>41684</v>
      </c>
      <c r="AN790" t="s">
        <v>5914</v>
      </c>
    </row>
    <row r="791" spans="1:40" x14ac:dyDescent="0.3">
      <c r="J791" s="4">
        <v>17216</v>
      </c>
      <c r="K791" s="107">
        <v>45200</v>
      </c>
      <c r="L791" s="16"/>
      <c r="M791" s="108"/>
      <c r="P791" s="4">
        <v>20349</v>
      </c>
      <c r="Q791" s="4">
        <v>80</v>
      </c>
      <c r="AM791" s="144">
        <v>41718</v>
      </c>
      <c r="AN791" t="s">
        <v>5914</v>
      </c>
    </row>
    <row r="792" spans="1:40" x14ac:dyDescent="0.3">
      <c r="J792" s="4">
        <v>41640</v>
      </c>
      <c r="K792" s="107">
        <v>45264</v>
      </c>
      <c r="L792" s="16"/>
      <c r="M792" s="108"/>
      <c r="P792" s="4">
        <v>23716</v>
      </c>
      <c r="Q792" s="4">
        <v>80</v>
      </c>
      <c r="AM792" s="144">
        <v>41788</v>
      </c>
      <c r="AN792" t="s">
        <v>5914</v>
      </c>
    </row>
    <row r="793" spans="1:40" x14ac:dyDescent="0.3">
      <c r="J793" s="5">
        <v>42422</v>
      </c>
      <c r="K793" s="107">
        <v>45252</v>
      </c>
      <c r="L793" s="16"/>
      <c r="M793" s="108"/>
      <c r="P793" s="4">
        <v>26704</v>
      </c>
      <c r="Q793" s="4">
        <v>80</v>
      </c>
      <c r="AM793" s="144">
        <v>43060</v>
      </c>
      <c r="AN793" t="s">
        <v>5914</v>
      </c>
    </row>
    <row r="794" spans="1:40" x14ac:dyDescent="0.3">
      <c r="J794" s="4">
        <v>41694</v>
      </c>
      <c r="K794" s="107">
        <v>45265</v>
      </c>
      <c r="L794" s="16"/>
      <c r="M794" s="108"/>
      <c r="P794" s="4">
        <v>21050</v>
      </c>
      <c r="Q794" s="4">
        <v>80</v>
      </c>
      <c r="AM794" s="144">
        <v>43066</v>
      </c>
      <c r="AN794" t="s">
        <v>5914</v>
      </c>
    </row>
    <row r="795" spans="1:40" x14ac:dyDescent="0.3">
      <c r="J795" s="4">
        <v>21050</v>
      </c>
      <c r="K795" s="107">
        <v>45194</v>
      </c>
      <c r="L795" s="16"/>
      <c r="M795" s="108"/>
      <c r="P795" s="4">
        <v>18999</v>
      </c>
      <c r="Q795" s="4">
        <v>45</v>
      </c>
      <c r="AM795" s="144">
        <v>43070</v>
      </c>
      <c r="AN795" t="s">
        <v>5914</v>
      </c>
    </row>
    <row r="796" spans="1:40" x14ac:dyDescent="0.3">
      <c r="J796" s="4">
        <v>42372</v>
      </c>
      <c r="K796" s="107">
        <v>45264</v>
      </c>
      <c r="L796" s="16"/>
      <c r="M796" s="108"/>
      <c r="P796" s="4">
        <v>18951</v>
      </c>
      <c r="Q796" s="4">
        <v>45</v>
      </c>
      <c r="AM796" s="144">
        <v>43118</v>
      </c>
      <c r="AN796" t="s">
        <v>5914</v>
      </c>
    </row>
    <row r="797" spans="1:40" x14ac:dyDescent="0.3">
      <c r="J797" s="4">
        <v>19901</v>
      </c>
      <c r="K797" s="107">
        <v>45190</v>
      </c>
      <c r="L797" s="16"/>
      <c r="M797" s="108"/>
      <c r="P797" s="4">
        <v>18967</v>
      </c>
      <c r="Q797" s="4">
        <v>45</v>
      </c>
      <c r="AM797" s="144">
        <v>43120</v>
      </c>
      <c r="AN797" t="s">
        <v>5914</v>
      </c>
    </row>
    <row r="798" spans="1:40" x14ac:dyDescent="0.3">
      <c r="J798" s="4">
        <v>19773</v>
      </c>
      <c r="K798" s="107">
        <v>45194</v>
      </c>
      <c r="L798" s="16"/>
      <c r="M798" s="108"/>
      <c r="P798" s="4">
        <v>16556</v>
      </c>
      <c r="Q798" s="5">
        <v>45</v>
      </c>
      <c r="AM798" s="144">
        <v>43090</v>
      </c>
      <c r="AN798" t="s">
        <v>5914</v>
      </c>
    </row>
    <row r="799" spans="1:40" x14ac:dyDescent="0.3">
      <c r="J799" s="4">
        <v>19411</v>
      </c>
      <c r="K799" s="107">
        <v>45214</v>
      </c>
      <c r="L799" s="16"/>
      <c r="M799" s="108"/>
      <c r="P799" s="4">
        <v>16480</v>
      </c>
      <c r="Q799" s="5">
        <v>45</v>
      </c>
      <c r="AM799" s="144">
        <v>43092</v>
      </c>
      <c r="AN799" t="s">
        <v>5914</v>
      </c>
    </row>
    <row r="800" spans="1:40" x14ac:dyDescent="0.3">
      <c r="J800" s="4">
        <v>17192</v>
      </c>
      <c r="K800" s="107">
        <v>45197</v>
      </c>
      <c r="L800" s="16"/>
      <c r="M800" s="108"/>
      <c r="P800" s="4">
        <v>16475</v>
      </c>
      <c r="Q800" s="5">
        <v>45</v>
      </c>
      <c r="AM800" s="144">
        <v>43094</v>
      </c>
      <c r="AN800" t="s">
        <v>5914</v>
      </c>
    </row>
    <row r="801" spans="10:40" x14ac:dyDescent="0.3">
      <c r="J801" s="4">
        <v>41448</v>
      </c>
      <c r="K801" s="107">
        <v>45218</v>
      </c>
      <c r="L801" s="16"/>
      <c r="M801" s="108"/>
      <c r="P801" s="4">
        <v>16487</v>
      </c>
      <c r="Q801" s="5">
        <v>45</v>
      </c>
      <c r="AM801" s="144">
        <v>43096</v>
      </c>
      <c r="AN801" t="s">
        <v>5914</v>
      </c>
    </row>
    <row r="802" spans="10:40" x14ac:dyDescent="0.3">
      <c r="J802" s="4">
        <v>20077</v>
      </c>
      <c r="K802" s="107">
        <v>45236</v>
      </c>
      <c r="L802" s="16"/>
      <c r="M802" s="108"/>
      <c r="P802" s="4">
        <v>16488</v>
      </c>
      <c r="Q802" s="5">
        <v>45</v>
      </c>
      <c r="AM802" s="144">
        <v>43100</v>
      </c>
      <c r="AN802" t="s">
        <v>5914</v>
      </c>
    </row>
    <row r="803" spans="10:40" x14ac:dyDescent="0.3">
      <c r="J803" s="4">
        <v>17246</v>
      </c>
      <c r="K803" s="107">
        <v>45191</v>
      </c>
      <c r="L803" s="16"/>
      <c r="M803" s="108"/>
      <c r="P803" s="4">
        <v>19239</v>
      </c>
      <c r="Q803" s="5">
        <v>45</v>
      </c>
      <c r="AM803" s="144">
        <v>43102</v>
      </c>
      <c r="AN803" t="s">
        <v>5914</v>
      </c>
    </row>
    <row r="804" spans="10:40" x14ac:dyDescent="0.3">
      <c r="J804" s="4">
        <v>19335</v>
      </c>
      <c r="K804" s="107">
        <v>45215</v>
      </c>
      <c r="L804" s="16"/>
      <c r="M804" s="108"/>
      <c r="P804" s="4">
        <v>16482</v>
      </c>
      <c r="Q804" s="5">
        <v>45</v>
      </c>
      <c r="AM804" s="144">
        <v>43104</v>
      </c>
      <c r="AN804" t="s">
        <v>5914</v>
      </c>
    </row>
    <row r="805" spans="10:40" x14ac:dyDescent="0.3">
      <c r="J805" s="4">
        <v>19747</v>
      </c>
      <c r="K805" s="107">
        <v>45183</v>
      </c>
      <c r="L805" s="16"/>
      <c r="M805" s="108"/>
      <c r="P805" s="4">
        <v>16516</v>
      </c>
      <c r="Q805" s="5">
        <v>45</v>
      </c>
      <c r="AM805" s="144">
        <v>43108</v>
      </c>
      <c r="AN805" t="s">
        <v>5914</v>
      </c>
    </row>
    <row r="806" spans="10:40" x14ac:dyDescent="0.3">
      <c r="J806" s="4">
        <v>42564</v>
      </c>
      <c r="K806" s="107">
        <v>45278</v>
      </c>
      <c r="L806" s="4"/>
      <c r="M806" s="108"/>
      <c r="P806" s="4">
        <v>18733</v>
      </c>
      <c r="Q806" s="5">
        <v>45</v>
      </c>
      <c r="AM806" s="144">
        <v>43140</v>
      </c>
      <c r="AN806" t="s">
        <v>5914</v>
      </c>
    </row>
    <row r="807" spans="10:40" x14ac:dyDescent="0.3">
      <c r="J807" s="4">
        <v>42638</v>
      </c>
      <c r="K807" s="107">
        <v>45277</v>
      </c>
      <c r="L807" s="4"/>
      <c r="M807" s="108"/>
      <c r="P807" s="4">
        <v>16525</v>
      </c>
      <c r="Q807" s="5">
        <v>45</v>
      </c>
      <c r="AM807" s="144">
        <v>43142</v>
      </c>
      <c r="AN807" t="s">
        <v>5914</v>
      </c>
    </row>
    <row r="808" spans="10:40" x14ac:dyDescent="0.3">
      <c r="J808" s="63">
        <v>42640</v>
      </c>
      <c r="K808" s="107">
        <v>45278</v>
      </c>
      <c r="L808" s="4"/>
      <c r="M808" s="108"/>
      <c r="P808" s="4">
        <v>16465</v>
      </c>
      <c r="Q808" s="5">
        <v>45</v>
      </c>
      <c r="AM808" s="144">
        <v>43144</v>
      </c>
      <c r="AN808" t="s">
        <v>5914</v>
      </c>
    </row>
    <row r="809" spans="10:40" x14ac:dyDescent="0.3">
      <c r="J809" s="63">
        <v>42642</v>
      </c>
      <c r="K809" s="107">
        <v>45278</v>
      </c>
      <c r="L809" s="16"/>
      <c r="M809" s="108"/>
      <c r="P809" s="4">
        <v>16541</v>
      </c>
      <c r="Q809" s="5">
        <v>45</v>
      </c>
      <c r="AM809" s="144">
        <v>20105</v>
      </c>
      <c r="AN809" t="s">
        <v>5914</v>
      </c>
    </row>
    <row r="810" spans="10:40" x14ac:dyDescent="0.3">
      <c r="J810" s="4">
        <v>42666</v>
      </c>
      <c r="K810" s="107">
        <v>45278</v>
      </c>
      <c r="L810" s="16"/>
      <c r="M810" s="108"/>
      <c r="P810" s="4">
        <v>17657</v>
      </c>
      <c r="Q810" s="5">
        <v>45</v>
      </c>
      <c r="AM810" s="144">
        <v>26696</v>
      </c>
      <c r="AN810" t="s">
        <v>5914</v>
      </c>
    </row>
    <row r="811" spans="10:40" x14ac:dyDescent="0.3">
      <c r="J811" s="4">
        <v>42670</v>
      </c>
      <c r="K811" s="107">
        <v>45278</v>
      </c>
      <c r="L811" s="16"/>
      <c r="M811" s="108"/>
      <c r="P811" s="4">
        <v>16599</v>
      </c>
      <c r="Q811" s="5">
        <v>45</v>
      </c>
      <c r="AM811" s="144">
        <v>21122</v>
      </c>
      <c r="AN811" t="s">
        <v>5914</v>
      </c>
    </row>
    <row r="812" spans="10:40" x14ac:dyDescent="0.3">
      <c r="J812" s="4">
        <v>42678</v>
      </c>
      <c r="K812" s="107">
        <v>45278</v>
      </c>
      <c r="L812" s="16"/>
      <c r="M812" s="108"/>
      <c r="P812" s="4">
        <v>16617</v>
      </c>
      <c r="Q812" s="5">
        <v>45</v>
      </c>
      <c r="AM812" s="144">
        <v>21124</v>
      </c>
      <c r="AN812" t="s">
        <v>5914</v>
      </c>
    </row>
    <row r="813" spans="10:40" x14ac:dyDescent="0.3">
      <c r="J813" s="4">
        <v>42680</v>
      </c>
      <c r="K813" s="107">
        <v>45278</v>
      </c>
      <c r="L813" s="16"/>
      <c r="M813" s="108"/>
      <c r="P813" s="4">
        <v>18731</v>
      </c>
      <c r="Q813" s="5">
        <v>45</v>
      </c>
      <c r="AM813" s="144">
        <v>21128</v>
      </c>
      <c r="AN813" t="s">
        <v>5914</v>
      </c>
    </row>
    <row r="814" spans="10:40" x14ac:dyDescent="0.3">
      <c r="J814" s="4">
        <v>42712</v>
      </c>
      <c r="K814" s="107">
        <v>45278</v>
      </c>
      <c r="L814" s="16"/>
      <c r="M814" s="108"/>
      <c r="P814" s="4">
        <v>17671</v>
      </c>
      <c r="Q814" s="5">
        <v>45</v>
      </c>
      <c r="AM814" s="144">
        <v>21130</v>
      </c>
      <c r="AN814" t="s">
        <v>5914</v>
      </c>
    </row>
    <row r="815" spans="10:40" x14ac:dyDescent="0.3">
      <c r="J815" s="4">
        <v>42714</v>
      </c>
      <c r="K815" s="107">
        <v>45278</v>
      </c>
      <c r="L815" s="16"/>
      <c r="M815" s="108"/>
      <c r="P815" s="4">
        <v>16580</v>
      </c>
      <c r="Q815" s="5">
        <v>45</v>
      </c>
      <c r="AM815" s="144">
        <v>21132</v>
      </c>
      <c r="AN815" t="s">
        <v>5914</v>
      </c>
    </row>
    <row r="816" spans="10:40" x14ac:dyDescent="0.3">
      <c r="J816" s="4">
        <v>42716</v>
      </c>
      <c r="K816" s="107">
        <v>45278</v>
      </c>
      <c r="L816" s="16"/>
      <c r="M816" s="108"/>
      <c r="P816" s="4">
        <v>16636</v>
      </c>
      <c r="Q816" s="5">
        <v>45</v>
      </c>
      <c r="AM816" s="144">
        <v>21134</v>
      </c>
      <c r="AN816" t="s">
        <v>5914</v>
      </c>
    </row>
    <row r="817" spans="10:40" x14ac:dyDescent="0.3">
      <c r="J817" s="4">
        <v>21122</v>
      </c>
      <c r="K817" s="107">
        <v>45278</v>
      </c>
      <c r="L817" s="16"/>
      <c r="M817" s="108"/>
      <c r="P817" s="4">
        <v>16600</v>
      </c>
      <c r="Q817" s="5">
        <v>45</v>
      </c>
      <c r="AM817" s="144">
        <v>21136</v>
      </c>
      <c r="AN817" t="s">
        <v>5914</v>
      </c>
    </row>
    <row r="818" spans="10:40" x14ac:dyDescent="0.3">
      <c r="J818" s="4">
        <v>21124</v>
      </c>
      <c r="K818" s="107">
        <v>45278</v>
      </c>
      <c r="L818" s="16"/>
      <c r="M818" s="108"/>
      <c r="P818" s="4">
        <v>16468</v>
      </c>
      <c r="Q818" s="5">
        <v>45</v>
      </c>
      <c r="AM818" s="144">
        <v>21138</v>
      </c>
      <c r="AN818" t="s">
        <v>5914</v>
      </c>
    </row>
    <row r="819" spans="10:40" x14ac:dyDescent="0.3">
      <c r="J819" s="4">
        <v>21128</v>
      </c>
      <c r="K819" s="107">
        <v>45278</v>
      </c>
      <c r="L819" s="16"/>
      <c r="M819" s="108"/>
      <c r="P819" s="4">
        <v>16528</v>
      </c>
      <c r="Q819" s="5">
        <v>45</v>
      </c>
      <c r="AM819" s="144">
        <v>21142</v>
      </c>
      <c r="AN819" t="s">
        <v>5914</v>
      </c>
    </row>
    <row r="820" spans="10:40" x14ac:dyDescent="0.3">
      <c r="J820" s="4">
        <v>43118</v>
      </c>
      <c r="K820" s="107">
        <v>45278</v>
      </c>
      <c r="L820" s="16"/>
      <c r="M820" s="108"/>
      <c r="P820" s="119">
        <v>16373</v>
      </c>
      <c r="Q820" s="120">
        <v>45</v>
      </c>
      <c r="AM820" s="144">
        <v>21146</v>
      </c>
      <c r="AN820" t="s">
        <v>5914</v>
      </c>
    </row>
    <row r="821" spans="10:40" x14ac:dyDescent="0.3">
      <c r="J821" s="4">
        <v>43126</v>
      </c>
      <c r="K821" s="107">
        <v>45278</v>
      </c>
      <c r="L821" s="16"/>
      <c r="M821" s="108"/>
      <c r="P821" s="4">
        <v>17661</v>
      </c>
      <c r="Q821" s="5">
        <v>45</v>
      </c>
      <c r="AM821" s="144">
        <v>43124</v>
      </c>
      <c r="AN821" t="s">
        <v>5914</v>
      </c>
    </row>
    <row r="822" spans="10:40" x14ac:dyDescent="0.3">
      <c r="J822" s="4">
        <v>43128</v>
      </c>
      <c r="K822" s="107">
        <v>45278</v>
      </c>
      <c r="L822" s="16"/>
      <c r="M822" s="108"/>
      <c r="P822" s="4">
        <v>35452</v>
      </c>
      <c r="Q822" s="4">
        <v>80</v>
      </c>
    </row>
    <row r="823" spans="10:40" x14ac:dyDescent="0.3">
      <c r="J823" s="4">
        <v>43138</v>
      </c>
      <c r="K823" s="107">
        <v>45278</v>
      </c>
      <c r="L823" s="16"/>
      <c r="M823" s="108"/>
      <c r="P823" s="4">
        <v>35454</v>
      </c>
      <c r="Q823" s="4">
        <v>80</v>
      </c>
    </row>
    <row r="824" spans="10:40" x14ac:dyDescent="0.3">
      <c r="J824" s="4">
        <v>43142</v>
      </c>
      <c r="K824" s="107">
        <v>45278</v>
      </c>
      <c r="L824" s="16"/>
      <c r="M824" s="108"/>
      <c r="P824" s="4">
        <v>35456</v>
      </c>
      <c r="Q824" s="4">
        <v>80</v>
      </c>
    </row>
    <row r="825" spans="10:40" x14ac:dyDescent="0.3">
      <c r="J825" s="4">
        <v>42582</v>
      </c>
      <c r="K825" s="107">
        <v>45278</v>
      </c>
      <c r="L825" s="16"/>
      <c r="M825" s="108"/>
      <c r="P825" s="4">
        <v>35458</v>
      </c>
      <c r="Q825" s="4">
        <v>80</v>
      </c>
    </row>
    <row r="826" spans="10:40" x14ac:dyDescent="0.3">
      <c r="J826" s="4">
        <v>42646</v>
      </c>
      <c r="K826" s="107">
        <v>45278</v>
      </c>
      <c r="L826" s="16"/>
      <c r="M826" s="108"/>
      <c r="P826" s="4">
        <v>35460</v>
      </c>
      <c r="Q826" s="4">
        <v>80</v>
      </c>
    </row>
    <row r="827" spans="10:40" x14ac:dyDescent="0.3">
      <c r="J827" s="4">
        <v>43140</v>
      </c>
      <c r="K827" s="107">
        <v>45278</v>
      </c>
      <c r="L827" s="16"/>
      <c r="M827" s="108"/>
      <c r="P827" s="4">
        <v>35462</v>
      </c>
      <c r="Q827" s="4">
        <v>80</v>
      </c>
    </row>
    <row r="828" spans="10:40" x14ac:dyDescent="0.3">
      <c r="J828" s="16"/>
      <c r="L828" s="16"/>
      <c r="M828" s="108"/>
      <c r="P828" s="4">
        <v>35464</v>
      </c>
      <c r="Q828" s="4">
        <v>80</v>
      </c>
    </row>
    <row r="829" spans="10:40" x14ac:dyDescent="0.3">
      <c r="J829" s="16"/>
      <c r="L829" s="16"/>
      <c r="M829" s="108"/>
      <c r="P829" s="4">
        <v>35466</v>
      </c>
      <c r="Q829" s="4">
        <v>80</v>
      </c>
    </row>
    <row r="830" spans="10:40" x14ac:dyDescent="0.3">
      <c r="J830" s="16"/>
      <c r="L830" s="16"/>
      <c r="M830" s="108"/>
      <c r="P830" s="4">
        <v>35468</v>
      </c>
      <c r="Q830" s="4">
        <v>80</v>
      </c>
    </row>
    <row r="831" spans="10:40" x14ac:dyDescent="0.3">
      <c r="J831" s="16"/>
      <c r="L831" s="16"/>
      <c r="M831" s="108"/>
      <c r="P831" s="4">
        <v>35470</v>
      </c>
      <c r="Q831" s="4">
        <v>80</v>
      </c>
    </row>
    <row r="832" spans="10:40" x14ac:dyDescent="0.3">
      <c r="J832" s="16"/>
      <c r="L832" s="16"/>
      <c r="M832" s="108"/>
      <c r="P832" s="4">
        <v>40666</v>
      </c>
      <c r="Q832" s="4">
        <v>80</v>
      </c>
    </row>
    <row r="833" spans="10:17" x14ac:dyDescent="0.3">
      <c r="J833" s="16"/>
      <c r="L833" s="16"/>
      <c r="M833" s="108"/>
      <c r="P833" s="4">
        <v>40668</v>
      </c>
      <c r="Q833" s="4">
        <v>80</v>
      </c>
    </row>
    <row r="834" spans="10:17" x14ac:dyDescent="0.3">
      <c r="J834" s="16"/>
      <c r="L834" s="16"/>
      <c r="M834" s="108"/>
      <c r="P834" s="4">
        <v>40670</v>
      </c>
      <c r="Q834" s="4">
        <v>80</v>
      </c>
    </row>
    <row r="835" spans="10:17" x14ac:dyDescent="0.3">
      <c r="J835" s="16"/>
      <c r="L835" s="16"/>
      <c r="M835" s="108"/>
      <c r="P835" s="4">
        <v>40672</v>
      </c>
      <c r="Q835" s="4">
        <v>80</v>
      </c>
    </row>
    <row r="836" spans="10:17" x14ac:dyDescent="0.3">
      <c r="J836" s="16"/>
      <c r="L836" s="16"/>
      <c r="M836" s="108"/>
      <c r="P836" s="4">
        <v>40674</v>
      </c>
      <c r="Q836" s="4">
        <v>80</v>
      </c>
    </row>
    <row r="837" spans="10:17" x14ac:dyDescent="0.3">
      <c r="J837" s="16"/>
      <c r="L837" s="16"/>
      <c r="M837" s="108"/>
      <c r="P837" s="4">
        <v>40676</v>
      </c>
      <c r="Q837" s="4">
        <v>80</v>
      </c>
    </row>
    <row r="838" spans="10:17" x14ac:dyDescent="0.3">
      <c r="J838" s="16"/>
      <c r="L838" s="16"/>
      <c r="M838" s="108"/>
      <c r="P838" s="4">
        <v>40678</v>
      </c>
      <c r="Q838" s="4">
        <v>80</v>
      </c>
    </row>
    <row r="839" spans="10:17" x14ac:dyDescent="0.3">
      <c r="J839" s="16"/>
      <c r="L839" s="16"/>
      <c r="M839" s="108"/>
      <c r="P839" s="4">
        <v>40680</v>
      </c>
      <c r="Q839" s="4">
        <v>80</v>
      </c>
    </row>
    <row r="840" spans="10:17" x14ac:dyDescent="0.3">
      <c r="J840" s="16"/>
      <c r="L840" s="16"/>
      <c r="M840" s="108"/>
      <c r="P840" s="4">
        <v>40682</v>
      </c>
      <c r="Q840" s="4">
        <v>80</v>
      </c>
    </row>
    <row r="841" spans="10:17" x14ac:dyDescent="0.3">
      <c r="J841" s="16"/>
      <c r="L841" s="16"/>
      <c r="M841" s="108"/>
      <c r="P841" s="4">
        <v>40686</v>
      </c>
      <c r="Q841" s="4">
        <v>80</v>
      </c>
    </row>
    <row r="842" spans="10:17" x14ac:dyDescent="0.3">
      <c r="J842" s="16"/>
      <c r="L842" s="16"/>
      <c r="M842" s="108"/>
      <c r="P842" s="4">
        <v>18739</v>
      </c>
      <c r="Q842" s="5">
        <v>45</v>
      </c>
    </row>
    <row r="843" spans="10:17" x14ac:dyDescent="0.3">
      <c r="J843" s="16"/>
      <c r="L843" s="16"/>
      <c r="M843" s="108"/>
      <c r="P843" s="4">
        <v>17376</v>
      </c>
      <c r="Q843" s="4" t="s">
        <v>1047</v>
      </c>
    </row>
    <row r="844" spans="10:17" x14ac:dyDescent="0.3">
      <c r="J844" s="16"/>
      <c r="L844" s="16"/>
      <c r="M844" s="108"/>
      <c r="P844" s="4">
        <v>40690</v>
      </c>
      <c r="Q844" s="4">
        <v>80</v>
      </c>
    </row>
    <row r="845" spans="10:17" x14ac:dyDescent="0.3">
      <c r="J845" s="16"/>
      <c r="L845" s="16"/>
      <c r="M845" s="108"/>
      <c r="P845" s="4">
        <v>40688</v>
      </c>
      <c r="Q845" s="4">
        <v>80</v>
      </c>
    </row>
    <row r="846" spans="10:17" x14ac:dyDescent="0.3">
      <c r="J846" s="16"/>
      <c r="L846" s="4"/>
      <c r="M846" s="108"/>
      <c r="P846" s="4">
        <v>40692</v>
      </c>
      <c r="Q846" s="4">
        <v>80</v>
      </c>
    </row>
    <row r="847" spans="10:17" x14ac:dyDescent="0.3">
      <c r="J847" s="16"/>
      <c r="L847" s="4"/>
      <c r="M847" s="108"/>
      <c r="P847" s="4">
        <v>40694</v>
      </c>
      <c r="Q847" s="4">
        <v>80</v>
      </c>
    </row>
    <row r="848" spans="10:17" x14ac:dyDescent="0.3">
      <c r="J848" s="16"/>
      <c r="L848" s="4"/>
      <c r="M848" s="108"/>
      <c r="P848" s="4">
        <v>40696</v>
      </c>
      <c r="Q848" s="4">
        <v>80</v>
      </c>
    </row>
    <row r="849" spans="10:17" x14ac:dyDescent="0.3">
      <c r="J849" s="16"/>
      <c r="L849" s="4"/>
      <c r="M849" s="108"/>
      <c r="P849" s="109">
        <v>40698</v>
      </c>
      <c r="Q849" s="4">
        <v>80</v>
      </c>
    </row>
    <row r="850" spans="10:17" x14ac:dyDescent="0.3">
      <c r="J850" s="16"/>
      <c r="L850" s="4"/>
      <c r="M850" s="108"/>
      <c r="P850" s="4">
        <v>41322</v>
      </c>
      <c r="Q850" s="4">
        <v>80</v>
      </c>
    </row>
    <row r="851" spans="10:17" x14ac:dyDescent="0.3">
      <c r="J851" s="16"/>
      <c r="L851" s="16"/>
      <c r="M851" s="108"/>
      <c r="P851" s="4">
        <v>41324</v>
      </c>
      <c r="Q851" s="4">
        <v>80</v>
      </c>
    </row>
    <row r="852" spans="10:17" x14ac:dyDescent="0.3">
      <c r="J852" s="16"/>
      <c r="L852" s="16"/>
      <c r="M852" s="108"/>
      <c r="P852" s="4">
        <v>41326</v>
      </c>
      <c r="Q852" s="4">
        <v>80</v>
      </c>
    </row>
    <row r="853" spans="10:17" x14ac:dyDescent="0.3">
      <c r="J853" s="16"/>
      <c r="L853" s="16"/>
      <c r="M853" s="108"/>
      <c r="P853" s="4">
        <v>41328</v>
      </c>
      <c r="Q853" s="4">
        <v>80</v>
      </c>
    </row>
    <row r="854" spans="10:17" x14ac:dyDescent="0.3">
      <c r="J854" s="16"/>
      <c r="L854" s="16"/>
      <c r="M854" s="108"/>
      <c r="P854" s="4">
        <v>41332</v>
      </c>
      <c r="Q854" s="4">
        <v>80</v>
      </c>
    </row>
    <row r="855" spans="10:17" x14ac:dyDescent="0.3">
      <c r="J855" s="16"/>
      <c r="L855" s="16"/>
      <c r="M855" s="108"/>
      <c r="P855" s="4">
        <v>41334</v>
      </c>
      <c r="Q855" s="4">
        <v>80</v>
      </c>
    </row>
    <row r="856" spans="10:17" x14ac:dyDescent="0.3">
      <c r="J856" s="16"/>
      <c r="L856" s="16"/>
      <c r="M856" s="108"/>
      <c r="P856" s="4">
        <v>41336</v>
      </c>
      <c r="Q856" s="4">
        <v>80</v>
      </c>
    </row>
    <row r="857" spans="10:17" x14ac:dyDescent="0.3">
      <c r="J857" s="16"/>
      <c r="L857" s="16"/>
      <c r="M857" s="108"/>
      <c r="P857" s="4">
        <v>41338</v>
      </c>
      <c r="Q857" s="4">
        <v>80</v>
      </c>
    </row>
    <row r="858" spans="10:17" x14ac:dyDescent="0.3">
      <c r="J858" s="16"/>
      <c r="L858" s="16"/>
      <c r="M858" s="108"/>
      <c r="P858" s="4">
        <v>41340</v>
      </c>
      <c r="Q858" s="4">
        <v>80</v>
      </c>
    </row>
    <row r="859" spans="10:17" x14ac:dyDescent="0.3">
      <c r="J859" s="16"/>
      <c r="L859" s="16"/>
      <c r="M859" s="108"/>
      <c r="P859" s="4">
        <v>41342</v>
      </c>
      <c r="Q859" s="4">
        <v>80</v>
      </c>
    </row>
    <row r="860" spans="10:17" x14ac:dyDescent="0.3">
      <c r="J860" s="16"/>
      <c r="L860" s="16"/>
      <c r="M860" s="108"/>
      <c r="P860" s="4">
        <v>41344</v>
      </c>
      <c r="Q860" s="4">
        <v>80</v>
      </c>
    </row>
    <row r="861" spans="10:17" x14ac:dyDescent="0.3">
      <c r="J861" s="16"/>
      <c r="L861" s="16"/>
      <c r="M861" s="108"/>
      <c r="P861" s="4">
        <v>41346</v>
      </c>
      <c r="Q861" s="4">
        <v>80</v>
      </c>
    </row>
    <row r="862" spans="10:17" x14ac:dyDescent="0.3">
      <c r="J862" s="16"/>
      <c r="L862" s="16"/>
      <c r="M862" s="108"/>
      <c r="P862" s="4">
        <v>41348</v>
      </c>
      <c r="Q862" s="4">
        <v>80</v>
      </c>
    </row>
    <row r="863" spans="10:17" x14ac:dyDescent="0.3">
      <c r="J863" s="16"/>
      <c r="L863" s="16"/>
      <c r="M863" s="108"/>
      <c r="P863" s="4">
        <v>41350</v>
      </c>
      <c r="Q863" s="4">
        <v>80</v>
      </c>
    </row>
    <row r="864" spans="10:17" x14ac:dyDescent="0.3">
      <c r="J864" s="16"/>
      <c r="L864" s="16"/>
      <c r="M864" s="108"/>
      <c r="P864" s="4">
        <v>41352</v>
      </c>
      <c r="Q864" s="4">
        <v>80</v>
      </c>
    </row>
    <row r="865" spans="10:17" x14ac:dyDescent="0.3">
      <c r="J865" s="16"/>
      <c r="L865" s="16"/>
      <c r="M865" s="108"/>
      <c r="P865" s="4">
        <v>41354</v>
      </c>
      <c r="Q865" s="4">
        <v>80</v>
      </c>
    </row>
    <row r="866" spans="10:17" x14ac:dyDescent="0.3">
      <c r="J866" s="16"/>
      <c r="L866" s="16"/>
      <c r="M866" s="108"/>
      <c r="P866" s="4">
        <v>41398</v>
      </c>
      <c r="Q866" s="4">
        <v>80</v>
      </c>
    </row>
    <row r="867" spans="10:17" x14ac:dyDescent="0.3">
      <c r="J867" s="16"/>
      <c r="L867" s="16"/>
      <c r="M867" s="108"/>
      <c r="P867" s="4">
        <v>41400</v>
      </c>
      <c r="Q867" s="4">
        <v>80</v>
      </c>
    </row>
    <row r="868" spans="10:17" x14ac:dyDescent="0.3">
      <c r="J868" s="16"/>
      <c r="L868" s="16"/>
      <c r="M868" s="108"/>
      <c r="P868" s="4">
        <v>41402</v>
      </c>
      <c r="Q868" s="4">
        <v>80</v>
      </c>
    </row>
    <row r="869" spans="10:17" x14ac:dyDescent="0.3">
      <c r="J869" s="16"/>
      <c r="L869" s="16"/>
      <c r="M869" s="108"/>
      <c r="P869" s="4">
        <v>41404</v>
      </c>
      <c r="Q869" s="4">
        <v>80</v>
      </c>
    </row>
    <row r="870" spans="10:17" x14ac:dyDescent="0.3">
      <c r="J870" s="16"/>
      <c r="L870" s="16"/>
      <c r="M870" s="108"/>
      <c r="P870" s="4">
        <v>41406</v>
      </c>
      <c r="Q870" s="4">
        <v>80</v>
      </c>
    </row>
    <row r="871" spans="10:17" x14ac:dyDescent="0.3">
      <c r="J871" s="16"/>
      <c r="L871" s="16"/>
      <c r="M871" s="108"/>
      <c r="P871" s="4">
        <v>41408</v>
      </c>
      <c r="Q871" s="4">
        <v>80</v>
      </c>
    </row>
    <row r="872" spans="10:17" x14ac:dyDescent="0.3">
      <c r="J872" s="16"/>
      <c r="L872" s="16"/>
      <c r="M872" s="108"/>
      <c r="P872" s="4">
        <v>41410</v>
      </c>
      <c r="Q872" s="4">
        <v>80</v>
      </c>
    </row>
    <row r="873" spans="10:17" x14ac:dyDescent="0.3">
      <c r="J873" s="16"/>
      <c r="L873" s="16"/>
      <c r="M873" s="108"/>
      <c r="P873" s="4">
        <v>41412</v>
      </c>
      <c r="Q873" s="4">
        <v>80</v>
      </c>
    </row>
    <row r="874" spans="10:17" x14ac:dyDescent="0.3">
      <c r="J874" s="16"/>
      <c r="L874" s="16"/>
      <c r="M874" s="108"/>
      <c r="P874" s="4">
        <v>16915</v>
      </c>
      <c r="Q874" s="4">
        <v>80</v>
      </c>
    </row>
    <row r="875" spans="10:17" x14ac:dyDescent="0.3">
      <c r="J875" s="16"/>
      <c r="L875" s="16"/>
      <c r="M875" s="108"/>
      <c r="P875" s="4">
        <v>17033</v>
      </c>
      <c r="Q875" s="4">
        <v>80</v>
      </c>
    </row>
    <row r="876" spans="10:17" x14ac:dyDescent="0.3">
      <c r="J876" s="16"/>
      <c r="L876" s="16"/>
      <c r="M876" s="108"/>
      <c r="P876" s="4">
        <v>17072</v>
      </c>
      <c r="Q876" s="4">
        <v>45</v>
      </c>
    </row>
    <row r="877" spans="10:17" x14ac:dyDescent="0.3">
      <c r="J877" s="16"/>
      <c r="L877" s="16"/>
      <c r="M877" s="108"/>
      <c r="P877" s="4">
        <v>19107</v>
      </c>
      <c r="Q877" s="5">
        <v>45</v>
      </c>
    </row>
    <row r="878" spans="10:17" x14ac:dyDescent="0.3">
      <c r="J878" s="16"/>
      <c r="L878" s="16"/>
      <c r="M878" s="108"/>
      <c r="P878" s="4">
        <v>18737</v>
      </c>
      <c r="Q878" s="5">
        <v>45</v>
      </c>
    </row>
    <row r="879" spans="10:17" x14ac:dyDescent="0.3">
      <c r="J879" s="16"/>
      <c r="L879" s="16"/>
      <c r="M879" s="108"/>
      <c r="P879" s="4">
        <v>18779</v>
      </c>
      <c r="Q879" s="5">
        <v>45</v>
      </c>
    </row>
    <row r="880" spans="10:17" x14ac:dyDescent="0.3">
      <c r="J880" s="16"/>
      <c r="L880" s="16"/>
      <c r="M880" s="108"/>
      <c r="P880" s="4">
        <v>41436</v>
      </c>
      <c r="Q880" s="4">
        <v>80</v>
      </c>
    </row>
    <row r="881" spans="10:17" x14ac:dyDescent="0.3">
      <c r="J881" s="16"/>
      <c r="L881" s="16"/>
      <c r="M881" s="108"/>
      <c r="P881" s="4">
        <v>41438</v>
      </c>
      <c r="Q881" s="4">
        <v>80</v>
      </c>
    </row>
    <row r="882" spans="10:17" x14ac:dyDescent="0.3">
      <c r="J882" s="16"/>
      <c r="L882" s="16"/>
      <c r="M882" s="108"/>
      <c r="P882" s="4">
        <v>41440</v>
      </c>
      <c r="Q882" s="4">
        <v>80</v>
      </c>
    </row>
    <row r="883" spans="10:17" x14ac:dyDescent="0.3">
      <c r="J883" s="16"/>
      <c r="L883" s="16"/>
      <c r="M883" s="108"/>
      <c r="P883" s="4">
        <v>41442</v>
      </c>
      <c r="Q883" s="4">
        <v>80</v>
      </c>
    </row>
    <row r="884" spans="10:17" x14ac:dyDescent="0.3">
      <c r="J884" s="16"/>
      <c r="L884" s="16"/>
      <c r="M884" s="108"/>
      <c r="P884" s="4">
        <v>41444</v>
      </c>
      <c r="Q884" s="4">
        <v>80</v>
      </c>
    </row>
    <row r="885" spans="10:17" x14ac:dyDescent="0.3">
      <c r="J885" s="16"/>
      <c r="L885" s="16"/>
      <c r="M885" s="108"/>
      <c r="P885" s="4">
        <v>41432</v>
      </c>
      <c r="Q885" s="4">
        <v>80</v>
      </c>
    </row>
    <row r="886" spans="10:17" x14ac:dyDescent="0.3">
      <c r="J886" s="16"/>
      <c r="L886" s="16"/>
      <c r="M886" s="108"/>
      <c r="P886" s="4">
        <v>41430</v>
      </c>
      <c r="Q886" s="4">
        <v>80</v>
      </c>
    </row>
    <row r="887" spans="10:17" x14ac:dyDescent="0.3">
      <c r="J887" s="16"/>
      <c r="L887" s="16"/>
      <c r="M887" s="108"/>
      <c r="P887" s="4">
        <v>41434</v>
      </c>
      <c r="Q887" s="4">
        <v>80</v>
      </c>
    </row>
    <row r="888" spans="10:17" x14ac:dyDescent="0.3">
      <c r="J888" s="16"/>
      <c r="L888" s="16"/>
      <c r="M888" s="108"/>
      <c r="P888" s="4">
        <v>41454</v>
      </c>
      <c r="Q888" s="4">
        <v>80</v>
      </c>
    </row>
    <row r="889" spans="10:17" x14ac:dyDescent="0.3">
      <c r="J889" s="16"/>
      <c r="L889" s="16"/>
      <c r="M889" s="108"/>
      <c r="P889" s="4">
        <v>41456</v>
      </c>
      <c r="Q889" s="4">
        <v>80</v>
      </c>
    </row>
    <row r="890" spans="10:17" x14ac:dyDescent="0.3">
      <c r="J890" s="16"/>
      <c r="L890" s="16"/>
      <c r="M890" s="108"/>
      <c r="P890" s="4">
        <v>41458</v>
      </c>
      <c r="Q890" s="4">
        <v>80</v>
      </c>
    </row>
    <row r="891" spans="10:17" x14ac:dyDescent="0.3">
      <c r="J891" s="16"/>
      <c r="L891" s="16"/>
      <c r="M891" s="108"/>
      <c r="P891" s="4">
        <v>41470</v>
      </c>
      <c r="Q891" s="4">
        <v>80</v>
      </c>
    </row>
    <row r="892" spans="10:17" x14ac:dyDescent="0.3">
      <c r="J892" s="16"/>
      <c r="L892" s="16"/>
      <c r="M892" s="108"/>
      <c r="P892" s="4">
        <v>41472</v>
      </c>
      <c r="Q892" s="4">
        <v>80</v>
      </c>
    </row>
    <row r="893" spans="10:17" x14ac:dyDescent="0.3">
      <c r="J893" s="16"/>
      <c r="L893" s="16"/>
      <c r="M893" s="108"/>
      <c r="P893" s="4">
        <v>41474</v>
      </c>
      <c r="Q893" s="4">
        <v>80</v>
      </c>
    </row>
    <row r="894" spans="10:17" x14ac:dyDescent="0.3">
      <c r="J894" s="16"/>
      <c r="L894" s="16"/>
      <c r="M894" s="108"/>
      <c r="P894" s="4">
        <v>41476</v>
      </c>
      <c r="Q894" s="4">
        <v>80</v>
      </c>
    </row>
    <row r="895" spans="10:17" x14ac:dyDescent="0.3">
      <c r="J895" s="16"/>
      <c r="L895" s="16"/>
      <c r="M895" s="108"/>
      <c r="P895" s="4">
        <v>41540</v>
      </c>
      <c r="Q895" s="4">
        <v>80</v>
      </c>
    </row>
    <row r="896" spans="10:17" x14ac:dyDescent="0.3">
      <c r="J896" s="16"/>
      <c r="L896" s="16"/>
      <c r="M896" s="108"/>
      <c r="P896" s="4">
        <v>41542</v>
      </c>
      <c r="Q896" s="4">
        <v>80</v>
      </c>
    </row>
    <row r="897" spans="10:17" x14ac:dyDescent="0.3">
      <c r="J897" s="16"/>
      <c r="L897" s="16"/>
      <c r="M897" s="108"/>
      <c r="P897" s="4">
        <v>41544</v>
      </c>
      <c r="Q897" s="4">
        <v>80</v>
      </c>
    </row>
    <row r="898" spans="10:17" x14ac:dyDescent="0.3">
      <c r="J898" s="16"/>
      <c r="L898" s="16"/>
      <c r="M898" s="108"/>
      <c r="P898" s="4">
        <v>41546</v>
      </c>
      <c r="Q898" s="4">
        <v>80</v>
      </c>
    </row>
    <row r="899" spans="10:17" x14ac:dyDescent="0.3">
      <c r="J899" s="16"/>
      <c r="L899" s="16"/>
      <c r="M899" s="108"/>
      <c r="P899" s="4">
        <v>41446</v>
      </c>
      <c r="Q899" s="4">
        <v>80</v>
      </c>
    </row>
    <row r="900" spans="10:17" x14ac:dyDescent="0.3">
      <c r="J900" s="16"/>
      <c r="L900" s="16"/>
      <c r="M900" s="108"/>
      <c r="P900" s="4">
        <v>41448</v>
      </c>
      <c r="Q900" s="4">
        <v>80</v>
      </c>
    </row>
    <row r="901" spans="10:17" x14ac:dyDescent="0.3">
      <c r="J901" s="16"/>
      <c r="L901" s="16"/>
      <c r="M901" s="108"/>
      <c r="P901" s="4">
        <v>41450</v>
      </c>
      <c r="Q901" s="4">
        <v>80</v>
      </c>
    </row>
    <row r="902" spans="10:17" x14ac:dyDescent="0.3">
      <c r="J902" s="16"/>
      <c r="L902" s="16"/>
      <c r="M902" s="108"/>
      <c r="P902" s="4">
        <v>41452</v>
      </c>
      <c r="Q902" s="4">
        <v>80</v>
      </c>
    </row>
    <row r="903" spans="10:17" x14ac:dyDescent="0.3">
      <c r="J903" s="16"/>
      <c r="L903" s="16"/>
      <c r="M903" s="108"/>
      <c r="P903" s="4">
        <v>41460</v>
      </c>
      <c r="Q903" s="4">
        <v>80</v>
      </c>
    </row>
    <row r="904" spans="10:17" x14ac:dyDescent="0.3">
      <c r="J904" s="16"/>
      <c r="L904" s="16"/>
      <c r="M904" s="108"/>
      <c r="P904" s="4">
        <v>41462</v>
      </c>
      <c r="Q904" s="4">
        <v>80</v>
      </c>
    </row>
    <row r="905" spans="10:17" x14ac:dyDescent="0.3">
      <c r="J905" s="16"/>
      <c r="L905" s="16"/>
      <c r="M905" s="108"/>
      <c r="P905" s="4">
        <v>41466</v>
      </c>
      <c r="Q905" s="4">
        <v>80</v>
      </c>
    </row>
    <row r="906" spans="10:17" x14ac:dyDescent="0.3">
      <c r="J906" s="16"/>
      <c r="L906" s="16"/>
      <c r="M906" s="108"/>
      <c r="P906" s="4">
        <v>41468</v>
      </c>
      <c r="Q906" s="4">
        <v>80</v>
      </c>
    </row>
    <row r="907" spans="10:17" x14ac:dyDescent="0.3">
      <c r="J907" s="16"/>
      <c r="L907" s="16"/>
      <c r="M907" s="108"/>
      <c r="P907" s="4">
        <v>41478</v>
      </c>
      <c r="Q907" s="4">
        <v>80</v>
      </c>
    </row>
    <row r="908" spans="10:17" x14ac:dyDescent="0.3">
      <c r="J908" s="16"/>
      <c r="L908" s="16"/>
      <c r="M908" s="108"/>
      <c r="P908" s="4">
        <v>41480</v>
      </c>
      <c r="Q908" s="4">
        <v>80</v>
      </c>
    </row>
    <row r="909" spans="10:17" x14ac:dyDescent="0.3">
      <c r="J909" s="16"/>
      <c r="L909" s="16"/>
      <c r="M909" s="108"/>
      <c r="P909" s="4">
        <v>41482</v>
      </c>
      <c r="Q909" s="4">
        <v>80</v>
      </c>
    </row>
    <row r="910" spans="10:17" x14ac:dyDescent="0.3">
      <c r="J910" s="16"/>
      <c r="L910" s="16"/>
      <c r="M910" s="108"/>
      <c r="P910" s="4">
        <v>41484</v>
      </c>
      <c r="Q910" s="4">
        <v>80</v>
      </c>
    </row>
    <row r="911" spans="10:17" x14ac:dyDescent="0.3">
      <c r="J911" s="16"/>
      <c r="L911" s="16"/>
      <c r="M911" s="108"/>
      <c r="P911" s="4">
        <v>41486</v>
      </c>
      <c r="Q911" s="4">
        <v>80</v>
      </c>
    </row>
    <row r="912" spans="10:17" x14ac:dyDescent="0.3">
      <c r="J912" s="16"/>
      <c r="L912" s="16"/>
      <c r="M912" s="108"/>
      <c r="P912" s="4">
        <v>41488</v>
      </c>
      <c r="Q912" s="4">
        <v>80</v>
      </c>
    </row>
    <row r="913" spans="10:17" x14ac:dyDescent="0.3">
      <c r="J913" s="16"/>
      <c r="L913" s="16"/>
      <c r="M913" s="108"/>
      <c r="P913" s="4">
        <v>41490</v>
      </c>
      <c r="Q913" s="4">
        <v>80</v>
      </c>
    </row>
    <row r="914" spans="10:17" x14ac:dyDescent="0.3">
      <c r="J914" s="16"/>
      <c r="L914" s="16"/>
      <c r="M914" s="108"/>
      <c r="P914" s="4">
        <v>41492</v>
      </c>
      <c r="Q914" s="4">
        <v>80</v>
      </c>
    </row>
    <row r="915" spans="10:17" x14ac:dyDescent="0.3">
      <c r="J915" s="16"/>
      <c r="L915" s="16"/>
      <c r="M915" s="108"/>
      <c r="P915" s="4">
        <v>41494</v>
      </c>
      <c r="Q915" s="4">
        <v>80</v>
      </c>
    </row>
    <row r="916" spans="10:17" x14ac:dyDescent="0.3">
      <c r="J916" s="16"/>
      <c r="L916" s="16"/>
      <c r="M916" s="108"/>
      <c r="P916" s="4">
        <v>41496</v>
      </c>
      <c r="Q916" s="4">
        <v>80</v>
      </c>
    </row>
    <row r="917" spans="10:17" x14ac:dyDescent="0.3">
      <c r="J917" s="16"/>
      <c r="L917" s="16"/>
      <c r="M917" s="108"/>
      <c r="P917" s="4">
        <v>41498</v>
      </c>
      <c r="Q917" s="4">
        <v>80</v>
      </c>
    </row>
    <row r="918" spans="10:17" x14ac:dyDescent="0.3">
      <c r="J918" s="16"/>
      <c r="L918" s="16"/>
      <c r="M918" s="108"/>
      <c r="P918" s="4">
        <v>41500</v>
      </c>
      <c r="Q918" s="4">
        <v>80</v>
      </c>
    </row>
    <row r="919" spans="10:17" x14ac:dyDescent="0.3">
      <c r="J919" s="16"/>
      <c r="L919" s="16"/>
      <c r="M919" s="108"/>
      <c r="P919" s="4">
        <v>41502</v>
      </c>
      <c r="Q919" s="4">
        <v>80</v>
      </c>
    </row>
    <row r="920" spans="10:17" x14ac:dyDescent="0.3">
      <c r="J920" s="16"/>
      <c r="L920" s="16"/>
      <c r="M920" s="108"/>
      <c r="P920" s="4">
        <v>41504</v>
      </c>
      <c r="Q920" s="4">
        <v>80</v>
      </c>
    </row>
    <row r="921" spans="10:17" x14ac:dyDescent="0.3">
      <c r="J921" s="16"/>
      <c r="L921" s="16"/>
      <c r="M921" s="108"/>
      <c r="P921" s="4">
        <v>41506</v>
      </c>
      <c r="Q921" s="4">
        <v>80</v>
      </c>
    </row>
    <row r="922" spans="10:17" x14ac:dyDescent="0.3">
      <c r="J922" s="16"/>
      <c r="L922" s="16"/>
      <c r="M922" s="108"/>
      <c r="P922" s="4">
        <v>41508</v>
      </c>
      <c r="Q922" s="4">
        <v>80</v>
      </c>
    </row>
    <row r="923" spans="10:17" x14ac:dyDescent="0.3">
      <c r="J923" s="16"/>
      <c r="L923" s="16"/>
      <c r="M923" s="108"/>
      <c r="P923" s="4">
        <v>41510</v>
      </c>
      <c r="Q923" s="4">
        <v>80</v>
      </c>
    </row>
    <row r="924" spans="10:17" x14ac:dyDescent="0.3">
      <c r="J924" s="16"/>
      <c r="L924" s="16"/>
      <c r="M924" s="108"/>
      <c r="P924" s="4">
        <v>41512</v>
      </c>
      <c r="Q924" s="4">
        <v>80</v>
      </c>
    </row>
    <row r="925" spans="10:17" x14ac:dyDescent="0.3">
      <c r="J925" s="16"/>
      <c r="L925" s="16"/>
      <c r="M925" s="108"/>
      <c r="P925" s="4">
        <v>41514</v>
      </c>
      <c r="Q925" s="4">
        <v>80</v>
      </c>
    </row>
    <row r="926" spans="10:17" x14ac:dyDescent="0.3">
      <c r="J926" s="16"/>
      <c r="L926" s="16"/>
      <c r="M926" s="108"/>
      <c r="P926" s="4">
        <v>41516</v>
      </c>
      <c r="Q926" s="4">
        <v>80</v>
      </c>
    </row>
    <row r="927" spans="10:17" x14ac:dyDescent="0.3">
      <c r="J927" s="16"/>
      <c r="L927" s="16"/>
      <c r="M927" s="108"/>
      <c r="P927" s="4">
        <v>41518</v>
      </c>
      <c r="Q927" s="4">
        <v>80</v>
      </c>
    </row>
    <row r="928" spans="10:17" x14ac:dyDescent="0.3">
      <c r="J928" s="16"/>
      <c r="L928" s="16"/>
      <c r="M928" s="108"/>
      <c r="P928" s="4">
        <v>41520</v>
      </c>
      <c r="Q928" s="4">
        <v>80</v>
      </c>
    </row>
    <row r="929" spans="10:17" x14ac:dyDescent="0.3">
      <c r="J929" s="16"/>
      <c r="L929" s="16"/>
      <c r="M929" s="108"/>
      <c r="P929" s="4">
        <v>41522</v>
      </c>
      <c r="Q929" s="4">
        <v>80</v>
      </c>
    </row>
    <row r="930" spans="10:17" x14ac:dyDescent="0.3">
      <c r="J930" s="16"/>
      <c r="L930" s="16"/>
      <c r="M930" s="108"/>
      <c r="P930" s="4">
        <v>41524</v>
      </c>
      <c r="Q930" s="4">
        <v>80</v>
      </c>
    </row>
    <row r="931" spans="10:17" x14ac:dyDescent="0.3">
      <c r="J931" s="16"/>
      <c r="L931" s="16"/>
      <c r="M931" s="108"/>
      <c r="P931" s="4">
        <v>41526</v>
      </c>
      <c r="Q931" s="4">
        <v>80</v>
      </c>
    </row>
    <row r="932" spans="10:17" x14ac:dyDescent="0.3">
      <c r="J932" s="16"/>
      <c r="L932" s="16"/>
      <c r="M932" s="108"/>
      <c r="P932" s="4">
        <v>41528</v>
      </c>
      <c r="Q932" s="4">
        <v>80</v>
      </c>
    </row>
    <row r="933" spans="10:17" x14ac:dyDescent="0.3">
      <c r="J933" s="16"/>
      <c r="L933" s="16"/>
      <c r="M933" s="108"/>
      <c r="P933" s="4">
        <v>41530</v>
      </c>
      <c r="Q933" s="4">
        <v>80</v>
      </c>
    </row>
    <row r="934" spans="10:17" x14ac:dyDescent="0.3">
      <c r="J934" s="16"/>
      <c r="L934" s="16"/>
      <c r="M934" s="108"/>
      <c r="P934" s="4">
        <v>41532</v>
      </c>
      <c r="Q934" s="4">
        <v>80</v>
      </c>
    </row>
    <row r="935" spans="10:17" x14ac:dyDescent="0.3">
      <c r="J935" s="16"/>
      <c r="L935" s="16"/>
      <c r="M935" s="108"/>
      <c r="P935" s="4">
        <v>41534</v>
      </c>
      <c r="Q935" s="4">
        <v>80</v>
      </c>
    </row>
    <row r="936" spans="10:17" x14ac:dyDescent="0.3">
      <c r="J936" s="16"/>
      <c r="L936" s="16"/>
      <c r="M936" s="108"/>
      <c r="P936" s="4">
        <v>41536</v>
      </c>
      <c r="Q936" s="4">
        <v>80</v>
      </c>
    </row>
    <row r="937" spans="10:17" x14ac:dyDescent="0.3">
      <c r="J937" s="16"/>
      <c r="L937" s="16"/>
      <c r="M937" s="108"/>
      <c r="P937" s="4">
        <v>16887</v>
      </c>
      <c r="Q937" s="4">
        <v>80</v>
      </c>
    </row>
    <row r="938" spans="10:17" x14ac:dyDescent="0.3">
      <c r="J938" s="16"/>
      <c r="L938" s="16"/>
      <c r="M938" s="108"/>
      <c r="P938" s="4">
        <v>16898</v>
      </c>
      <c r="Q938" s="4" t="s">
        <v>365</v>
      </c>
    </row>
    <row r="939" spans="10:17" x14ac:dyDescent="0.3">
      <c r="J939" s="16"/>
      <c r="L939" s="16"/>
      <c r="M939" s="108"/>
      <c r="P939" s="4">
        <v>16795</v>
      </c>
      <c r="Q939" s="4">
        <v>80</v>
      </c>
    </row>
    <row r="940" spans="10:17" x14ac:dyDescent="0.3">
      <c r="J940" s="16"/>
      <c r="L940" s="16"/>
      <c r="M940" s="108"/>
      <c r="P940" s="4">
        <v>16851</v>
      </c>
      <c r="Q940" s="4" t="s">
        <v>365</v>
      </c>
    </row>
    <row r="941" spans="10:17" x14ac:dyDescent="0.3">
      <c r="J941" s="16"/>
      <c r="L941" s="16"/>
      <c r="M941" s="108"/>
      <c r="P941" s="4">
        <v>16791</v>
      </c>
      <c r="Q941" s="4">
        <v>80</v>
      </c>
    </row>
    <row r="942" spans="10:17" x14ac:dyDescent="0.3">
      <c r="J942" s="16"/>
      <c r="L942" s="16"/>
      <c r="M942" s="108"/>
      <c r="P942" s="4">
        <v>16944</v>
      </c>
      <c r="Q942" s="4" t="s">
        <v>365</v>
      </c>
    </row>
    <row r="943" spans="10:17" x14ac:dyDescent="0.3">
      <c r="J943" s="16"/>
      <c r="L943" s="16"/>
      <c r="M943" s="108"/>
      <c r="P943" s="4">
        <v>17378</v>
      </c>
      <c r="Q943" s="4">
        <v>80</v>
      </c>
    </row>
    <row r="944" spans="10:17" x14ac:dyDescent="0.3">
      <c r="J944" s="16"/>
      <c r="L944" s="16"/>
      <c r="M944" s="108"/>
      <c r="P944" s="4">
        <v>16751</v>
      </c>
      <c r="Q944" s="4" t="s">
        <v>365</v>
      </c>
    </row>
    <row r="945" spans="10:17" x14ac:dyDescent="0.3">
      <c r="J945" s="16"/>
      <c r="L945" s="16"/>
      <c r="M945" s="108"/>
      <c r="P945" s="4">
        <v>16586</v>
      </c>
      <c r="Q945" s="5">
        <v>45</v>
      </c>
    </row>
    <row r="946" spans="10:17" x14ac:dyDescent="0.3">
      <c r="J946" s="16"/>
      <c r="L946" s="16"/>
      <c r="M946" s="108"/>
      <c r="P946" s="4">
        <v>16547</v>
      </c>
      <c r="Q946" s="5">
        <v>45</v>
      </c>
    </row>
    <row r="947" spans="10:17" x14ac:dyDescent="0.3">
      <c r="J947" s="16"/>
      <c r="L947" s="16"/>
      <c r="M947" s="108"/>
      <c r="P947" s="4">
        <v>40684</v>
      </c>
      <c r="Q947" s="4">
        <v>80</v>
      </c>
    </row>
    <row r="948" spans="10:17" x14ac:dyDescent="0.3">
      <c r="J948" s="16"/>
      <c r="L948" s="16"/>
      <c r="M948" s="108"/>
      <c r="P948" s="4">
        <v>19467</v>
      </c>
      <c r="Q948" s="4">
        <v>80</v>
      </c>
    </row>
    <row r="949" spans="10:17" x14ac:dyDescent="0.3">
      <c r="J949" s="16"/>
      <c r="L949" s="16"/>
      <c r="M949" s="108"/>
      <c r="P949" s="4">
        <v>41634</v>
      </c>
      <c r="Q949" s="4">
        <v>80</v>
      </c>
    </row>
    <row r="950" spans="10:17" x14ac:dyDescent="0.3">
      <c r="J950" s="16"/>
      <c r="L950" s="16"/>
      <c r="M950" s="108"/>
      <c r="P950" s="4">
        <v>41636</v>
      </c>
      <c r="Q950" s="4">
        <v>80</v>
      </c>
    </row>
    <row r="951" spans="10:17" x14ac:dyDescent="0.3">
      <c r="J951" s="16"/>
      <c r="L951" s="16"/>
      <c r="M951" s="108"/>
      <c r="P951" s="4">
        <v>41638</v>
      </c>
      <c r="Q951" s="4">
        <v>80</v>
      </c>
    </row>
    <row r="952" spans="10:17" x14ac:dyDescent="0.3">
      <c r="J952" s="16"/>
      <c r="L952" s="16"/>
      <c r="M952" s="108"/>
      <c r="P952" s="4">
        <v>41642</v>
      </c>
      <c r="Q952" s="4">
        <v>80</v>
      </c>
    </row>
    <row r="953" spans="10:17" x14ac:dyDescent="0.3">
      <c r="J953" s="16"/>
      <c r="L953" s="16"/>
      <c r="M953" s="108"/>
      <c r="P953" s="4">
        <v>41648</v>
      </c>
      <c r="Q953" s="4">
        <v>80</v>
      </c>
    </row>
    <row r="954" spans="10:17" x14ac:dyDescent="0.3">
      <c r="J954" s="16"/>
      <c r="L954" s="16"/>
      <c r="M954" s="108"/>
      <c r="P954" s="4">
        <v>41658</v>
      </c>
      <c r="Q954" s="4">
        <v>80</v>
      </c>
    </row>
    <row r="955" spans="10:17" x14ac:dyDescent="0.3">
      <c r="J955" s="16"/>
      <c r="L955" s="16"/>
      <c r="M955" s="108"/>
      <c r="P955" s="4">
        <v>41662</v>
      </c>
      <c r="Q955" s="4">
        <v>80</v>
      </c>
    </row>
    <row r="956" spans="10:17" x14ac:dyDescent="0.3">
      <c r="J956" s="16"/>
      <c r="L956" s="16"/>
      <c r="M956" s="108"/>
      <c r="P956" s="4">
        <v>41664</v>
      </c>
      <c r="Q956" s="4">
        <v>80</v>
      </c>
    </row>
    <row r="957" spans="10:17" x14ac:dyDescent="0.3">
      <c r="J957" s="16"/>
      <c r="L957" s="16"/>
      <c r="M957" s="108"/>
      <c r="P957" s="4">
        <v>41672</v>
      </c>
      <c r="Q957" s="4">
        <v>80</v>
      </c>
    </row>
    <row r="958" spans="10:17" x14ac:dyDescent="0.3">
      <c r="J958" s="16"/>
      <c r="L958" s="16"/>
      <c r="M958" s="108"/>
      <c r="P958" s="4">
        <v>41680</v>
      </c>
      <c r="Q958" s="4">
        <v>80</v>
      </c>
    </row>
    <row r="959" spans="10:17" x14ac:dyDescent="0.3">
      <c r="J959" s="16"/>
      <c r="L959" s="16"/>
      <c r="M959" s="108"/>
      <c r="P959" s="4">
        <v>41682</v>
      </c>
      <c r="Q959" s="4">
        <v>80</v>
      </c>
    </row>
    <row r="960" spans="10:17" x14ac:dyDescent="0.3">
      <c r="J960" s="16"/>
      <c r="L960" s="16"/>
      <c r="M960" s="108"/>
      <c r="P960" s="4">
        <v>41684</v>
      </c>
      <c r="Q960" s="4">
        <v>80</v>
      </c>
    </row>
    <row r="961" spans="10:17" x14ac:dyDescent="0.3">
      <c r="J961" s="16"/>
      <c r="L961" s="16"/>
      <c r="M961" s="108"/>
      <c r="P961" s="4">
        <v>41686</v>
      </c>
      <c r="Q961" s="4">
        <v>80</v>
      </c>
    </row>
    <row r="962" spans="10:17" x14ac:dyDescent="0.3">
      <c r="J962" s="16"/>
      <c r="L962" s="16"/>
      <c r="M962" s="108"/>
      <c r="P962" s="4">
        <v>41640</v>
      </c>
      <c r="Q962" s="4">
        <v>80</v>
      </c>
    </row>
    <row r="963" spans="10:17" x14ac:dyDescent="0.3">
      <c r="J963" s="16"/>
      <c r="L963" s="16"/>
      <c r="M963" s="108"/>
      <c r="P963" s="4">
        <v>41644</v>
      </c>
      <c r="Q963" s="4">
        <v>80</v>
      </c>
    </row>
    <row r="964" spans="10:17" x14ac:dyDescent="0.3">
      <c r="J964" s="16"/>
      <c r="L964" s="16"/>
      <c r="M964" s="108"/>
      <c r="P964" s="4">
        <v>41646</v>
      </c>
      <c r="Q964" s="4">
        <v>80</v>
      </c>
    </row>
    <row r="965" spans="10:17" x14ac:dyDescent="0.3">
      <c r="J965" s="16"/>
      <c r="L965" s="16"/>
      <c r="M965" s="108"/>
      <c r="P965" s="4">
        <v>41650</v>
      </c>
      <c r="Q965" s="4">
        <v>80</v>
      </c>
    </row>
    <row r="966" spans="10:17" x14ac:dyDescent="0.3">
      <c r="J966" s="16"/>
      <c r="L966" s="16"/>
      <c r="M966" s="108"/>
      <c r="P966" s="4">
        <v>41652</v>
      </c>
      <c r="Q966" s="4">
        <v>80</v>
      </c>
    </row>
    <row r="967" spans="10:17" x14ac:dyDescent="0.3">
      <c r="J967" s="16"/>
      <c r="L967" s="16"/>
      <c r="M967" s="108"/>
      <c r="P967" s="4">
        <v>41654</v>
      </c>
      <c r="Q967" s="4">
        <v>80</v>
      </c>
    </row>
    <row r="968" spans="10:17" x14ac:dyDescent="0.3">
      <c r="J968" s="16"/>
      <c r="L968" s="16"/>
      <c r="M968" s="108"/>
      <c r="P968" s="4">
        <v>41656</v>
      </c>
      <c r="Q968" s="4">
        <v>80</v>
      </c>
    </row>
    <row r="969" spans="10:17" x14ac:dyDescent="0.3">
      <c r="J969" s="16"/>
      <c r="L969" s="16"/>
      <c r="M969" s="108"/>
      <c r="P969" s="4">
        <v>41660</v>
      </c>
      <c r="Q969" s="4">
        <v>80</v>
      </c>
    </row>
    <row r="970" spans="10:17" x14ac:dyDescent="0.3">
      <c r="J970" s="16"/>
      <c r="L970" s="16"/>
      <c r="M970" s="108"/>
      <c r="P970" s="4">
        <v>41666</v>
      </c>
      <c r="Q970" s="4">
        <v>80</v>
      </c>
    </row>
    <row r="971" spans="10:17" x14ac:dyDescent="0.3">
      <c r="J971" s="16"/>
      <c r="L971" s="16"/>
      <c r="M971" s="108"/>
      <c r="P971" s="4">
        <v>41668</v>
      </c>
      <c r="Q971" s="4">
        <v>80</v>
      </c>
    </row>
    <row r="972" spans="10:17" x14ac:dyDescent="0.3">
      <c r="J972" s="16"/>
      <c r="L972" s="16"/>
      <c r="M972" s="108"/>
      <c r="P972" s="4">
        <v>41670</v>
      </c>
      <c r="Q972" s="4">
        <v>80</v>
      </c>
    </row>
    <row r="973" spans="10:17" x14ac:dyDescent="0.3">
      <c r="J973" s="16"/>
      <c r="L973" s="16"/>
      <c r="M973" s="108"/>
      <c r="P973" s="4">
        <v>41674</v>
      </c>
      <c r="Q973" s="4">
        <v>80</v>
      </c>
    </row>
    <row r="974" spans="10:17" x14ac:dyDescent="0.3">
      <c r="J974" s="16"/>
      <c r="L974" s="16"/>
      <c r="M974" s="108"/>
      <c r="P974" s="4">
        <v>41676</v>
      </c>
      <c r="Q974" s="4">
        <v>80</v>
      </c>
    </row>
    <row r="975" spans="10:17" x14ac:dyDescent="0.3">
      <c r="J975" s="16"/>
      <c r="L975" s="16"/>
      <c r="M975" s="108"/>
      <c r="P975" s="4">
        <v>41688</v>
      </c>
      <c r="Q975" s="4">
        <v>80</v>
      </c>
    </row>
    <row r="976" spans="10:17" x14ac:dyDescent="0.3">
      <c r="J976" s="16"/>
      <c r="L976" s="16"/>
      <c r="M976" s="108"/>
      <c r="P976" s="4">
        <v>41690</v>
      </c>
      <c r="Q976" s="4">
        <v>80</v>
      </c>
    </row>
    <row r="977" spans="10:17" x14ac:dyDescent="0.3">
      <c r="J977" s="16"/>
      <c r="L977" s="4"/>
      <c r="M977" s="108"/>
      <c r="P977" s="4">
        <v>41692</v>
      </c>
      <c r="Q977" s="4">
        <v>80</v>
      </c>
    </row>
    <row r="978" spans="10:17" x14ac:dyDescent="0.3">
      <c r="J978" s="16"/>
      <c r="L978" s="4"/>
      <c r="M978" s="108"/>
      <c r="P978" s="4">
        <v>41694</v>
      </c>
      <c r="Q978" s="4">
        <v>80</v>
      </c>
    </row>
    <row r="979" spans="10:17" x14ac:dyDescent="0.3">
      <c r="J979" s="16"/>
      <c r="L979" s="4"/>
      <c r="M979" s="108"/>
      <c r="P979" s="4">
        <v>41696</v>
      </c>
      <c r="Q979" s="4">
        <v>80</v>
      </c>
    </row>
    <row r="980" spans="10:17" x14ac:dyDescent="0.3">
      <c r="J980" s="16"/>
      <c r="L980" s="4"/>
      <c r="M980" s="108"/>
      <c r="P980" s="4">
        <v>41698</v>
      </c>
      <c r="Q980" s="4">
        <v>80</v>
      </c>
    </row>
    <row r="981" spans="10:17" x14ac:dyDescent="0.3">
      <c r="J981" s="16"/>
      <c r="L981" s="4"/>
      <c r="M981" s="108"/>
      <c r="P981" s="4">
        <v>41700</v>
      </c>
      <c r="Q981" s="4">
        <v>80</v>
      </c>
    </row>
    <row r="982" spans="10:17" x14ac:dyDescent="0.3">
      <c r="J982" s="16"/>
      <c r="L982" s="4"/>
      <c r="M982" s="108"/>
      <c r="P982" s="4">
        <v>41702</v>
      </c>
      <c r="Q982" s="4">
        <v>80</v>
      </c>
    </row>
    <row r="983" spans="10:17" x14ac:dyDescent="0.3">
      <c r="J983" s="16"/>
      <c r="L983" s="4"/>
      <c r="M983" s="108"/>
      <c r="P983" s="4">
        <v>41704</v>
      </c>
      <c r="Q983" s="4">
        <v>80</v>
      </c>
    </row>
    <row r="984" spans="10:17" x14ac:dyDescent="0.3">
      <c r="J984" s="16"/>
      <c r="L984" s="4"/>
      <c r="M984" s="108"/>
      <c r="P984" s="4">
        <v>41706</v>
      </c>
      <c r="Q984" s="4">
        <v>80</v>
      </c>
    </row>
    <row r="985" spans="10:17" x14ac:dyDescent="0.3">
      <c r="J985" s="16"/>
      <c r="L985" s="4"/>
      <c r="M985" s="108"/>
      <c r="P985" s="4">
        <v>41708</v>
      </c>
      <c r="Q985" s="4">
        <v>80</v>
      </c>
    </row>
    <row r="986" spans="10:17" x14ac:dyDescent="0.3">
      <c r="J986" s="16"/>
      <c r="L986" s="4"/>
      <c r="M986" s="108"/>
      <c r="P986" s="4">
        <v>41710</v>
      </c>
      <c r="Q986" s="4">
        <v>80</v>
      </c>
    </row>
    <row r="987" spans="10:17" x14ac:dyDescent="0.3">
      <c r="J987" s="16"/>
      <c r="L987" s="4"/>
      <c r="M987" s="108"/>
      <c r="P987" s="4">
        <v>41712</v>
      </c>
      <c r="Q987" s="4">
        <v>80</v>
      </c>
    </row>
    <row r="988" spans="10:17" x14ac:dyDescent="0.3">
      <c r="J988" s="16"/>
      <c r="L988" s="4"/>
      <c r="M988" s="108"/>
      <c r="P988" s="4">
        <v>41714</v>
      </c>
      <c r="Q988" s="4">
        <v>80</v>
      </c>
    </row>
    <row r="989" spans="10:17" x14ac:dyDescent="0.3">
      <c r="J989" s="16"/>
      <c r="L989" s="4"/>
      <c r="M989" s="108"/>
      <c r="P989" s="4">
        <v>41716</v>
      </c>
      <c r="Q989" s="4">
        <v>80</v>
      </c>
    </row>
    <row r="990" spans="10:17" x14ac:dyDescent="0.3">
      <c r="J990" s="16"/>
      <c r="L990" s="4"/>
      <c r="M990" s="108"/>
      <c r="P990" s="4">
        <v>41718</v>
      </c>
      <c r="Q990" s="4">
        <v>80</v>
      </c>
    </row>
    <row r="991" spans="10:17" x14ac:dyDescent="0.3">
      <c r="J991" s="16"/>
      <c r="L991" s="4"/>
      <c r="M991" s="108"/>
      <c r="P991" s="4">
        <v>41774</v>
      </c>
      <c r="Q991" s="4">
        <v>80</v>
      </c>
    </row>
    <row r="992" spans="10:17" x14ac:dyDescent="0.3">
      <c r="J992" s="16"/>
      <c r="L992" s="4"/>
      <c r="M992" s="108"/>
      <c r="P992" s="4">
        <v>41776</v>
      </c>
      <c r="Q992" s="4">
        <v>45</v>
      </c>
    </row>
    <row r="993" spans="10:17" x14ac:dyDescent="0.3">
      <c r="J993" s="16"/>
      <c r="L993" s="4"/>
      <c r="M993" s="108"/>
      <c r="P993" s="4">
        <v>41778</v>
      </c>
      <c r="Q993" s="4">
        <v>45</v>
      </c>
    </row>
    <row r="994" spans="10:17" x14ac:dyDescent="0.3">
      <c r="J994" s="16"/>
      <c r="L994" s="4"/>
      <c r="M994" s="108"/>
      <c r="P994" s="4">
        <v>41788</v>
      </c>
      <c r="Q994" s="4">
        <v>80</v>
      </c>
    </row>
    <row r="995" spans="10:17" x14ac:dyDescent="0.3">
      <c r="J995" s="16"/>
      <c r="L995" s="4"/>
      <c r="M995" s="108"/>
      <c r="P995" s="4">
        <v>41790</v>
      </c>
      <c r="Q995" s="4">
        <v>80</v>
      </c>
    </row>
    <row r="996" spans="10:17" x14ac:dyDescent="0.3">
      <c r="J996" s="16"/>
      <c r="L996" s="4"/>
      <c r="M996" s="108"/>
      <c r="P996" s="4">
        <v>41792</v>
      </c>
      <c r="Q996" s="4">
        <v>45</v>
      </c>
    </row>
    <row r="997" spans="10:17" x14ac:dyDescent="0.3">
      <c r="J997" s="16"/>
      <c r="L997" s="4"/>
      <c r="M997" s="108"/>
      <c r="P997" s="4">
        <v>41794</v>
      </c>
      <c r="Q997" s="4">
        <v>45</v>
      </c>
    </row>
    <row r="998" spans="10:17" x14ac:dyDescent="0.3">
      <c r="J998" s="16"/>
      <c r="L998" s="4"/>
      <c r="M998" s="108"/>
      <c r="P998" s="4">
        <v>41796</v>
      </c>
      <c r="Q998" s="4">
        <v>45</v>
      </c>
    </row>
    <row r="999" spans="10:17" x14ac:dyDescent="0.3">
      <c r="J999" s="16"/>
      <c r="L999" s="4"/>
      <c r="M999" s="108"/>
      <c r="P999" s="4">
        <v>41798</v>
      </c>
      <c r="Q999" s="4">
        <v>45</v>
      </c>
    </row>
    <row r="1000" spans="10:17" x14ac:dyDescent="0.3">
      <c r="J1000" s="16"/>
      <c r="L1000" s="4"/>
      <c r="M1000" s="108"/>
      <c r="P1000" s="4">
        <v>41980</v>
      </c>
      <c r="Q1000" s="4">
        <v>45</v>
      </c>
    </row>
    <row r="1001" spans="10:17" x14ac:dyDescent="0.3">
      <c r="J1001" s="16"/>
      <c r="L1001" s="11"/>
      <c r="M1001" s="108"/>
      <c r="P1001" s="4">
        <v>41982</v>
      </c>
      <c r="Q1001" s="4">
        <v>45</v>
      </c>
    </row>
    <row r="1002" spans="10:17" x14ac:dyDescent="0.3">
      <c r="J1002" s="16"/>
      <c r="L1002" s="4"/>
      <c r="M1002" s="108"/>
      <c r="P1002" s="4">
        <v>41678</v>
      </c>
      <c r="Q1002" s="4">
        <v>80</v>
      </c>
    </row>
    <row r="1003" spans="10:17" x14ac:dyDescent="0.3">
      <c r="J1003" s="16"/>
      <c r="L1003" s="4"/>
      <c r="M1003" s="108"/>
      <c r="P1003" s="4">
        <v>42172</v>
      </c>
      <c r="Q1003" s="4">
        <v>45</v>
      </c>
    </row>
    <row r="1004" spans="10:17" x14ac:dyDescent="0.3">
      <c r="J1004" s="16"/>
      <c r="L1004" s="4"/>
      <c r="M1004" s="108"/>
      <c r="P1004" s="4">
        <v>42174</v>
      </c>
      <c r="Q1004" s="4">
        <v>45</v>
      </c>
    </row>
    <row r="1005" spans="10:17" x14ac:dyDescent="0.3">
      <c r="J1005" s="16"/>
      <c r="L1005" s="4"/>
      <c r="M1005" s="108"/>
      <c r="P1005" s="4">
        <v>42176</v>
      </c>
      <c r="Q1005" s="4">
        <v>45</v>
      </c>
    </row>
    <row r="1006" spans="10:17" x14ac:dyDescent="0.3">
      <c r="J1006" s="16"/>
      <c r="L1006" s="4"/>
      <c r="M1006" s="108"/>
      <c r="P1006" s="4">
        <v>42178</v>
      </c>
      <c r="Q1006" s="4">
        <v>45</v>
      </c>
    </row>
    <row r="1007" spans="10:17" x14ac:dyDescent="0.3">
      <c r="J1007" s="16"/>
      <c r="L1007" s="4"/>
      <c r="M1007" s="108"/>
      <c r="P1007" s="4">
        <v>42180</v>
      </c>
      <c r="Q1007" s="4">
        <v>45</v>
      </c>
    </row>
    <row r="1008" spans="10:17" x14ac:dyDescent="0.3">
      <c r="J1008" s="16"/>
      <c r="L1008" s="4"/>
      <c r="M1008" s="108"/>
      <c r="P1008" s="4">
        <v>42182</v>
      </c>
      <c r="Q1008" s="4">
        <v>45</v>
      </c>
    </row>
    <row r="1009" spans="10:17" x14ac:dyDescent="0.3">
      <c r="J1009" s="16"/>
      <c r="L1009" s="4"/>
      <c r="M1009" s="108"/>
      <c r="P1009" s="4">
        <v>42184</v>
      </c>
      <c r="Q1009" s="4">
        <v>45</v>
      </c>
    </row>
    <row r="1010" spans="10:17" x14ac:dyDescent="0.3">
      <c r="J1010" s="16"/>
      <c r="L1010" s="4"/>
      <c r="M1010" s="108"/>
      <c r="P1010" s="4">
        <v>42186</v>
      </c>
      <c r="Q1010" s="4">
        <v>45</v>
      </c>
    </row>
    <row r="1011" spans="10:17" x14ac:dyDescent="0.3">
      <c r="J1011" s="16"/>
      <c r="L1011" s="4"/>
      <c r="M1011" s="108"/>
      <c r="P1011" s="4">
        <v>42188</v>
      </c>
      <c r="Q1011" s="4">
        <v>45</v>
      </c>
    </row>
    <row r="1012" spans="10:17" x14ac:dyDescent="0.3">
      <c r="J1012" s="16"/>
      <c r="L1012" s="4"/>
      <c r="M1012" s="108"/>
      <c r="P1012" s="4">
        <v>42190</v>
      </c>
      <c r="Q1012" s="4">
        <v>45</v>
      </c>
    </row>
    <row r="1013" spans="10:17" x14ac:dyDescent="0.3">
      <c r="J1013" s="16"/>
      <c r="L1013" s="4"/>
      <c r="M1013" s="108"/>
      <c r="P1013" s="4">
        <v>42192</v>
      </c>
      <c r="Q1013" s="4">
        <v>80</v>
      </c>
    </row>
    <row r="1014" spans="10:17" x14ac:dyDescent="0.3">
      <c r="J1014" s="16"/>
      <c r="L1014" s="11"/>
      <c r="M1014" s="108"/>
      <c r="P1014" s="4">
        <v>42242</v>
      </c>
      <c r="Q1014" s="4">
        <v>45</v>
      </c>
    </row>
    <row r="1015" spans="10:17" x14ac:dyDescent="0.3">
      <c r="J1015" s="16"/>
      <c r="L1015" s="4"/>
      <c r="M1015" s="108"/>
      <c r="P1015" s="4">
        <v>42244</v>
      </c>
      <c r="Q1015" s="4">
        <v>45</v>
      </c>
    </row>
    <row r="1016" spans="10:17" x14ac:dyDescent="0.3">
      <c r="J1016" s="16"/>
      <c r="L1016" s="16"/>
      <c r="M1016" s="108"/>
      <c r="P1016" s="4">
        <v>42246</v>
      </c>
      <c r="Q1016" s="4">
        <v>45</v>
      </c>
    </row>
    <row r="1017" spans="10:17" x14ac:dyDescent="0.3">
      <c r="J1017" s="16"/>
      <c r="L1017" s="16"/>
      <c r="M1017" s="108"/>
      <c r="P1017" s="4">
        <v>42248</v>
      </c>
      <c r="Q1017" s="4">
        <v>45</v>
      </c>
    </row>
    <row r="1018" spans="10:17" x14ac:dyDescent="0.3">
      <c r="J1018" s="16"/>
      <c r="L1018" s="16"/>
      <c r="M1018" s="108"/>
      <c r="P1018" s="4">
        <v>42250</v>
      </c>
      <c r="Q1018" s="4">
        <v>45</v>
      </c>
    </row>
    <row r="1019" spans="10:17" x14ac:dyDescent="0.3">
      <c r="J1019" s="16"/>
      <c r="L1019" s="16"/>
      <c r="M1019" s="108"/>
      <c r="P1019" s="4">
        <v>42252</v>
      </c>
      <c r="Q1019" s="4">
        <v>45</v>
      </c>
    </row>
    <row r="1020" spans="10:17" x14ac:dyDescent="0.3">
      <c r="J1020" s="16"/>
      <c r="L1020" s="16"/>
      <c r="M1020" s="108"/>
      <c r="P1020" s="4">
        <v>42254</v>
      </c>
      <c r="Q1020" s="4">
        <v>45</v>
      </c>
    </row>
    <row r="1021" spans="10:17" x14ac:dyDescent="0.3">
      <c r="J1021" s="16"/>
      <c r="L1021" s="16"/>
      <c r="M1021" s="108"/>
      <c r="P1021" s="4">
        <v>42256</v>
      </c>
      <c r="Q1021" s="4">
        <v>45</v>
      </c>
    </row>
    <row r="1022" spans="10:17" x14ac:dyDescent="0.3">
      <c r="J1022" s="16"/>
      <c r="L1022" s="16"/>
      <c r="M1022" s="108"/>
      <c r="P1022" s="4">
        <v>41800</v>
      </c>
      <c r="Q1022" s="4">
        <v>80</v>
      </c>
    </row>
    <row r="1023" spans="10:17" x14ac:dyDescent="0.3">
      <c r="J1023" s="16"/>
      <c r="L1023" s="16"/>
      <c r="M1023" s="108"/>
      <c r="P1023" s="4">
        <v>42414</v>
      </c>
      <c r="Q1023" s="4">
        <v>80</v>
      </c>
    </row>
    <row r="1024" spans="10:17" x14ac:dyDescent="0.3">
      <c r="J1024" s="16"/>
      <c r="L1024" s="4"/>
      <c r="M1024" s="108"/>
      <c r="P1024" s="4">
        <v>42366</v>
      </c>
      <c r="Q1024" s="4">
        <v>80</v>
      </c>
    </row>
    <row r="1025" spans="10:17" x14ac:dyDescent="0.3">
      <c r="J1025" s="16"/>
      <c r="L1025" s="4"/>
      <c r="M1025" s="108"/>
      <c r="P1025" s="4">
        <v>42416</v>
      </c>
      <c r="Q1025" s="4">
        <v>80</v>
      </c>
    </row>
    <row r="1026" spans="10:17" x14ac:dyDescent="0.3">
      <c r="J1026" s="16"/>
      <c r="L1026" s="4"/>
      <c r="M1026" s="108"/>
      <c r="P1026" s="4">
        <v>42418</v>
      </c>
      <c r="Q1026" s="4">
        <v>80</v>
      </c>
    </row>
    <row r="1027" spans="10:17" x14ac:dyDescent="0.3">
      <c r="J1027" s="16"/>
      <c r="L1027" s="4"/>
      <c r="M1027" s="108"/>
      <c r="P1027" s="4">
        <v>42384</v>
      </c>
      <c r="Q1027" s="4">
        <v>45</v>
      </c>
    </row>
    <row r="1028" spans="10:17" x14ac:dyDescent="0.3">
      <c r="J1028" s="16"/>
      <c r="L1028" s="4"/>
      <c r="M1028" s="108"/>
      <c r="P1028" s="4">
        <v>42386</v>
      </c>
      <c r="Q1028" s="4">
        <v>45</v>
      </c>
    </row>
    <row r="1029" spans="10:17" x14ac:dyDescent="0.3">
      <c r="J1029" s="16"/>
      <c r="L1029" s="4"/>
      <c r="M1029" s="108"/>
      <c r="P1029" s="4">
        <v>42388</v>
      </c>
      <c r="Q1029" s="4">
        <v>45</v>
      </c>
    </row>
    <row r="1030" spans="10:17" x14ac:dyDescent="0.3">
      <c r="J1030" s="16"/>
      <c r="L1030" s="4"/>
      <c r="M1030" s="108"/>
      <c r="P1030" s="4">
        <v>42390</v>
      </c>
      <c r="Q1030" s="4">
        <v>45</v>
      </c>
    </row>
    <row r="1031" spans="10:17" x14ac:dyDescent="0.3">
      <c r="J1031" s="16"/>
      <c r="L1031" s="4"/>
      <c r="M1031" s="108"/>
      <c r="P1031" s="4">
        <v>42392</v>
      </c>
      <c r="Q1031" s="4">
        <v>45</v>
      </c>
    </row>
    <row r="1032" spans="10:17" x14ac:dyDescent="0.3">
      <c r="J1032" s="16"/>
      <c r="L1032" s="4"/>
      <c r="M1032" s="108"/>
      <c r="P1032" s="4">
        <v>42394</v>
      </c>
      <c r="Q1032" s="4">
        <v>45</v>
      </c>
    </row>
    <row r="1033" spans="10:17" x14ac:dyDescent="0.3">
      <c r="J1033" s="16"/>
      <c r="L1033" s="4"/>
      <c r="M1033" s="108"/>
      <c r="P1033" s="4">
        <v>42396</v>
      </c>
      <c r="Q1033" s="4">
        <v>45</v>
      </c>
    </row>
    <row r="1034" spans="10:17" x14ac:dyDescent="0.3">
      <c r="J1034" s="16"/>
      <c r="L1034" s="4"/>
      <c r="M1034" s="108"/>
      <c r="P1034" s="4">
        <v>42398</v>
      </c>
      <c r="Q1034" s="4">
        <v>45</v>
      </c>
    </row>
    <row r="1035" spans="10:17" x14ac:dyDescent="0.3">
      <c r="J1035" s="16"/>
      <c r="L1035" s="4"/>
      <c r="M1035" s="108"/>
      <c r="P1035" s="4">
        <v>42400</v>
      </c>
      <c r="Q1035" s="4">
        <v>45</v>
      </c>
    </row>
    <row r="1036" spans="10:17" x14ac:dyDescent="0.3">
      <c r="J1036" s="16"/>
      <c r="L1036" s="4"/>
      <c r="M1036" s="108"/>
      <c r="P1036" s="4">
        <v>42402</v>
      </c>
      <c r="Q1036" s="4">
        <v>45</v>
      </c>
    </row>
    <row r="1037" spans="10:17" x14ac:dyDescent="0.3">
      <c r="J1037" s="16"/>
      <c r="L1037" s="11"/>
      <c r="M1037" s="108"/>
      <c r="P1037" s="4">
        <v>42404</v>
      </c>
      <c r="Q1037" s="4">
        <v>45</v>
      </c>
    </row>
    <row r="1038" spans="10:17" x14ac:dyDescent="0.3">
      <c r="J1038" s="16"/>
      <c r="L1038" s="4"/>
      <c r="M1038" s="108"/>
      <c r="P1038" s="4">
        <v>42406</v>
      </c>
      <c r="Q1038" s="4">
        <v>45</v>
      </c>
    </row>
    <row r="1039" spans="10:17" x14ac:dyDescent="0.3">
      <c r="J1039" s="16"/>
      <c r="L1039" s="4"/>
      <c r="M1039" s="108"/>
      <c r="P1039" s="4">
        <v>42408</v>
      </c>
      <c r="Q1039" s="4">
        <v>45</v>
      </c>
    </row>
    <row r="1040" spans="10:17" x14ac:dyDescent="0.3">
      <c r="J1040" s="16"/>
      <c r="L1040" s="4"/>
      <c r="M1040" s="108"/>
      <c r="P1040" s="4">
        <v>42410</v>
      </c>
      <c r="Q1040" s="4">
        <v>45</v>
      </c>
    </row>
    <row r="1041" spans="10:17" x14ac:dyDescent="0.3">
      <c r="J1041" s="16"/>
      <c r="L1041" s="4"/>
      <c r="M1041" s="108"/>
      <c r="P1041" s="4">
        <v>42412</v>
      </c>
      <c r="Q1041" s="4">
        <v>45</v>
      </c>
    </row>
    <row r="1042" spans="10:17" x14ac:dyDescent="0.3">
      <c r="J1042" s="16"/>
      <c r="L1042" s="4"/>
      <c r="M1042" s="108"/>
      <c r="P1042" s="4">
        <v>42420</v>
      </c>
      <c r="Q1042" s="4">
        <v>80</v>
      </c>
    </row>
    <row r="1043" spans="10:17" x14ac:dyDescent="0.3">
      <c r="J1043" s="16"/>
      <c r="L1043" s="4"/>
      <c r="M1043" s="108"/>
      <c r="P1043" s="4">
        <v>42422</v>
      </c>
      <c r="Q1043" s="4">
        <v>80</v>
      </c>
    </row>
    <row r="1044" spans="10:17" x14ac:dyDescent="0.3">
      <c r="J1044" s="16"/>
      <c r="L1044" s="4"/>
      <c r="M1044" s="108"/>
      <c r="P1044" s="4">
        <v>42370</v>
      </c>
      <c r="Q1044" s="4">
        <v>45</v>
      </c>
    </row>
    <row r="1045" spans="10:17" x14ac:dyDescent="0.3">
      <c r="J1045" s="16"/>
      <c r="L1045" s="110"/>
      <c r="M1045" s="108"/>
      <c r="P1045" s="4">
        <v>42372</v>
      </c>
      <c r="Q1045" s="4">
        <v>45</v>
      </c>
    </row>
    <row r="1046" spans="10:17" x14ac:dyDescent="0.3">
      <c r="J1046" s="16"/>
      <c r="L1046" s="110"/>
      <c r="M1046" s="108"/>
      <c r="P1046" s="4">
        <v>42374</v>
      </c>
      <c r="Q1046" s="4">
        <v>45</v>
      </c>
    </row>
    <row r="1047" spans="10:17" x14ac:dyDescent="0.3">
      <c r="J1047" s="16"/>
      <c r="L1047" s="110"/>
      <c r="M1047" s="108"/>
      <c r="P1047" s="4">
        <v>42376</v>
      </c>
      <c r="Q1047" s="4">
        <v>45</v>
      </c>
    </row>
    <row r="1048" spans="10:17" x14ac:dyDescent="0.3">
      <c r="J1048" s="16"/>
      <c r="L1048" s="110"/>
      <c r="M1048" s="108"/>
      <c r="P1048" s="4">
        <v>42378</v>
      </c>
      <c r="Q1048" s="4">
        <v>45</v>
      </c>
    </row>
    <row r="1049" spans="10:17" x14ac:dyDescent="0.3">
      <c r="J1049" s="16"/>
      <c r="L1049" s="110"/>
      <c r="M1049" s="108"/>
      <c r="P1049" s="4">
        <v>42380</v>
      </c>
      <c r="Q1049" s="4">
        <v>45</v>
      </c>
    </row>
    <row r="1050" spans="10:17" x14ac:dyDescent="0.3">
      <c r="J1050" s="16"/>
      <c r="L1050" s="110"/>
      <c r="M1050" s="108"/>
      <c r="P1050" s="4">
        <v>42382</v>
      </c>
      <c r="Q1050" s="4">
        <v>45</v>
      </c>
    </row>
    <row r="1051" spans="10:17" x14ac:dyDescent="0.3">
      <c r="J1051" s="16"/>
      <c r="L1051" s="110"/>
      <c r="M1051" s="108"/>
      <c r="P1051" s="4">
        <v>42486</v>
      </c>
      <c r="Q1051" s="4">
        <v>80</v>
      </c>
    </row>
    <row r="1052" spans="10:17" x14ac:dyDescent="0.3">
      <c r="J1052" s="16"/>
      <c r="L1052" s="110"/>
      <c r="M1052" s="108"/>
      <c r="P1052" s="4">
        <v>42488</v>
      </c>
      <c r="Q1052" s="4">
        <v>80</v>
      </c>
    </row>
    <row r="1053" spans="10:17" x14ac:dyDescent="0.3">
      <c r="J1053" s="16"/>
      <c r="L1053" s="110"/>
      <c r="M1053" s="108"/>
      <c r="P1053" s="4">
        <v>42500</v>
      </c>
      <c r="Q1053" s="4">
        <v>80</v>
      </c>
    </row>
    <row r="1054" spans="10:17" x14ac:dyDescent="0.3">
      <c r="J1054" s="16"/>
      <c r="L1054" s="110"/>
      <c r="M1054" s="108"/>
      <c r="P1054" s="4">
        <v>42518</v>
      </c>
      <c r="Q1054" s="4">
        <v>80</v>
      </c>
    </row>
    <row r="1055" spans="10:17" x14ac:dyDescent="0.3">
      <c r="J1055" s="16"/>
      <c r="L1055" s="110"/>
      <c r="M1055" s="108"/>
      <c r="P1055" s="4">
        <v>42520</v>
      </c>
      <c r="Q1055" s="4">
        <v>80</v>
      </c>
    </row>
    <row r="1056" spans="10:17" x14ac:dyDescent="0.3">
      <c r="J1056" s="16"/>
      <c r="L1056" s="110"/>
      <c r="M1056" s="108"/>
      <c r="P1056" s="4">
        <v>42522</v>
      </c>
      <c r="Q1056" s="4" t="s">
        <v>365</v>
      </c>
    </row>
    <row r="1057" spans="10:17" x14ac:dyDescent="0.3">
      <c r="J1057" s="16"/>
      <c r="L1057" s="110"/>
      <c r="M1057" s="108"/>
      <c r="P1057" s="4">
        <v>42524</v>
      </c>
      <c r="Q1057" s="4" t="s">
        <v>365</v>
      </c>
    </row>
    <row r="1058" spans="10:17" x14ac:dyDescent="0.3">
      <c r="J1058" s="16"/>
      <c r="L1058" s="110"/>
      <c r="M1058" s="108"/>
      <c r="P1058" s="4">
        <v>42526</v>
      </c>
      <c r="Q1058" s="4" t="s">
        <v>365</v>
      </c>
    </row>
    <row r="1059" spans="10:17" x14ac:dyDescent="0.3">
      <c r="J1059" s="16"/>
      <c r="L1059" s="110"/>
      <c r="M1059" s="108"/>
      <c r="P1059" s="4">
        <v>42528</v>
      </c>
      <c r="Q1059" s="4" t="s">
        <v>365</v>
      </c>
    </row>
    <row r="1060" spans="10:17" x14ac:dyDescent="0.3">
      <c r="J1060" s="16"/>
      <c r="L1060" s="110"/>
      <c r="M1060" s="108"/>
      <c r="P1060" s="4">
        <v>42530</v>
      </c>
      <c r="Q1060" s="4" t="s">
        <v>365</v>
      </c>
    </row>
    <row r="1061" spans="10:17" x14ac:dyDescent="0.3">
      <c r="J1061" s="16"/>
      <c r="L1061" s="110"/>
      <c r="M1061" s="108"/>
      <c r="P1061" s="4">
        <v>42532</v>
      </c>
      <c r="Q1061" s="4" t="s">
        <v>365</v>
      </c>
    </row>
    <row r="1062" spans="10:17" x14ac:dyDescent="0.3">
      <c r="J1062" s="16"/>
      <c r="L1062" s="110"/>
      <c r="M1062" s="108"/>
      <c r="P1062" s="4">
        <v>42482</v>
      </c>
      <c r="Q1062" s="4">
        <v>80</v>
      </c>
    </row>
    <row r="1063" spans="10:17" x14ac:dyDescent="0.3">
      <c r="J1063" s="16"/>
      <c r="L1063" s="110"/>
      <c r="M1063" s="108"/>
      <c r="P1063" s="4">
        <v>42484</v>
      </c>
      <c r="Q1063" s="4">
        <v>80</v>
      </c>
    </row>
    <row r="1064" spans="10:17" x14ac:dyDescent="0.3">
      <c r="J1064" s="16"/>
      <c r="L1064" s="110"/>
      <c r="M1064" s="108"/>
      <c r="P1064" s="4">
        <v>42512</v>
      </c>
      <c r="Q1064" s="4">
        <v>80</v>
      </c>
    </row>
    <row r="1065" spans="10:17" x14ac:dyDescent="0.3">
      <c r="J1065" s="16"/>
      <c r="L1065" s="110"/>
      <c r="M1065" s="108"/>
      <c r="P1065" s="4">
        <v>17021</v>
      </c>
      <c r="Q1065" s="4">
        <v>80</v>
      </c>
    </row>
    <row r="1066" spans="10:17" x14ac:dyDescent="0.3">
      <c r="J1066" s="16"/>
      <c r="L1066" s="110"/>
      <c r="M1066" s="108"/>
      <c r="P1066" s="4">
        <v>42536</v>
      </c>
      <c r="Q1066" s="4" t="s">
        <v>365</v>
      </c>
    </row>
    <row r="1067" spans="10:17" x14ac:dyDescent="0.3">
      <c r="J1067" s="16"/>
      <c r="L1067" s="110"/>
      <c r="M1067" s="108"/>
      <c r="P1067" s="4">
        <v>42538</v>
      </c>
      <c r="Q1067" s="4" t="s">
        <v>365</v>
      </c>
    </row>
    <row r="1068" spans="10:17" x14ac:dyDescent="0.3">
      <c r="J1068" s="16"/>
      <c r="L1068" s="110"/>
      <c r="M1068" s="108"/>
      <c r="P1068" s="4">
        <v>42540</v>
      </c>
      <c r="Q1068" s="4">
        <v>80</v>
      </c>
    </row>
    <row r="1069" spans="10:17" x14ac:dyDescent="0.3">
      <c r="J1069" s="16"/>
      <c r="L1069" s="110"/>
      <c r="M1069" s="108"/>
      <c r="P1069" s="4">
        <v>42542</v>
      </c>
      <c r="Q1069" s="4">
        <v>80</v>
      </c>
    </row>
    <row r="1070" spans="10:17" x14ac:dyDescent="0.3">
      <c r="J1070" s="16"/>
      <c r="L1070" s="110"/>
      <c r="M1070" s="108"/>
      <c r="P1070" s="4">
        <v>42564</v>
      </c>
      <c r="Q1070" s="4">
        <v>80</v>
      </c>
    </row>
    <row r="1071" spans="10:17" x14ac:dyDescent="0.3">
      <c r="J1071" s="16"/>
      <c r="L1071" s="110"/>
      <c r="M1071" s="108"/>
      <c r="P1071" s="63">
        <v>42566</v>
      </c>
      <c r="Q1071" s="4">
        <v>80</v>
      </c>
    </row>
    <row r="1072" spans="10:17" x14ac:dyDescent="0.3">
      <c r="J1072" s="16"/>
      <c r="L1072" s="110"/>
      <c r="M1072" s="108"/>
      <c r="P1072" s="63">
        <v>42596</v>
      </c>
      <c r="Q1072" s="4" t="s">
        <v>365</v>
      </c>
    </row>
    <row r="1073" spans="10:17" x14ac:dyDescent="0.3">
      <c r="J1073" s="16"/>
      <c r="L1073" s="110"/>
      <c r="M1073" s="108"/>
      <c r="P1073" s="63">
        <v>42598</v>
      </c>
      <c r="Q1073" s="4">
        <v>80</v>
      </c>
    </row>
    <row r="1074" spans="10:17" x14ac:dyDescent="0.3">
      <c r="J1074" s="16"/>
      <c r="L1074" s="110"/>
      <c r="M1074" s="108"/>
      <c r="P1074" s="4">
        <v>42600</v>
      </c>
      <c r="Q1074" s="4">
        <v>80</v>
      </c>
    </row>
    <row r="1075" spans="10:17" x14ac:dyDescent="0.3">
      <c r="J1075" s="16"/>
      <c r="L1075" s="110"/>
      <c r="M1075" s="108"/>
      <c r="P1075" s="4">
        <v>42534</v>
      </c>
      <c r="Q1075" s="4" t="s">
        <v>365</v>
      </c>
    </row>
    <row r="1076" spans="10:17" x14ac:dyDescent="0.3">
      <c r="J1076" s="16"/>
      <c r="L1076" s="110"/>
      <c r="M1076" s="108"/>
      <c r="P1076" s="4">
        <v>42568</v>
      </c>
      <c r="Q1076" s="4">
        <v>80</v>
      </c>
    </row>
    <row r="1077" spans="10:17" x14ac:dyDescent="0.3">
      <c r="J1077" s="16"/>
      <c r="L1077" s="110"/>
      <c r="M1077" s="108"/>
      <c r="P1077" s="4">
        <v>42570</v>
      </c>
      <c r="Q1077" s="4">
        <v>80</v>
      </c>
    </row>
    <row r="1078" spans="10:17" x14ac:dyDescent="0.3">
      <c r="J1078" s="16"/>
      <c r="L1078" s="110"/>
      <c r="M1078" s="108"/>
      <c r="P1078" s="4">
        <v>42572</v>
      </c>
      <c r="Q1078" s="4">
        <v>80</v>
      </c>
    </row>
    <row r="1079" spans="10:17" x14ac:dyDescent="0.3">
      <c r="J1079" s="16"/>
      <c r="L1079" s="110"/>
      <c r="M1079" s="108"/>
      <c r="P1079" s="4">
        <v>42574</v>
      </c>
      <c r="Q1079" s="4">
        <v>80</v>
      </c>
    </row>
    <row r="1080" spans="10:17" x14ac:dyDescent="0.3">
      <c r="J1080" s="16"/>
      <c r="L1080" s="110"/>
      <c r="M1080" s="108"/>
      <c r="P1080" s="4">
        <v>42576</v>
      </c>
      <c r="Q1080" s="4">
        <v>80</v>
      </c>
    </row>
    <row r="1081" spans="10:17" x14ac:dyDescent="0.3">
      <c r="J1081" s="16"/>
      <c r="L1081" s="110"/>
      <c r="M1081" s="108"/>
      <c r="P1081" s="4">
        <v>42578</v>
      </c>
      <c r="Q1081" s="4">
        <v>80</v>
      </c>
    </row>
    <row r="1082" spans="10:17" x14ac:dyDescent="0.3">
      <c r="J1082" s="16"/>
      <c r="L1082" s="110"/>
      <c r="M1082" s="108"/>
      <c r="P1082" s="4">
        <v>42580</v>
      </c>
      <c r="Q1082" s="4">
        <v>80</v>
      </c>
    </row>
    <row r="1083" spans="10:17" x14ac:dyDescent="0.3">
      <c r="J1083" s="16"/>
      <c r="L1083" s="110"/>
      <c r="M1083" s="108"/>
      <c r="P1083" s="4">
        <v>42582</v>
      </c>
      <c r="Q1083" s="4">
        <v>80</v>
      </c>
    </row>
    <row r="1084" spans="10:17" x14ac:dyDescent="0.3">
      <c r="J1084" s="16"/>
      <c r="L1084" s="110"/>
      <c r="M1084" s="108"/>
      <c r="P1084" s="4">
        <v>42606</v>
      </c>
      <c r="Q1084" s="4">
        <v>80</v>
      </c>
    </row>
    <row r="1085" spans="10:17" x14ac:dyDescent="0.3">
      <c r="J1085" s="16"/>
      <c r="L1085" s="110"/>
      <c r="M1085" s="108"/>
      <c r="P1085" s="4">
        <v>42608</v>
      </c>
      <c r="Q1085" s="4">
        <v>80</v>
      </c>
    </row>
    <row r="1086" spans="10:17" x14ac:dyDescent="0.3">
      <c r="J1086" s="16"/>
      <c r="L1086" s="110"/>
      <c r="M1086" s="108"/>
      <c r="P1086" s="4">
        <v>42610</v>
      </c>
      <c r="Q1086" s="4">
        <v>80</v>
      </c>
    </row>
    <row r="1087" spans="10:17" x14ac:dyDescent="0.3">
      <c r="J1087" s="16"/>
      <c r="L1087" s="110"/>
      <c r="M1087" s="108"/>
      <c r="P1087" s="4">
        <v>42630</v>
      </c>
      <c r="Q1087" s="4">
        <v>45</v>
      </c>
    </row>
    <row r="1088" spans="10:17" x14ac:dyDescent="0.3">
      <c r="J1088" s="16"/>
      <c r="L1088" s="110"/>
      <c r="M1088" s="108"/>
      <c r="P1088" s="4">
        <v>42632</v>
      </c>
      <c r="Q1088" s="4">
        <v>45</v>
      </c>
    </row>
    <row r="1089" spans="10:17" x14ac:dyDescent="0.3">
      <c r="J1089" s="16"/>
      <c r="L1089" s="110"/>
      <c r="M1089" s="108"/>
      <c r="P1089" s="4">
        <v>42634</v>
      </c>
      <c r="Q1089" s="4">
        <v>45</v>
      </c>
    </row>
    <row r="1090" spans="10:17" x14ac:dyDescent="0.3">
      <c r="J1090" s="16"/>
      <c r="L1090" s="110"/>
      <c r="M1090" s="108"/>
      <c r="P1090" s="4">
        <v>42636</v>
      </c>
      <c r="Q1090" s="4">
        <v>45</v>
      </c>
    </row>
    <row r="1091" spans="10:17" x14ac:dyDescent="0.3">
      <c r="J1091" s="16"/>
      <c r="L1091" s="110"/>
      <c r="M1091" s="108"/>
      <c r="P1091" s="4">
        <v>42638</v>
      </c>
      <c r="Q1091" s="4">
        <v>45</v>
      </c>
    </row>
    <row r="1092" spans="10:17" x14ac:dyDescent="0.3">
      <c r="J1092" s="16"/>
      <c r="L1092" s="110"/>
      <c r="M1092" s="108"/>
      <c r="P1092" s="63">
        <v>42640</v>
      </c>
      <c r="Q1092" s="4">
        <v>45</v>
      </c>
    </row>
    <row r="1093" spans="10:17" x14ac:dyDescent="0.3">
      <c r="J1093" s="16"/>
      <c r="L1093" s="110"/>
      <c r="M1093" s="108"/>
      <c r="P1093" s="63">
        <v>42642</v>
      </c>
      <c r="Q1093" s="4">
        <v>45</v>
      </c>
    </row>
    <row r="1094" spans="10:17" x14ac:dyDescent="0.3">
      <c r="J1094" s="16"/>
      <c r="L1094" s="110"/>
      <c r="M1094" s="108"/>
      <c r="P1094" s="63">
        <v>42644</v>
      </c>
      <c r="Q1094" s="4">
        <v>45</v>
      </c>
    </row>
    <row r="1095" spans="10:17" x14ac:dyDescent="0.3">
      <c r="J1095" s="16"/>
      <c r="L1095" s="110"/>
      <c r="M1095" s="108"/>
      <c r="P1095" s="4">
        <v>42646</v>
      </c>
      <c r="Q1095" s="4">
        <v>45</v>
      </c>
    </row>
    <row r="1096" spans="10:17" x14ac:dyDescent="0.3">
      <c r="J1096" s="16"/>
      <c r="L1096" s="110"/>
      <c r="M1096" s="108"/>
      <c r="P1096" s="4">
        <v>42648</v>
      </c>
      <c r="Q1096" s="4">
        <v>45</v>
      </c>
    </row>
    <row r="1097" spans="10:17" x14ac:dyDescent="0.3">
      <c r="J1097" s="16"/>
      <c r="L1097" s="110"/>
      <c r="M1097" s="108"/>
      <c r="P1097" s="4">
        <v>42650</v>
      </c>
      <c r="Q1097" s="4">
        <v>45</v>
      </c>
    </row>
    <row r="1098" spans="10:17" x14ac:dyDescent="0.3">
      <c r="J1098" s="16"/>
      <c r="L1098" s="110"/>
      <c r="M1098" s="108"/>
      <c r="P1098" s="4">
        <v>42652</v>
      </c>
      <c r="Q1098" s="4">
        <v>45</v>
      </c>
    </row>
    <row r="1099" spans="10:17" x14ac:dyDescent="0.3">
      <c r="J1099" s="16"/>
      <c r="L1099" s="110"/>
      <c r="M1099" s="108"/>
      <c r="P1099" s="4">
        <v>42654</v>
      </c>
      <c r="Q1099" s="4">
        <v>45</v>
      </c>
    </row>
    <row r="1100" spans="10:17" x14ac:dyDescent="0.3">
      <c r="J1100" s="16"/>
      <c r="L1100" s="110"/>
      <c r="M1100" s="108"/>
      <c r="P1100" s="4">
        <v>42656</v>
      </c>
      <c r="Q1100" s="4">
        <v>45</v>
      </c>
    </row>
    <row r="1101" spans="10:17" x14ac:dyDescent="0.3">
      <c r="J1101" s="16"/>
      <c r="L1101" s="110"/>
      <c r="M1101" s="108"/>
      <c r="P1101" s="4">
        <v>42658</v>
      </c>
      <c r="Q1101" s="4">
        <v>45</v>
      </c>
    </row>
    <row r="1102" spans="10:17" x14ac:dyDescent="0.3">
      <c r="J1102" s="16"/>
      <c r="L1102" s="110"/>
      <c r="M1102" s="108"/>
      <c r="P1102" s="4">
        <v>42660</v>
      </c>
      <c r="Q1102" s="4">
        <v>45</v>
      </c>
    </row>
    <row r="1103" spans="10:17" x14ac:dyDescent="0.3">
      <c r="J1103" s="16"/>
      <c r="L1103" s="110"/>
      <c r="M1103" s="108"/>
      <c r="P1103" s="4">
        <v>42662</v>
      </c>
      <c r="Q1103" s="4">
        <v>45</v>
      </c>
    </row>
    <row r="1104" spans="10:17" x14ac:dyDescent="0.3">
      <c r="J1104" s="16"/>
      <c r="L1104" s="110"/>
      <c r="M1104" s="108"/>
      <c r="P1104" s="4">
        <v>42664</v>
      </c>
      <c r="Q1104" s="4">
        <v>45</v>
      </c>
    </row>
    <row r="1105" spans="10:17" x14ac:dyDescent="0.3">
      <c r="J1105" s="16"/>
      <c r="L1105" s="110"/>
      <c r="M1105" s="108"/>
      <c r="P1105" s="4">
        <v>42666</v>
      </c>
      <c r="Q1105" s="4">
        <v>45</v>
      </c>
    </row>
    <row r="1106" spans="10:17" x14ac:dyDescent="0.3">
      <c r="J1106" s="16"/>
      <c r="L1106" s="110"/>
      <c r="M1106" s="108"/>
      <c r="P1106" s="4">
        <v>42668</v>
      </c>
      <c r="Q1106" s="4">
        <v>45</v>
      </c>
    </row>
    <row r="1107" spans="10:17" x14ac:dyDescent="0.3">
      <c r="J1107" s="16"/>
      <c r="L1107" s="110"/>
      <c r="M1107" s="108"/>
      <c r="P1107" s="4">
        <v>42670</v>
      </c>
      <c r="Q1107" s="4">
        <v>45</v>
      </c>
    </row>
    <row r="1108" spans="10:17" x14ac:dyDescent="0.3">
      <c r="J1108" s="16"/>
      <c r="L1108" s="110"/>
      <c r="M1108" s="108"/>
      <c r="P1108" s="4">
        <v>42672</v>
      </c>
      <c r="Q1108" s="4">
        <v>45</v>
      </c>
    </row>
    <row r="1109" spans="10:17" x14ac:dyDescent="0.3">
      <c r="J1109" s="16"/>
      <c r="L1109" s="110"/>
      <c r="M1109" s="108"/>
      <c r="P1109" s="4">
        <v>42674</v>
      </c>
      <c r="Q1109" s="4">
        <v>45</v>
      </c>
    </row>
    <row r="1110" spans="10:17" x14ac:dyDescent="0.3">
      <c r="J1110" s="16"/>
      <c r="L1110" s="110"/>
      <c r="M1110" s="108"/>
      <c r="P1110" s="4">
        <v>42676</v>
      </c>
      <c r="Q1110" s="4">
        <v>45</v>
      </c>
    </row>
    <row r="1111" spans="10:17" x14ac:dyDescent="0.3">
      <c r="J1111" s="16"/>
      <c r="L1111" s="110"/>
      <c r="M1111" s="108"/>
      <c r="P1111" s="4">
        <v>42678</v>
      </c>
      <c r="Q1111" s="4">
        <v>45</v>
      </c>
    </row>
    <row r="1112" spans="10:17" x14ac:dyDescent="0.3">
      <c r="J1112" s="16"/>
      <c r="L1112" s="110"/>
      <c r="M1112" s="108"/>
      <c r="P1112" s="4">
        <v>42680</v>
      </c>
      <c r="Q1112" s="4">
        <v>45</v>
      </c>
    </row>
    <row r="1113" spans="10:17" x14ac:dyDescent="0.3">
      <c r="J1113" s="16"/>
      <c r="L1113" s="110"/>
      <c r="M1113" s="108"/>
      <c r="P1113" s="4">
        <v>42682</v>
      </c>
      <c r="Q1113" s="4">
        <v>45</v>
      </c>
    </row>
    <row r="1114" spans="10:17" x14ac:dyDescent="0.3">
      <c r="J1114" s="16"/>
      <c r="L1114" s="110"/>
      <c r="M1114" s="108"/>
      <c r="P1114" s="4">
        <v>42684</v>
      </c>
      <c r="Q1114" s="4">
        <v>45</v>
      </c>
    </row>
    <row r="1115" spans="10:17" x14ac:dyDescent="0.3">
      <c r="J1115" s="16"/>
      <c r="L1115" s="110"/>
      <c r="M1115" s="108"/>
      <c r="P1115" s="4">
        <v>42686</v>
      </c>
      <c r="Q1115" s="4">
        <v>45</v>
      </c>
    </row>
    <row r="1116" spans="10:17" x14ac:dyDescent="0.3">
      <c r="J1116" s="16"/>
      <c r="L1116" s="110"/>
      <c r="M1116" s="108"/>
      <c r="P1116" s="4">
        <v>42688</v>
      </c>
      <c r="Q1116" s="4">
        <v>45</v>
      </c>
    </row>
    <row r="1117" spans="10:17" x14ac:dyDescent="0.3">
      <c r="J1117" s="16"/>
      <c r="L1117" s="110"/>
      <c r="M1117" s="108"/>
      <c r="P1117" s="4">
        <v>42690</v>
      </c>
      <c r="Q1117" s="4">
        <v>45</v>
      </c>
    </row>
    <row r="1118" spans="10:17" x14ac:dyDescent="0.3">
      <c r="J1118" s="16"/>
      <c r="L1118" s="110"/>
      <c r="M1118" s="108"/>
      <c r="P1118" s="4">
        <v>42692</v>
      </c>
      <c r="Q1118" s="4">
        <v>45</v>
      </c>
    </row>
    <row r="1119" spans="10:17" x14ac:dyDescent="0.3">
      <c r="J1119" s="16"/>
      <c r="L1119" s="110"/>
      <c r="M1119" s="108"/>
      <c r="P1119" s="4">
        <v>42694</v>
      </c>
      <c r="Q1119" s="4">
        <v>45</v>
      </c>
    </row>
    <row r="1120" spans="10:17" x14ac:dyDescent="0.3">
      <c r="J1120" s="16"/>
      <c r="L1120" s="110"/>
      <c r="M1120" s="108"/>
      <c r="P1120" s="4">
        <v>42696</v>
      </c>
      <c r="Q1120" s="4">
        <v>45</v>
      </c>
    </row>
    <row r="1121" spans="10:17" x14ac:dyDescent="0.3">
      <c r="J1121" s="16"/>
      <c r="L1121" s="110"/>
      <c r="M1121" s="108"/>
      <c r="P1121" s="4">
        <v>42698</v>
      </c>
      <c r="Q1121" s="4">
        <v>45</v>
      </c>
    </row>
    <row r="1122" spans="10:17" x14ac:dyDescent="0.3">
      <c r="J1122" s="16"/>
      <c r="L1122" s="110"/>
      <c r="M1122" s="108"/>
      <c r="P1122" s="4">
        <v>42700</v>
      </c>
      <c r="Q1122" s="4">
        <v>45</v>
      </c>
    </row>
    <row r="1123" spans="10:17" x14ac:dyDescent="0.3">
      <c r="J1123" s="16"/>
      <c r="L1123" s="110"/>
      <c r="M1123" s="108"/>
      <c r="P1123" s="4">
        <v>42702</v>
      </c>
      <c r="Q1123" s="4">
        <v>45</v>
      </c>
    </row>
    <row r="1124" spans="10:17" x14ac:dyDescent="0.3">
      <c r="J1124" s="16"/>
      <c r="L1124" s="110"/>
      <c r="M1124" s="108"/>
      <c r="P1124" s="4">
        <v>42704</v>
      </c>
      <c r="Q1124" s="4">
        <v>45</v>
      </c>
    </row>
    <row r="1125" spans="10:17" x14ac:dyDescent="0.3">
      <c r="J1125" s="16"/>
      <c r="L1125" s="110"/>
      <c r="M1125" s="108"/>
      <c r="P1125" s="4">
        <v>42706</v>
      </c>
      <c r="Q1125" s="4">
        <v>45</v>
      </c>
    </row>
    <row r="1126" spans="10:17" x14ac:dyDescent="0.3">
      <c r="J1126" s="16"/>
      <c r="L1126" s="110"/>
      <c r="M1126" s="108"/>
      <c r="P1126" s="4">
        <v>42708</v>
      </c>
      <c r="Q1126" s="4">
        <v>45</v>
      </c>
    </row>
    <row r="1127" spans="10:17" x14ac:dyDescent="0.3">
      <c r="J1127" s="16"/>
      <c r="L1127" s="110"/>
      <c r="M1127" s="108"/>
      <c r="P1127" s="4">
        <v>42710</v>
      </c>
      <c r="Q1127" s="4">
        <v>45</v>
      </c>
    </row>
    <row r="1128" spans="10:17" x14ac:dyDescent="0.3">
      <c r="J1128" s="16"/>
      <c r="L1128" s="110"/>
      <c r="M1128" s="108"/>
      <c r="P1128" s="4">
        <v>42712</v>
      </c>
      <c r="Q1128" s="4">
        <v>45</v>
      </c>
    </row>
    <row r="1129" spans="10:17" x14ac:dyDescent="0.3">
      <c r="J1129" s="16"/>
      <c r="L1129" s="110"/>
      <c r="M1129" s="108"/>
      <c r="P1129" s="4">
        <v>42714</v>
      </c>
      <c r="Q1129" s="4">
        <v>45</v>
      </c>
    </row>
    <row r="1130" spans="10:17" x14ac:dyDescent="0.3">
      <c r="J1130" s="16"/>
      <c r="L1130" s="110"/>
      <c r="M1130" s="108"/>
      <c r="P1130" s="4">
        <v>42716</v>
      </c>
      <c r="Q1130" s="4">
        <v>45</v>
      </c>
    </row>
    <row r="1131" spans="10:17" x14ac:dyDescent="0.3">
      <c r="J1131" s="16"/>
      <c r="L1131" s="110"/>
      <c r="M1131" s="108"/>
      <c r="P1131" s="4">
        <v>42718</v>
      </c>
      <c r="Q1131" s="4">
        <v>45</v>
      </c>
    </row>
    <row r="1132" spans="10:17" x14ac:dyDescent="0.3">
      <c r="J1132" s="16"/>
      <c r="L1132" s="110"/>
      <c r="M1132" s="108"/>
      <c r="P1132" s="4">
        <v>42720</v>
      </c>
      <c r="Q1132" s="4">
        <v>45</v>
      </c>
    </row>
    <row r="1133" spans="10:17" x14ac:dyDescent="0.3">
      <c r="J1133" s="16"/>
      <c r="L1133" s="110"/>
      <c r="M1133" s="108"/>
      <c r="P1133" s="4">
        <v>42722</v>
      </c>
      <c r="Q1133" s="4">
        <v>45</v>
      </c>
    </row>
    <row r="1134" spans="10:17" x14ac:dyDescent="0.3">
      <c r="J1134" s="16"/>
      <c r="L1134" s="110"/>
      <c r="M1134" s="108"/>
      <c r="P1134" s="4">
        <v>42724</v>
      </c>
      <c r="Q1134" s="4">
        <v>45</v>
      </c>
    </row>
    <row r="1135" spans="10:17" x14ac:dyDescent="0.3">
      <c r="J1135" s="16"/>
      <c r="L1135" s="110"/>
      <c r="M1135" s="108"/>
      <c r="P1135" s="4">
        <v>42726</v>
      </c>
      <c r="Q1135" s="4">
        <v>45</v>
      </c>
    </row>
    <row r="1136" spans="10:17" x14ac:dyDescent="0.3">
      <c r="J1136" s="16"/>
      <c r="L1136" s="110"/>
      <c r="M1136" s="108"/>
      <c r="P1136" s="4">
        <v>42728</v>
      </c>
      <c r="Q1136" s="4">
        <v>45</v>
      </c>
    </row>
    <row r="1137" spans="10:17" x14ac:dyDescent="0.3">
      <c r="J1137" s="16"/>
      <c r="L1137" s="110"/>
      <c r="M1137" s="108"/>
      <c r="P1137" s="4">
        <v>42730</v>
      </c>
      <c r="Q1137" s="4">
        <v>45</v>
      </c>
    </row>
    <row r="1138" spans="10:17" x14ac:dyDescent="0.3">
      <c r="J1138" s="16"/>
      <c r="L1138" s="110"/>
      <c r="M1138" s="108"/>
      <c r="P1138" s="4">
        <v>42732</v>
      </c>
      <c r="Q1138" s="4">
        <v>45</v>
      </c>
    </row>
    <row r="1139" spans="10:17" x14ac:dyDescent="0.3">
      <c r="J1139" s="16"/>
      <c r="L1139" s="110"/>
      <c r="M1139" s="108"/>
      <c r="P1139" s="4">
        <v>42734</v>
      </c>
      <c r="Q1139" s="4">
        <v>45</v>
      </c>
    </row>
    <row r="1140" spans="10:17" x14ac:dyDescent="0.3">
      <c r="J1140" s="16"/>
      <c r="L1140" s="110"/>
      <c r="M1140" s="108"/>
      <c r="P1140" s="4">
        <v>42736</v>
      </c>
      <c r="Q1140" s="4">
        <v>45</v>
      </c>
    </row>
    <row r="1141" spans="10:17" x14ac:dyDescent="0.3">
      <c r="J1141" s="16"/>
      <c r="L1141" s="110"/>
      <c r="M1141" s="108"/>
      <c r="P1141" s="4">
        <v>42738</v>
      </c>
      <c r="Q1141" s="4">
        <v>45</v>
      </c>
    </row>
    <row r="1142" spans="10:17" x14ac:dyDescent="0.3">
      <c r="J1142" s="16"/>
      <c r="L1142" s="110"/>
      <c r="M1142" s="108"/>
      <c r="P1142" s="4">
        <v>42740</v>
      </c>
      <c r="Q1142" s="4">
        <v>45</v>
      </c>
    </row>
    <row r="1143" spans="10:17" x14ac:dyDescent="0.3">
      <c r="J1143" s="16"/>
      <c r="L1143" s="110"/>
      <c r="M1143" s="108"/>
      <c r="P1143" s="4">
        <v>42742</v>
      </c>
      <c r="Q1143" s="4">
        <v>45</v>
      </c>
    </row>
    <row r="1144" spans="10:17" x14ac:dyDescent="0.3">
      <c r="J1144" s="16"/>
      <c r="L1144" s="110"/>
      <c r="M1144" s="108"/>
      <c r="P1144" s="4">
        <v>42744</v>
      </c>
      <c r="Q1144" s="4">
        <v>45</v>
      </c>
    </row>
    <row r="1145" spans="10:17" x14ac:dyDescent="0.3">
      <c r="J1145" s="16"/>
      <c r="L1145" s="110"/>
      <c r="M1145" s="108"/>
      <c r="P1145" s="4">
        <v>42746</v>
      </c>
      <c r="Q1145" s="4">
        <v>45</v>
      </c>
    </row>
    <row r="1146" spans="10:17" x14ac:dyDescent="0.3">
      <c r="J1146" s="16"/>
      <c r="L1146" s="110"/>
      <c r="M1146" s="108"/>
      <c r="P1146" s="4">
        <v>42748</v>
      </c>
      <c r="Q1146" s="4">
        <v>45</v>
      </c>
    </row>
    <row r="1147" spans="10:17" x14ac:dyDescent="0.3">
      <c r="J1147" s="16"/>
      <c r="L1147" s="110"/>
      <c r="M1147" s="108"/>
      <c r="P1147" s="4">
        <v>42750</v>
      </c>
      <c r="Q1147" s="4">
        <v>45</v>
      </c>
    </row>
    <row r="1148" spans="10:17" x14ac:dyDescent="0.3">
      <c r="J1148" s="16"/>
      <c r="L1148" s="110"/>
      <c r="M1148" s="108"/>
      <c r="P1148" s="4">
        <v>42752</v>
      </c>
      <c r="Q1148" s="4">
        <v>45</v>
      </c>
    </row>
    <row r="1149" spans="10:17" x14ac:dyDescent="0.3">
      <c r="J1149" s="16"/>
      <c r="L1149" s="110"/>
      <c r="M1149" s="108"/>
      <c r="P1149" s="4">
        <v>42754</v>
      </c>
      <c r="Q1149" s="4">
        <v>45</v>
      </c>
    </row>
    <row r="1150" spans="10:17" x14ac:dyDescent="0.3">
      <c r="J1150" s="16"/>
      <c r="L1150" s="110"/>
      <c r="M1150" s="108"/>
      <c r="P1150" s="4">
        <v>41538</v>
      </c>
      <c r="Q1150" s="4">
        <v>80</v>
      </c>
    </row>
    <row r="1151" spans="10:17" x14ac:dyDescent="0.3">
      <c r="J1151" s="16"/>
      <c r="L1151" s="110"/>
      <c r="M1151" s="108"/>
      <c r="P1151" s="4">
        <v>42774</v>
      </c>
      <c r="Q1151" s="4">
        <v>45</v>
      </c>
    </row>
    <row r="1152" spans="10:17" x14ac:dyDescent="0.3">
      <c r="J1152" s="16"/>
      <c r="L1152" s="110"/>
      <c r="M1152" s="108"/>
      <c r="P1152" s="4">
        <v>42776</v>
      </c>
      <c r="Q1152" s="4">
        <v>45</v>
      </c>
    </row>
    <row r="1153" spans="10:17" x14ac:dyDescent="0.3">
      <c r="J1153" s="16"/>
      <c r="L1153" s="110"/>
      <c r="M1153" s="108"/>
      <c r="P1153" s="4">
        <v>42778</v>
      </c>
      <c r="Q1153" s="4">
        <v>45</v>
      </c>
    </row>
    <row r="1154" spans="10:17" x14ac:dyDescent="0.3">
      <c r="J1154" s="16"/>
      <c r="L1154" s="110"/>
      <c r="M1154" s="108"/>
      <c r="P1154" s="4">
        <v>42780</v>
      </c>
      <c r="Q1154" s="4">
        <v>45</v>
      </c>
    </row>
    <row r="1155" spans="10:17" x14ac:dyDescent="0.3">
      <c r="J1155" s="16"/>
      <c r="L1155" s="110"/>
      <c r="M1155" s="108"/>
      <c r="P1155" s="4">
        <v>42782</v>
      </c>
      <c r="Q1155" s="4">
        <v>45</v>
      </c>
    </row>
    <row r="1156" spans="10:17" x14ac:dyDescent="0.3">
      <c r="J1156" s="16"/>
      <c r="L1156" s="110"/>
      <c r="M1156" s="108"/>
      <c r="P1156" s="63">
        <v>42784</v>
      </c>
      <c r="Q1156" s="4">
        <v>45</v>
      </c>
    </row>
    <row r="1157" spans="10:17" x14ac:dyDescent="0.3">
      <c r="J1157" s="16"/>
      <c r="L1157" s="110"/>
      <c r="M1157" s="108"/>
      <c r="P1157" s="63">
        <v>42786</v>
      </c>
      <c r="Q1157" s="4">
        <v>45</v>
      </c>
    </row>
    <row r="1158" spans="10:17" x14ac:dyDescent="0.3">
      <c r="J1158" s="16"/>
      <c r="L1158" s="110"/>
      <c r="M1158" s="108"/>
      <c r="P1158" s="63">
        <v>42788</v>
      </c>
      <c r="Q1158" s="4">
        <v>45</v>
      </c>
    </row>
    <row r="1159" spans="10:17" x14ac:dyDescent="0.3">
      <c r="J1159" s="16"/>
      <c r="L1159" s="110"/>
      <c r="M1159" s="108"/>
      <c r="P1159" s="4">
        <v>42790</v>
      </c>
      <c r="Q1159" s="4">
        <v>45</v>
      </c>
    </row>
    <row r="1160" spans="10:17" x14ac:dyDescent="0.3">
      <c r="J1160" s="16"/>
      <c r="L1160" s="110"/>
      <c r="M1160" s="108"/>
      <c r="P1160" s="4">
        <v>42796</v>
      </c>
      <c r="Q1160" s="4">
        <v>45</v>
      </c>
    </row>
    <row r="1161" spans="10:17" x14ac:dyDescent="0.3">
      <c r="J1161" s="16"/>
      <c r="L1161" s="110"/>
      <c r="M1161" s="108"/>
      <c r="P1161" s="4">
        <v>42798</v>
      </c>
      <c r="Q1161" s="4">
        <v>45</v>
      </c>
    </row>
    <row r="1162" spans="10:17" x14ac:dyDescent="0.3">
      <c r="J1162" s="16"/>
      <c r="L1162" s="110"/>
      <c r="M1162" s="108"/>
      <c r="P1162" s="4">
        <v>42800</v>
      </c>
      <c r="Q1162" s="4">
        <v>45</v>
      </c>
    </row>
    <row r="1163" spans="10:17" x14ac:dyDescent="0.3">
      <c r="J1163" s="16"/>
      <c r="L1163" s="110"/>
      <c r="M1163" s="108"/>
      <c r="P1163" s="4">
        <v>42802</v>
      </c>
      <c r="Q1163" s="4">
        <v>45</v>
      </c>
    </row>
    <row r="1164" spans="10:17" x14ac:dyDescent="0.3">
      <c r="J1164" s="16"/>
      <c r="L1164" s="110"/>
      <c r="M1164" s="108"/>
      <c r="P1164" s="4">
        <v>42804</v>
      </c>
      <c r="Q1164" s="4">
        <v>45</v>
      </c>
    </row>
    <row r="1165" spans="10:17" x14ac:dyDescent="0.3">
      <c r="J1165" s="16"/>
      <c r="L1165" s="110"/>
      <c r="M1165" s="108"/>
      <c r="P1165" s="4">
        <v>42806</v>
      </c>
      <c r="Q1165" s="4">
        <v>45</v>
      </c>
    </row>
    <row r="1166" spans="10:17" x14ac:dyDescent="0.3">
      <c r="J1166" s="16"/>
      <c r="L1166" s="110"/>
      <c r="M1166" s="108"/>
      <c r="P1166" s="4">
        <v>42810</v>
      </c>
      <c r="Q1166" s="4">
        <v>45</v>
      </c>
    </row>
    <row r="1167" spans="10:17" x14ac:dyDescent="0.3">
      <c r="J1167" s="16"/>
      <c r="L1167" s="110"/>
      <c r="M1167" s="108"/>
      <c r="P1167" s="4">
        <v>42812</v>
      </c>
      <c r="Q1167" s="4">
        <v>45</v>
      </c>
    </row>
    <row r="1168" spans="10:17" x14ac:dyDescent="0.3">
      <c r="J1168" s="16"/>
      <c r="L1168" s="110"/>
      <c r="M1168" s="108"/>
      <c r="P1168" s="4">
        <v>42814</v>
      </c>
      <c r="Q1168" s="4">
        <v>45</v>
      </c>
    </row>
    <row r="1169" spans="10:17" x14ac:dyDescent="0.3">
      <c r="J1169" s="16"/>
      <c r="L1169" s="110"/>
      <c r="M1169" s="108"/>
      <c r="P1169" s="4">
        <v>42816</v>
      </c>
      <c r="Q1169" s="4">
        <v>45</v>
      </c>
    </row>
    <row r="1170" spans="10:17" x14ac:dyDescent="0.3">
      <c r="J1170" s="16"/>
      <c r="L1170" s="110"/>
      <c r="M1170" s="108"/>
      <c r="P1170" s="4">
        <v>42818</v>
      </c>
      <c r="Q1170" s="4">
        <v>45</v>
      </c>
    </row>
    <row r="1171" spans="10:17" x14ac:dyDescent="0.3">
      <c r="J1171" s="16"/>
      <c r="L1171" s="110"/>
      <c r="M1171" s="108"/>
      <c r="P1171" s="4">
        <v>42820</v>
      </c>
      <c r="Q1171" s="4">
        <v>45</v>
      </c>
    </row>
    <row r="1172" spans="10:17" x14ac:dyDescent="0.3">
      <c r="J1172" s="16"/>
      <c r="L1172" s="110"/>
      <c r="M1172" s="108"/>
      <c r="P1172" s="4">
        <v>42822</v>
      </c>
      <c r="Q1172" s="4">
        <v>45</v>
      </c>
    </row>
    <row r="1173" spans="10:17" x14ac:dyDescent="0.3">
      <c r="J1173" s="16"/>
      <c r="L1173" s="110"/>
      <c r="M1173" s="108"/>
      <c r="P1173" s="4">
        <v>42824</v>
      </c>
      <c r="Q1173" s="4">
        <v>45</v>
      </c>
    </row>
    <row r="1174" spans="10:17" x14ac:dyDescent="0.3">
      <c r="J1174" s="16"/>
      <c r="L1174" s="110"/>
      <c r="M1174" s="108"/>
      <c r="P1174" s="4">
        <v>42826</v>
      </c>
      <c r="Q1174" s="4">
        <v>45</v>
      </c>
    </row>
    <row r="1175" spans="10:17" x14ac:dyDescent="0.3">
      <c r="J1175" s="16"/>
      <c r="L1175" s="110"/>
      <c r="M1175" s="108"/>
      <c r="P1175" s="4">
        <v>42828</v>
      </c>
      <c r="Q1175" s="4">
        <v>45</v>
      </c>
    </row>
    <row r="1176" spans="10:17" x14ac:dyDescent="0.3">
      <c r="J1176" s="16"/>
      <c r="L1176" s="110"/>
      <c r="M1176" s="108"/>
      <c r="P1176" s="4">
        <v>42830</v>
      </c>
      <c r="Q1176" s="4">
        <v>45</v>
      </c>
    </row>
    <row r="1177" spans="10:17" x14ac:dyDescent="0.3">
      <c r="J1177" s="16"/>
      <c r="L1177" s="110"/>
      <c r="M1177" s="110"/>
      <c r="P1177" s="4">
        <v>42832</v>
      </c>
      <c r="Q1177" s="4">
        <v>45</v>
      </c>
    </row>
    <row r="1178" spans="10:17" x14ac:dyDescent="0.3">
      <c r="J1178" s="16"/>
      <c r="L1178" s="110"/>
      <c r="M1178" s="110"/>
      <c r="P1178" s="4">
        <v>42834</v>
      </c>
      <c r="Q1178" s="4">
        <v>45</v>
      </c>
    </row>
    <row r="1179" spans="10:17" x14ac:dyDescent="0.3">
      <c r="J1179" s="16"/>
      <c r="P1179" s="4">
        <v>42792</v>
      </c>
      <c r="Q1179" s="4">
        <v>45</v>
      </c>
    </row>
    <row r="1180" spans="10:17" x14ac:dyDescent="0.3">
      <c r="J1180" s="16"/>
      <c r="P1180" s="4">
        <v>42794</v>
      </c>
      <c r="Q1180" s="4">
        <v>45</v>
      </c>
    </row>
    <row r="1181" spans="10:17" x14ac:dyDescent="0.3">
      <c r="J1181" s="16"/>
      <c r="P1181" s="4">
        <v>42808</v>
      </c>
      <c r="Q1181" s="4">
        <v>160</v>
      </c>
    </row>
    <row r="1182" spans="10:17" x14ac:dyDescent="0.3">
      <c r="J1182" s="16"/>
      <c r="P1182" s="4">
        <v>42866</v>
      </c>
      <c r="Q1182" s="4">
        <v>160</v>
      </c>
    </row>
    <row r="1183" spans="10:17" x14ac:dyDescent="0.3">
      <c r="J1183" s="16"/>
      <c r="P1183" s="4">
        <v>42840</v>
      </c>
      <c r="Q1183" s="4">
        <v>45</v>
      </c>
    </row>
    <row r="1184" spans="10:17" x14ac:dyDescent="0.3">
      <c r="J1184" s="16"/>
      <c r="P1184" s="4">
        <v>42842</v>
      </c>
      <c r="Q1184" s="4">
        <v>45</v>
      </c>
    </row>
    <row r="1185" spans="10:17" x14ac:dyDescent="0.3">
      <c r="J1185" s="16"/>
      <c r="P1185" s="4">
        <v>42844</v>
      </c>
      <c r="Q1185" s="4">
        <v>45</v>
      </c>
    </row>
    <row r="1186" spans="10:17" x14ac:dyDescent="0.3">
      <c r="J1186" s="16"/>
      <c r="P1186" s="4">
        <v>42846</v>
      </c>
      <c r="Q1186" s="4">
        <v>45</v>
      </c>
    </row>
    <row r="1187" spans="10:17" x14ac:dyDescent="0.3">
      <c r="J1187" s="16"/>
      <c r="P1187" s="4">
        <v>42848</v>
      </c>
      <c r="Q1187" s="4">
        <v>45</v>
      </c>
    </row>
    <row r="1188" spans="10:17" x14ac:dyDescent="0.3">
      <c r="J1188" s="16"/>
      <c r="P1188" s="4">
        <v>42850</v>
      </c>
      <c r="Q1188" s="4">
        <v>45</v>
      </c>
    </row>
    <row r="1189" spans="10:17" x14ac:dyDescent="0.3">
      <c r="J1189" s="16"/>
      <c r="P1189" s="4">
        <v>42868</v>
      </c>
      <c r="Q1189" s="4">
        <v>45</v>
      </c>
    </row>
    <row r="1190" spans="10:17" x14ac:dyDescent="0.3">
      <c r="J1190" s="16"/>
      <c r="P1190" s="4">
        <v>42852</v>
      </c>
      <c r="Q1190" s="4">
        <v>45</v>
      </c>
    </row>
    <row r="1191" spans="10:17" x14ac:dyDescent="0.3">
      <c r="J1191" s="16"/>
      <c r="P1191" s="4">
        <v>42854</v>
      </c>
      <c r="Q1191" s="4">
        <v>45</v>
      </c>
    </row>
    <row r="1192" spans="10:17" x14ac:dyDescent="0.3">
      <c r="J1192" s="16"/>
      <c r="P1192" s="4">
        <v>42856</v>
      </c>
      <c r="Q1192" s="4">
        <v>45</v>
      </c>
    </row>
    <row r="1193" spans="10:17" x14ac:dyDescent="0.3">
      <c r="J1193" s="16"/>
      <c r="P1193" s="4">
        <v>42858</v>
      </c>
      <c r="Q1193" s="4">
        <v>45</v>
      </c>
    </row>
    <row r="1194" spans="10:17" x14ac:dyDescent="0.3">
      <c r="J1194" s="16"/>
      <c r="P1194" s="4">
        <v>42860</v>
      </c>
      <c r="Q1194" s="4">
        <v>45</v>
      </c>
    </row>
    <row r="1195" spans="10:17" x14ac:dyDescent="0.3">
      <c r="J1195" s="16"/>
      <c r="P1195" s="4">
        <v>42862</v>
      </c>
      <c r="Q1195" s="4">
        <v>45</v>
      </c>
    </row>
    <row r="1196" spans="10:17" x14ac:dyDescent="0.3">
      <c r="J1196" s="16"/>
      <c r="P1196" s="4">
        <v>42864</v>
      </c>
      <c r="Q1196" s="4">
        <v>45</v>
      </c>
    </row>
    <row r="1197" spans="10:17" x14ac:dyDescent="0.3">
      <c r="J1197" s="16"/>
      <c r="P1197" s="4">
        <v>42870</v>
      </c>
      <c r="Q1197" s="4">
        <v>45</v>
      </c>
    </row>
    <row r="1198" spans="10:17" x14ac:dyDescent="0.3">
      <c r="J1198" s="16"/>
      <c r="P1198" s="4">
        <v>42872</v>
      </c>
      <c r="Q1198" s="4">
        <v>45</v>
      </c>
    </row>
    <row r="1199" spans="10:17" x14ac:dyDescent="0.3">
      <c r="J1199" s="16"/>
      <c r="P1199" s="4">
        <v>42874</v>
      </c>
      <c r="Q1199" s="4">
        <v>45</v>
      </c>
    </row>
    <row r="1200" spans="10:17" x14ac:dyDescent="0.3">
      <c r="J1200" s="16"/>
      <c r="P1200" s="4">
        <v>42876</v>
      </c>
      <c r="Q1200" s="4">
        <v>160</v>
      </c>
    </row>
    <row r="1201" spans="10:17" x14ac:dyDescent="0.3">
      <c r="J1201" s="16"/>
      <c r="P1201" s="4">
        <v>42878</v>
      </c>
      <c r="Q1201" s="4">
        <v>45</v>
      </c>
    </row>
    <row r="1202" spans="10:17" x14ac:dyDescent="0.3">
      <c r="J1202" s="16"/>
      <c r="P1202" s="4">
        <v>42880</v>
      </c>
      <c r="Q1202" s="4">
        <v>45</v>
      </c>
    </row>
    <row r="1203" spans="10:17" x14ac:dyDescent="0.3">
      <c r="J1203" s="16"/>
    </row>
    <row r="1204" spans="10:17" x14ac:dyDescent="0.3">
      <c r="J1204" s="16"/>
    </row>
    <row r="1205" spans="10:17" x14ac:dyDescent="0.3">
      <c r="J1205" s="16"/>
    </row>
    <row r="1206" spans="10:17" x14ac:dyDescent="0.3">
      <c r="J1206" s="16"/>
    </row>
    <row r="1207" spans="10:17" x14ac:dyDescent="0.3">
      <c r="J1207" s="16"/>
    </row>
    <row r="1208" spans="10:17" x14ac:dyDescent="0.3">
      <c r="J1208" s="16"/>
    </row>
    <row r="1209" spans="10:17" x14ac:dyDescent="0.3">
      <c r="J1209" s="16"/>
    </row>
    <row r="1210" spans="10:17" x14ac:dyDescent="0.3">
      <c r="J1210" s="16"/>
    </row>
    <row r="1211" spans="10:17" x14ac:dyDescent="0.3">
      <c r="J1211" s="16"/>
    </row>
    <row r="1212" spans="10:17" x14ac:dyDescent="0.3">
      <c r="J1212" s="16"/>
    </row>
    <row r="1213" spans="10:17" x14ac:dyDescent="0.3">
      <c r="J1213" s="16"/>
    </row>
    <row r="1214" spans="10:17" x14ac:dyDescent="0.3">
      <c r="J1214" s="16"/>
    </row>
    <row r="1215" spans="10:17" x14ac:dyDescent="0.3">
      <c r="J1215" s="16"/>
    </row>
    <row r="1216" spans="10:17" x14ac:dyDescent="0.3">
      <c r="J1216" s="16"/>
    </row>
    <row r="1217" spans="10:10" x14ac:dyDescent="0.3">
      <c r="J1217" s="16"/>
    </row>
    <row r="1218" spans="10:10" x14ac:dyDescent="0.3">
      <c r="J1218" s="16"/>
    </row>
    <row r="1219" spans="10:10" x14ac:dyDescent="0.3">
      <c r="J1219" s="16"/>
    </row>
    <row r="1220" spans="10:10" x14ac:dyDescent="0.3">
      <c r="J1220" s="16"/>
    </row>
    <row r="1221" spans="10:10" x14ac:dyDescent="0.3">
      <c r="J1221" s="16"/>
    </row>
    <row r="1222" spans="10:10" x14ac:dyDescent="0.3">
      <c r="J1222" s="16"/>
    </row>
    <row r="1223" spans="10:10" x14ac:dyDescent="0.3">
      <c r="J1223" s="16"/>
    </row>
    <row r="1224" spans="10:10" x14ac:dyDescent="0.3">
      <c r="J1224" s="16"/>
    </row>
    <row r="1225" spans="10:10" x14ac:dyDescent="0.3">
      <c r="J1225" s="16"/>
    </row>
    <row r="1226" spans="10:10" x14ac:dyDescent="0.3">
      <c r="J1226" s="16"/>
    </row>
    <row r="1227" spans="10:10" x14ac:dyDescent="0.3">
      <c r="J1227" s="16"/>
    </row>
    <row r="1228" spans="10:10" x14ac:dyDescent="0.3">
      <c r="J1228" s="16"/>
    </row>
    <row r="1229" spans="10:10" x14ac:dyDescent="0.3">
      <c r="J1229" s="16"/>
    </row>
    <row r="1230" spans="10:10" x14ac:dyDescent="0.3">
      <c r="J1230" s="16"/>
    </row>
    <row r="1231" spans="10:10" x14ac:dyDescent="0.3">
      <c r="J1231" s="16"/>
    </row>
    <row r="1232" spans="10:10" x14ac:dyDescent="0.3">
      <c r="J1232" s="16"/>
    </row>
    <row r="1233" spans="10:10" x14ac:dyDescent="0.3">
      <c r="J1233" s="16"/>
    </row>
    <row r="1234" spans="10:10" x14ac:dyDescent="0.3">
      <c r="J1234" s="16"/>
    </row>
    <row r="1235" spans="10:10" x14ac:dyDescent="0.3">
      <c r="J1235" s="16"/>
    </row>
    <row r="1236" spans="10:10" x14ac:dyDescent="0.3">
      <c r="J1236" s="16"/>
    </row>
    <row r="1237" spans="10:10" x14ac:dyDescent="0.3">
      <c r="J1237" s="16"/>
    </row>
    <row r="1238" spans="10:10" x14ac:dyDescent="0.3">
      <c r="J1238" s="16"/>
    </row>
    <row r="1239" spans="10:10" x14ac:dyDescent="0.3">
      <c r="J1239" s="16"/>
    </row>
    <row r="1240" spans="10:10" x14ac:dyDescent="0.3">
      <c r="J1240" s="16"/>
    </row>
    <row r="1241" spans="10:10" x14ac:dyDescent="0.3">
      <c r="J1241" s="16"/>
    </row>
    <row r="1242" spans="10:10" x14ac:dyDescent="0.3">
      <c r="J1242" s="16"/>
    </row>
    <row r="1243" spans="10:10" x14ac:dyDescent="0.3">
      <c r="J1243" s="16"/>
    </row>
    <row r="1244" spans="10:10" x14ac:dyDescent="0.3">
      <c r="J1244" s="16"/>
    </row>
    <row r="1245" spans="10:10" x14ac:dyDescent="0.3">
      <c r="J1245" s="16"/>
    </row>
    <row r="1246" spans="10:10" x14ac:dyDescent="0.3">
      <c r="J1246" s="16"/>
    </row>
    <row r="1247" spans="10:10" x14ac:dyDescent="0.3">
      <c r="J1247" s="16"/>
    </row>
    <row r="1248" spans="10:10" x14ac:dyDescent="0.3">
      <c r="J1248" s="16"/>
    </row>
    <row r="1249" spans="10:10" x14ac:dyDescent="0.3">
      <c r="J1249" s="16"/>
    </row>
    <row r="1250" spans="10:10" x14ac:dyDescent="0.3">
      <c r="J1250" s="16"/>
    </row>
    <row r="1251" spans="10:10" x14ac:dyDescent="0.3">
      <c r="J1251" s="16"/>
    </row>
    <row r="1252" spans="10:10" x14ac:dyDescent="0.3">
      <c r="J1252" s="16"/>
    </row>
    <row r="1253" spans="10:10" x14ac:dyDescent="0.3">
      <c r="J1253" s="16"/>
    </row>
    <row r="1254" spans="10:10" x14ac:dyDescent="0.3">
      <c r="J1254" s="16"/>
    </row>
    <row r="1255" spans="10:10" x14ac:dyDescent="0.3">
      <c r="J1255" s="16"/>
    </row>
    <row r="1256" spans="10:10" x14ac:dyDescent="0.3">
      <c r="J1256" s="16"/>
    </row>
    <row r="1257" spans="10:10" x14ac:dyDescent="0.3">
      <c r="J1257" s="16"/>
    </row>
    <row r="1258" spans="10:10" x14ac:dyDescent="0.3">
      <c r="J1258" s="16"/>
    </row>
    <row r="1259" spans="10:10" x14ac:dyDescent="0.3">
      <c r="J1259" s="16"/>
    </row>
    <row r="1260" spans="10:10" x14ac:dyDescent="0.3">
      <c r="J1260" s="16"/>
    </row>
    <row r="1261" spans="10:10" x14ac:dyDescent="0.3">
      <c r="J1261" s="16"/>
    </row>
    <row r="1262" spans="10:10" x14ac:dyDescent="0.3">
      <c r="J1262" s="16"/>
    </row>
    <row r="1263" spans="10:10" x14ac:dyDescent="0.3">
      <c r="J1263" s="16"/>
    </row>
    <row r="1264" spans="10:10" x14ac:dyDescent="0.3">
      <c r="J1264" s="16"/>
    </row>
    <row r="1265" spans="10:10" x14ac:dyDescent="0.3">
      <c r="J1265" s="16"/>
    </row>
    <row r="1266" spans="10:10" x14ac:dyDescent="0.3">
      <c r="J1266" s="16"/>
    </row>
    <row r="1267" spans="10:10" x14ac:dyDescent="0.3">
      <c r="J1267" s="16"/>
    </row>
    <row r="1268" spans="10:10" x14ac:dyDescent="0.3">
      <c r="J1268" s="16"/>
    </row>
    <row r="1269" spans="10:10" x14ac:dyDescent="0.3">
      <c r="J1269" s="16"/>
    </row>
    <row r="1270" spans="10:10" x14ac:dyDescent="0.3">
      <c r="J1270" s="16"/>
    </row>
    <row r="1271" spans="10:10" x14ac:dyDescent="0.3">
      <c r="J1271" s="16"/>
    </row>
    <row r="1272" spans="10:10" x14ac:dyDescent="0.3">
      <c r="J1272" s="16"/>
    </row>
    <row r="1273" spans="10:10" x14ac:dyDescent="0.3">
      <c r="J1273" s="16"/>
    </row>
    <row r="1274" spans="10:10" x14ac:dyDescent="0.3">
      <c r="J1274" s="16"/>
    </row>
    <row r="1275" spans="10:10" x14ac:dyDescent="0.3">
      <c r="J1275" s="16"/>
    </row>
    <row r="1276" spans="10:10" x14ac:dyDescent="0.3">
      <c r="J1276" s="16"/>
    </row>
    <row r="1277" spans="10:10" x14ac:dyDescent="0.3">
      <c r="J1277" s="16"/>
    </row>
    <row r="1278" spans="10:10" x14ac:dyDescent="0.3">
      <c r="J1278" s="16"/>
    </row>
    <row r="1279" spans="10:10" x14ac:dyDescent="0.3">
      <c r="J1279" s="16"/>
    </row>
    <row r="1280" spans="10:10" x14ac:dyDescent="0.3">
      <c r="J1280" s="16"/>
    </row>
    <row r="1281" spans="10:10" x14ac:dyDescent="0.3">
      <c r="J1281" s="16"/>
    </row>
    <row r="1282" spans="10:10" x14ac:dyDescent="0.3">
      <c r="J1282" s="16"/>
    </row>
    <row r="1283" spans="10:10" x14ac:dyDescent="0.3">
      <c r="J1283" s="16"/>
    </row>
    <row r="1284" spans="10:10" x14ac:dyDescent="0.3">
      <c r="J1284" s="16"/>
    </row>
    <row r="1285" spans="10:10" x14ac:dyDescent="0.3">
      <c r="J1285" s="16"/>
    </row>
    <row r="1286" spans="10:10" x14ac:dyDescent="0.3">
      <c r="J1286" s="16"/>
    </row>
    <row r="1287" spans="10:10" x14ac:dyDescent="0.3">
      <c r="J1287" s="16"/>
    </row>
    <row r="1288" spans="10:10" x14ac:dyDescent="0.3">
      <c r="J1288" s="16"/>
    </row>
    <row r="1289" spans="10:10" x14ac:dyDescent="0.3">
      <c r="J1289" s="16"/>
    </row>
    <row r="1290" spans="10:10" x14ac:dyDescent="0.3">
      <c r="J1290" s="16"/>
    </row>
    <row r="1291" spans="10:10" x14ac:dyDescent="0.3">
      <c r="J1291" s="16"/>
    </row>
    <row r="1292" spans="10:10" x14ac:dyDescent="0.3">
      <c r="J1292" s="16"/>
    </row>
    <row r="1293" spans="10:10" x14ac:dyDescent="0.3">
      <c r="J1293" s="16"/>
    </row>
    <row r="1294" spans="10:10" x14ac:dyDescent="0.3">
      <c r="J1294" s="178"/>
    </row>
    <row r="1295" spans="10:10" x14ac:dyDescent="0.3">
      <c r="J1295" s="16"/>
    </row>
    <row r="1296" spans="10:10" x14ac:dyDescent="0.3">
      <c r="J1296" s="16"/>
    </row>
    <row r="1297" spans="10:10" x14ac:dyDescent="0.3">
      <c r="J1297" s="16"/>
    </row>
    <row r="1298" spans="10:10" x14ac:dyDescent="0.3">
      <c r="J1298" s="16"/>
    </row>
    <row r="1299" spans="10:10" x14ac:dyDescent="0.3">
      <c r="J1299" s="16"/>
    </row>
    <row r="1300" spans="10:10" x14ac:dyDescent="0.3">
      <c r="J1300" s="16"/>
    </row>
    <row r="1301" spans="10:10" x14ac:dyDescent="0.3">
      <c r="J1301" s="16"/>
    </row>
    <row r="1302" spans="10:10" x14ac:dyDescent="0.3">
      <c r="J1302" s="16"/>
    </row>
    <row r="1303" spans="10:10" x14ac:dyDescent="0.3">
      <c r="J1303" s="16"/>
    </row>
    <row r="1304" spans="10:10" x14ac:dyDescent="0.3">
      <c r="J1304" s="16"/>
    </row>
    <row r="1305" spans="10:10" x14ac:dyDescent="0.3">
      <c r="J1305" s="16"/>
    </row>
    <row r="1306" spans="10:10" x14ac:dyDescent="0.3">
      <c r="J1306" s="16"/>
    </row>
    <row r="1307" spans="10:10" x14ac:dyDescent="0.3">
      <c r="J1307" s="16"/>
    </row>
    <row r="1308" spans="10:10" x14ac:dyDescent="0.3">
      <c r="J1308" s="16"/>
    </row>
    <row r="1309" spans="10:10" x14ac:dyDescent="0.3">
      <c r="J1309" s="16"/>
    </row>
    <row r="1310" spans="10:10" x14ac:dyDescent="0.3">
      <c r="J1310" s="16"/>
    </row>
    <row r="1311" spans="10:10" x14ac:dyDescent="0.3">
      <c r="J1311" s="16"/>
    </row>
    <row r="1312" spans="10:10" x14ac:dyDescent="0.3">
      <c r="J1312" s="16"/>
    </row>
    <row r="1313" spans="10:10" x14ac:dyDescent="0.3">
      <c r="J1313" s="16"/>
    </row>
    <row r="1314" spans="10:10" x14ac:dyDescent="0.3">
      <c r="J1314" s="16"/>
    </row>
    <row r="1315" spans="10:10" x14ac:dyDescent="0.3">
      <c r="J1315" s="16"/>
    </row>
    <row r="1316" spans="10:10" x14ac:dyDescent="0.3">
      <c r="J1316" s="178"/>
    </row>
    <row r="1317" spans="10:10" x14ac:dyDescent="0.3">
      <c r="J1317" s="16"/>
    </row>
    <row r="1318" spans="10:10" x14ac:dyDescent="0.3">
      <c r="J1318" s="16"/>
    </row>
    <row r="1319" spans="10:10" x14ac:dyDescent="0.3">
      <c r="J1319" s="16"/>
    </row>
    <row r="1320" spans="10:10" x14ac:dyDescent="0.3">
      <c r="J1320" s="16"/>
    </row>
    <row r="1321" spans="10:10" x14ac:dyDescent="0.3">
      <c r="J1321" s="16"/>
    </row>
    <row r="1322" spans="10:10" x14ac:dyDescent="0.3">
      <c r="J1322" s="11"/>
    </row>
    <row r="1323" spans="10:10" x14ac:dyDescent="0.3">
      <c r="J1323" s="11"/>
    </row>
    <row r="1324" spans="10:10" x14ac:dyDescent="0.3">
      <c r="J1324" s="11"/>
    </row>
    <row r="1325" spans="10:10" x14ac:dyDescent="0.3">
      <c r="J1325" s="11"/>
    </row>
    <row r="1326" spans="10:10" x14ac:dyDescent="0.3">
      <c r="J1326" s="11"/>
    </row>
    <row r="1327" spans="10:10" x14ac:dyDescent="0.3">
      <c r="J1327" s="11"/>
    </row>
    <row r="1328" spans="10:10" x14ac:dyDescent="0.3">
      <c r="J1328" s="11"/>
    </row>
    <row r="1329" spans="10:10" x14ac:dyDescent="0.3">
      <c r="J1329" s="11"/>
    </row>
    <row r="1330" spans="10:10" x14ac:dyDescent="0.3">
      <c r="J1330" s="11"/>
    </row>
    <row r="1331" spans="10:10" x14ac:dyDescent="0.3">
      <c r="J1331" s="11"/>
    </row>
    <row r="1332" spans="10:10" x14ac:dyDescent="0.3">
      <c r="J1332" s="11"/>
    </row>
    <row r="1333" spans="10:10" x14ac:dyDescent="0.3">
      <c r="J1333" s="11"/>
    </row>
    <row r="1334" spans="10:10" x14ac:dyDescent="0.3">
      <c r="J1334" s="11"/>
    </row>
    <row r="1335" spans="10:10" x14ac:dyDescent="0.3">
      <c r="J1335" s="11"/>
    </row>
    <row r="1336" spans="10:10" x14ac:dyDescent="0.3">
      <c r="J1336" s="11"/>
    </row>
    <row r="1337" spans="10:10" x14ac:dyDescent="0.3">
      <c r="J1337" s="11"/>
    </row>
    <row r="1338" spans="10:10" x14ac:dyDescent="0.3">
      <c r="J1338" s="11"/>
    </row>
    <row r="1339" spans="10:10" x14ac:dyDescent="0.3">
      <c r="J1339" s="11"/>
    </row>
    <row r="1340" spans="10:10" x14ac:dyDescent="0.3">
      <c r="J1340" s="11"/>
    </row>
    <row r="1341" spans="10:10" x14ac:dyDescent="0.3">
      <c r="J1341" s="11"/>
    </row>
    <row r="1342" spans="10:10" x14ac:dyDescent="0.3">
      <c r="J1342" s="11"/>
    </row>
    <row r="1343" spans="10:10" x14ac:dyDescent="0.3">
      <c r="J1343" s="11"/>
    </row>
    <row r="1344" spans="10:10" x14ac:dyDescent="0.3">
      <c r="J1344" s="11"/>
    </row>
    <row r="1345" spans="10:10" x14ac:dyDescent="0.3">
      <c r="J1345" s="11"/>
    </row>
    <row r="1346" spans="10:10" x14ac:dyDescent="0.3">
      <c r="J1346" s="11"/>
    </row>
    <row r="1347" spans="10:10" x14ac:dyDescent="0.3">
      <c r="J1347" s="11"/>
    </row>
    <row r="1348" spans="10:10" x14ac:dyDescent="0.3">
      <c r="J1348" s="11"/>
    </row>
    <row r="1349" spans="10:10" x14ac:dyDescent="0.3">
      <c r="J1349" s="11"/>
    </row>
    <row r="1350" spans="10:10" x14ac:dyDescent="0.3">
      <c r="J1350" s="11"/>
    </row>
    <row r="1351" spans="10:10" x14ac:dyDescent="0.3">
      <c r="J1351" s="11"/>
    </row>
    <row r="1352" spans="10:10" x14ac:dyDescent="0.3">
      <c r="J1352" s="11"/>
    </row>
    <row r="1353" spans="10:10" x14ac:dyDescent="0.3">
      <c r="J1353" s="11"/>
    </row>
    <row r="1354" spans="10:10" x14ac:dyDescent="0.3">
      <c r="J1354" s="11"/>
    </row>
    <row r="1355" spans="10:10" x14ac:dyDescent="0.3">
      <c r="J1355" s="11"/>
    </row>
    <row r="1356" spans="10:10" x14ac:dyDescent="0.3">
      <c r="J1356" s="11"/>
    </row>
    <row r="1357" spans="10:10" x14ac:dyDescent="0.3">
      <c r="J1357" s="11"/>
    </row>
    <row r="1358" spans="10:10" x14ac:dyDescent="0.3">
      <c r="J1358" s="11"/>
    </row>
    <row r="1359" spans="10:10" x14ac:dyDescent="0.3">
      <c r="J1359" s="11"/>
    </row>
    <row r="1360" spans="10:10" x14ac:dyDescent="0.3">
      <c r="J1360" s="11"/>
    </row>
    <row r="1361" spans="10:10" x14ac:dyDescent="0.3">
      <c r="J1361" s="11"/>
    </row>
    <row r="1362" spans="10:10" x14ac:dyDescent="0.3">
      <c r="J1362" s="11"/>
    </row>
    <row r="1363" spans="10:10" x14ac:dyDescent="0.3">
      <c r="J1363" s="11"/>
    </row>
    <row r="1364" spans="10:10" x14ac:dyDescent="0.3">
      <c r="J1364" s="11"/>
    </row>
    <row r="1365" spans="10:10" x14ac:dyDescent="0.3">
      <c r="J1365" s="11"/>
    </row>
    <row r="1366" spans="10:10" x14ac:dyDescent="0.3">
      <c r="J1366" s="11"/>
    </row>
    <row r="1367" spans="10:10" x14ac:dyDescent="0.3">
      <c r="J1367" s="11"/>
    </row>
    <row r="1368" spans="10:10" x14ac:dyDescent="0.3">
      <c r="J1368" s="11"/>
    </row>
    <row r="1369" spans="10:10" x14ac:dyDescent="0.3">
      <c r="J1369" s="11"/>
    </row>
    <row r="1370" spans="10:10" x14ac:dyDescent="0.3">
      <c r="J1370" s="11"/>
    </row>
    <row r="1371" spans="10:10" x14ac:dyDescent="0.3">
      <c r="J1371" s="11"/>
    </row>
    <row r="1372" spans="10:10" x14ac:dyDescent="0.3">
      <c r="J1372" s="11"/>
    </row>
    <row r="1373" spans="10:10" x14ac:dyDescent="0.3">
      <c r="J1373" s="11"/>
    </row>
    <row r="1374" spans="10:10" x14ac:dyDescent="0.3">
      <c r="J1374" s="11"/>
    </row>
    <row r="1375" spans="10:10" x14ac:dyDescent="0.3">
      <c r="J1375" s="11"/>
    </row>
    <row r="1376" spans="10:10" x14ac:dyDescent="0.3">
      <c r="J1376" s="11"/>
    </row>
    <row r="1377" spans="10:10" x14ac:dyDescent="0.3">
      <c r="J1377" s="11"/>
    </row>
    <row r="1378" spans="10:10" x14ac:dyDescent="0.3">
      <c r="J1378" s="11"/>
    </row>
    <row r="1379" spans="10:10" x14ac:dyDescent="0.3">
      <c r="J1379" s="11"/>
    </row>
    <row r="1380" spans="10:10" x14ac:dyDescent="0.3">
      <c r="J1380" s="11"/>
    </row>
    <row r="1381" spans="10:10" x14ac:dyDescent="0.3">
      <c r="J1381" s="11"/>
    </row>
    <row r="1382" spans="10:10" x14ac:dyDescent="0.3">
      <c r="J1382" s="11"/>
    </row>
    <row r="1383" spans="10:10" x14ac:dyDescent="0.3">
      <c r="J1383" s="11"/>
    </row>
    <row r="1384" spans="10:10" x14ac:dyDescent="0.3">
      <c r="J1384" s="11"/>
    </row>
    <row r="1385" spans="10:10" x14ac:dyDescent="0.3">
      <c r="J1385" s="11"/>
    </row>
    <row r="1386" spans="10:10" x14ac:dyDescent="0.3">
      <c r="J1386" s="11"/>
    </row>
    <row r="1387" spans="10:10" x14ac:dyDescent="0.3">
      <c r="J1387" s="11"/>
    </row>
    <row r="1388" spans="10:10" x14ac:dyDescent="0.3">
      <c r="J1388" s="11"/>
    </row>
    <row r="1389" spans="10:10" x14ac:dyDescent="0.3">
      <c r="J1389" s="11"/>
    </row>
    <row r="1390" spans="10:10" x14ac:dyDescent="0.3">
      <c r="J1390" s="11"/>
    </row>
    <row r="1391" spans="10:10" x14ac:dyDescent="0.3">
      <c r="J1391" s="11"/>
    </row>
    <row r="1392" spans="10:10" x14ac:dyDescent="0.3">
      <c r="J1392" s="11"/>
    </row>
    <row r="1393" spans="10:10" x14ac:dyDescent="0.3">
      <c r="J1393" s="11"/>
    </row>
    <row r="1394" spans="10:10" x14ac:dyDescent="0.3">
      <c r="J1394" s="11"/>
    </row>
    <row r="1395" spans="10:10" x14ac:dyDescent="0.3">
      <c r="J1395" s="11"/>
    </row>
    <row r="1396" spans="10:10" x14ac:dyDescent="0.3">
      <c r="J1396" s="11"/>
    </row>
    <row r="1397" spans="10:10" x14ac:dyDescent="0.3">
      <c r="J1397" s="11"/>
    </row>
    <row r="1398" spans="10:10" x14ac:dyDescent="0.3">
      <c r="J1398" s="11"/>
    </row>
    <row r="1399" spans="10:10" x14ac:dyDescent="0.3">
      <c r="J1399" s="11"/>
    </row>
    <row r="1400" spans="10:10" x14ac:dyDescent="0.3">
      <c r="J1400" s="11"/>
    </row>
    <row r="1401" spans="10:10" x14ac:dyDescent="0.3">
      <c r="J1401" s="11"/>
    </row>
    <row r="1402" spans="10:10" x14ac:dyDescent="0.3">
      <c r="J1402" s="11"/>
    </row>
    <row r="1403" spans="10:10" x14ac:dyDescent="0.3">
      <c r="J1403" s="11"/>
    </row>
    <row r="1404" spans="10:10" x14ac:dyDescent="0.3">
      <c r="J1404" s="11"/>
    </row>
    <row r="1405" spans="10:10" x14ac:dyDescent="0.3">
      <c r="J1405" s="11"/>
    </row>
    <row r="1406" spans="10:10" x14ac:dyDescent="0.3">
      <c r="J1406" s="11"/>
    </row>
    <row r="1407" spans="10:10" x14ac:dyDescent="0.3">
      <c r="J1407" s="11"/>
    </row>
    <row r="1408" spans="10:10" x14ac:dyDescent="0.3">
      <c r="J1408" s="11"/>
    </row>
    <row r="1409" spans="10:10" x14ac:dyDescent="0.3">
      <c r="J1409" s="11"/>
    </row>
    <row r="1410" spans="10:10" x14ac:dyDescent="0.3">
      <c r="J1410" s="11"/>
    </row>
    <row r="1411" spans="10:10" x14ac:dyDescent="0.3">
      <c r="J1411" s="11"/>
    </row>
    <row r="1412" spans="10:10" x14ac:dyDescent="0.3">
      <c r="J1412" s="11"/>
    </row>
    <row r="1413" spans="10:10" x14ac:dyDescent="0.3">
      <c r="J1413" s="11"/>
    </row>
    <row r="1414" spans="10:10" x14ac:dyDescent="0.3">
      <c r="J1414" s="11"/>
    </row>
    <row r="1415" spans="10:10" x14ac:dyDescent="0.3">
      <c r="J1415" s="11"/>
    </row>
    <row r="1416" spans="10:10" x14ac:dyDescent="0.3">
      <c r="J1416" s="11"/>
    </row>
    <row r="1417" spans="10:10" x14ac:dyDescent="0.3">
      <c r="J1417" s="11"/>
    </row>
    <row r="1418" spans="10:10" x14ac:dyDescent="0.3">
      <c r="J1418" s="11"/>
    </row>
    <row r="1419" spans="10:10" x14ac:dyDescent="0.3">
      <c r="J1419" s="11"/>
    </row>
    <row r="1420" spans="10:10" x14ac:dyDescent="0.3">
      <c r="J1420" s="11"/>
    </row>
    <row r="1421" spans="10:10" x14ac:dyDescent="0.3">
      <c r="J1421" s="11"/>
    </row>
    <row r="1422" spans="10:10" x14ac:dyDescent="0.3">
      <c r="J1422" s="11"/>
    </row>
    <row r="1423" spans="10:10" x14ac:dyDescent="0.3">
      <c r="J1423" s="11"/>
    </row>
    <row r="1424" spans="10:10" x14ac:dyDescent="0.3">
      <c r="J1424" s="11"/>
    </row>
    <row r="1425" spans="10:10" x14ac:dyDescent="0.3">
      <c r="J1425" s="11"/>
    </row>
    <row r="1426" spans="10:10" x14ac:dyDescent="0.3">
      <c r="J1426" s="11"/>
    </row>
    <row r="1427" spans="10:10" x14ac:dyDescent="0.3">
      <c r="J1427" s="11"/>
    </row>
    <row r="1428" spans="10:10" x14ac:dyDescent="0.3">
      <c r="J1428" s="11"/>
    </row>
    <row r="1429" spans="10:10" x14ac:dyDescent="0.3">
      <c r="J1429" s="11"/>
    </row>
    <row r="1430" spans="10:10" x14ac:dyDescent="0.3">
      <c r="J1430" s="179"/>
    </row>
    <row r="1431" spans="10:10" x14ac:dyDescent="0.3">
      <c r="J1431" s="11"/>
    </row>
    <row r="1432" spans="10:10" x14ac:dyDescent="0.3">
      <c r="J1432" s="11"/>
    </row>
    <row r="1433" spans="10:10" x14ac:dyDescent="0.3">
      <c r="J1433" s="11"/>
    </row>
    <row r="1434" spans="10:10" x14ac:dyDescent="0.3">
      <c r="J1434" s="11"/>
    </row>
    <row r="1435" spans="10:10" x14ac:dyDescent="0.3">
      <c r="J1435" s="11"/>
    </row>
    <row r="1436" spans="10:10" x14ac:dyDescent="0.3">
      <c r="J1436" s="11"/>
    </row>
    <row r="1437" spans="10:10" x14ac:dyDescent="0.3">
      <c r="J1437" s="11"/>
    </row>
    <row r="1438" spans="10:10" x14ac:dyDescent="0.3">
      <c r="J1438" s="11"/>
    </row>
    <row r="1439" spans="10:10" x14ac:dyDescent="0.3">
      <c r="J1439" s="11"/>
    </row>
    <row r="1440" spans="10:10" x14ac:dyDescent="0.3">
      <c r="J1440" s="11"/>
    </row>
    <row r="1441" spans="10:10" x14ac:dyDescent="0.3">
      <c r="J1441" s="11"/>
    </row>
    <row r="1442" spans="10:10" x14ac:dyDescent="0.3">
      <c r="J1442" s="11"/>
    </row>
    <row r="1443" spans="10:10" x14ac:dyDescent="0.3">
      <c r="J1443" s="11"/>
    </row>
    <row r="1444" spans="10:10" x14ac:dyDescent="0.3">
      <c r="J1444" s="11"/>
    </row>
    <row r="1445" spans="10:10" x14ac:dyDescent="0.3">
      <c r="J1445" s="11"/>
    </row>
    <row r="1446" spans="10:10" x14ac:dyDescent="0.3">
      <c r="J1446" s="11"/>
    </row>
    <row r="1447" spans="10:10" x14ac:dyDescent="0.3">
      <c r="J1447" s="11"/>
    </row>
    <row r="1448" spans="10:10" x14ac:dyDescent="0.3">
      <c r="J1448" s="11"/>
    </row>
    <row r="1449" spans="10:10" x14ac:dyDescent="0.3">
      <c r="J1449" s="11"/>
    </row>
    <row r="1450" spans="10:10" x14ac:dyDescent="0.3">
      <c r="J1450" s="11"/>
    </row>
    <row r="1451" spans="10:10" x14ac:dyDescent="0.3">
      <c r="J1451" s="11"/>
    </row>
    <row r="1452" spans="10:10" x14ac:dyDescent="0.3">
      <c r="J1452" s="11"/>
    </row>
    <row r="1453" spans="10:10" x14ac:dyDescent="0.3">
      <c r="J1453" s="11"/>
    </row>
    <row r="1454" spans="10:10" x14ac:dyDescent="0.3">
      <c r="J1454" s="11"/>
    </row>
    <row r="1455" spans="10:10" x14ac:dyDescent="0.3">
      <c r="J1455" s="11"/>
    </row>
    <row r="1456" spans="10:10" x14ac:dyDescent="0.3">
      <c r="J1456" s="11"/>
    </row>
    <row r="1457" spans="10:10" x14ac:dyDescent="0.3">
      <c r="J1457" s="11"/>
    </row>
    <row r="1458" spans="10:10" x14ac:dyDescent="0.3">
      <c r="J1458" s="11"/>
    </row>
    <row r="1459" spans="10:10" x14ac:dyDescent="0.3">
      <c r="J1459" s="11"/>
    </row>
    <row r="1460" spans="10:10" x14ac:dyDescent="0.3">
      <c r="J1460" s="11"/>
    </row>
    <row r="1461" spans="10:10" x14ac:dyDescent="0.3">
      <c r="J1461" s="11"/>
    </row>
    <row r="1462" spans="10:10" x14ac:dyDescent="0.3">
      <c r="J1462" s="11"/>
    </row>
    <row r="1463" spans="10:10" x14ac:dyDescent="0.3">
      <c r="J1463" s="11"/>
    </row>
    <row r="1464" spans="10:10" x14ac:dyDescent="0.3">
      <c r="J1464" s="11"/>
    </row>
    <row r="1465" spans="10:10" x14ac:dyDescent="0.3">
      <c r="J1465" s="11"/>
    </row>
    <row r="1466" spans="10:10" x14ac:dyDescent="0.3">
      <c r="J1466" s="11"/>
    </row>
    <row r="1467" spans="10:10" x14ac:dyDescent="0.3">
      <c r="J1467" s="11"/>
    </row>
    <row r="1468" spans="10:10" x14ac:dyDescent="0.3">
      <c r="J1468" s="11"/>
    </row>
    <row r="1469" spans="10:10" x14ac:dyDescent="0.3">
      <c r="J1469" s="11"/>
    </row>
    <row r="1470" spans="10:10" x14ac:dyDescent="0.3">
      <c r="J1470" s="11"/>
    </row>
    <row r="1471" spans="10:10" x14ac:dyDescent="0.3">
      <c r="J1471" s="11"/>
    </row>
    <row r="1472" spans="10:10" x14ac:dyDescent="0.3">
      <c r="J1472" s="11"/>
    </row>
    <row r="1473" spans="10:10" x14ac:dyDescent="0.3">
      <c r="J1473" s="11"/>
    </row>
    <row r="1474" spans="10:10" x14ac:dyDescent="0.3">
      <c r="J1474" s="11"/>
    </row>
    <row r="1475" spans="10:10" x14ac:dyDescent="0.3">
      <c r="J1475" s="11"/>
    </row>
    <row r="1476" spans="10:10" x14ac:dyDescent="0.3">
      <c r="J1476" s="11"/>
    </row>
    <row r="1477" spans="10:10" x14ac:dyDescent="0.3">
      <c r="J1477" s="11"/>
    </row>
    <row r="1478" spans="10:10" x14ac:dyDescent="0.3">
      <c r="J1478" s="11"/>
    </row>
    <row r="1479" spans="10:10" x14ac:dyDescent="0.3">
      <c r="J1479" s="11"/>
    </row>
    <row r="1480" spans="10:10" x14ac:dyDescent="0.3">
      <c r="J1480" s="11"/>
    </row>
    <row r="1481" spans="10:10" x14ac:dyDescent="0.3">
      <c r="J1481" s="11"/>
    </row>
    <row r="1482" spans="10:10" x14ac:dyDescent="0.3">
      <c r="J1482" s="11"/>
    </row>
    <row r="1483" spans="10:10" x14ac:dyDescent="0.3">
      <c r="J1483" s="11"/>
    </row>
    <row r="1484" spans="10:10" x14ac:dyDescent="0.3">
      <c r="J1484" s="11"/>
    </row>
    <row r="1485" spans="10:10" x14ac:dyDescent="0.3">
      <c r="J1485" s="11"/>
    </row>
    <row r="1486" spans="10:10" x14ac:dyDescent="0.3">
      <c r="J1486" s="11"/>
    </row>
    <row r="1487" spans="10:10" x14ac:dyDescent="0.3">
      <c r="J1487" s="11"/>
    </row>
    <row r="1488" spans="10:10" x14ac:dyDescent="0.3">
      <c r="J1488" s="11"/>
    </row>
    <row r="1489" spans="10:10" x14ac:dyDescent="0.3">
      <c r="J1489" s="11"/>
    </row>
    <row r="1490" spans="10:10" x14ac:dyDescent="0.3">
      <c r="J1490" s="11"/>
    </row>
    <row r="1491" spans="10:10" x14ac:dyDescent="0.3">
      <c r="J1491" s="11"/>
    </row>
    <row r="1492" spans="10:10" x14ac:dyDescent="0.3">
      <c r="J1492" s="11"/>
    </row>
    <row r="1493" spans="10:10" x14ac:dyDescent="0.3">
      <c r="J1493" s="11"/>
    </row>
    <row r="1494" spans="10:10" x14ac:dyDescent="0.3">
      <c r="J1494" s="11"/>
    </row>
    <row r="1495" spans="10:10" x14ac:dyDescent="0.3">
      <c r="J1495" s="11"/>
    </row>
    <row r="1496" spans="10:10" x14ac:dyDescent="0.3">
      <c r="J1496" s="11"/>
    </row>
    <row r="1497" spans="10:10" x14ac:dyDescent="0.3">
      <c r="J1497" s="11"/>
    </row>
    <row r="1498" spans="10:10" x14ac:dyDescent="0.3">
      <c r="J1498" s="11"/>
    </row>
    <row r="1499" spans="10:10" x14ac:dyDescent="0.3">
      <c r="J1499" s="11"/>
    </row>
    <row r="1500" spans="10:10" x14ac:dyDescent="0.3">
      <c r="J1500" s="11"/>
    </row>
    <row r="1501" spans="10:10" x14ac:dyDescent="0.3">
      <c r="J1501" s="11"/>
    </row>
    <row r="1502" spans="10:10" x14ac:dyDescent="0.3">
      <c r="J1502" s="11"/>
    </row>
    <row r="1503" spans="10:10" x14ac:dyDescent="0.3">
      <c r="J1503" s="11"/>
    </row>
    <row r="1504" spans="10:10" x14ac:dyDescent="0.3">
      <c r="J1504" s="11"/>
    </row>
    <row r="1505" spans="10:10" x14ac:dyDescent="0.3">
      <c r="J1505" s="11"/>
    </row>
    <row r="1506" spans="10:10" x14ac:dyDescent="0.3">
      <c r="J1506" s="11"/>
    </row>
    <row r="1507" spans="10:10" x14ac:dyDescent="0.3">
      <c r="J1507" s="11"/>
    </row>
    <row r="1508" spans="10:10" x14ac:dyDescent="0.3">
      <c r="J1508" s="11"/>
    </row>
    <row r="1509" spans="10:10" x14ac:dyDescent="0.3">
      <c r="J1509" s="11"/>
    </row>
    <row r="1510" spans="10:10" x14ac:dyDescent="0.3">
      <c r="J1510" s="11"/>
    </row>
    <row r="1511" spans="10:10" x14ac:dyDescent="0.3">
      <c r="J1511" s="11"/>
    </row>
    <row r="1512" spans="10:10" x14ac:dyDescent="0.3">
      <c r="J1512" s="11"/>
    </row>
    <row r="1513" spans="10:10" x14ac:dyDescent="0.3">
      <c r="J1513" s="11"/>
    </row>
    <row r="1514" spans="10:10" x14ac:dyDescent="0.3">
      <c r="J1514" s="11"/>
    </row>
    <row r="1515" spans="10:10" x14ac:dyDescent="0.3">
      <c r="J1515" s="11"/>
    </row>
    <row r="1516" spans="10:10" x14ac:dyDescent="0.3">
      <c r="J1516" s="11"/>
    </row>
    <row r="1517" spans="10:10" x14ac:dyDescent="0.3">
      <c r="J1517" s="11"/>
    </row>
    <row r="1518" spans="10:10" x14ac:dyDescent="0.3">
      <c r="J1518" s="11"/>
    </row>
    <row r="1519" spans="10:10" x14ac:dyDescent="0.3">
      <c r="J1519" s="11"/>
    </row>
    <row r="1520" spans="10:10" x14ac:dyDescent="0.3">
      <c r="J1520" s="11"/>
    </row>
    <row r="1521" spans="10:10" x14ac:dyDescent="0.3">
      <c r="J1521" s="11"/>
    </row>
    <row r="1522" spans="10:10" x14ac:dyDescent="0.3">
      <c r="J1522" s="11"/>
    </row>
    <row r="1523" spans="10:10" x14ac:dyDescent="0.3">
      <c r="J1523" s="11"/>
    </row>
    <row r="1524" spans="10:10" x14ac:dyDescent="0.3">
      <c r="J1524" s="11"/>
    </row>
    <row r="1525" spans="10:10" x14ac:dyDescent="0.3">
      <c r="J1525" s="11"/>
    </row>
    <row r="1526" spans="10:10" x14ac:dyDescent="0.3">
      <c r="J1526" s="11"/>
    </row>
    <row r="1527" spans="10:10" x14ac:dyDescent="0.3">
      <c r="J1527" s="11"/>
    </row>
    <row r="1528" spans="10:10" x14ac:dyDescent="0.3">
      <c r="J1528" s="11"/>
    </row>
    <row r="1529" spans="10:10" x14ac:dyDescent="0.3">
      <c r="J1529" s="11"/>
    </row>
    <row r="1530" spans="10:10" x14ac:dyDescent="0.3">
      <c r="J1530" s="11"/>
    </row>
    <row r="1531" spans="10:10" x14ac:dyDescent="0.3">
      <c r="J1531" s="11"/>
    </row>
    <row r="1532" spans="10:10" x14ac:dyDescent="0.3">
      <c r="J1532" s="11"/>
    </row>
    <row r="1533" spans="10:10" x14ac:dyDescent="0.3">
      <c r="J1533" s="11"/>
    </row>
    <row r="1534" spans="10:10" x14ac:dyDescent="0.3">
      <c r="J1534" s="11"/>
    </row>
    <row r="1535" spans="10:10" x14ac:dyDescent="0.3">
      <c r="J1535" s="11"/>
    </row>
    <row r="1536" spans="10:10" x14ac:dyDescent="0.3">
      <c r="J1536" s="11"/>
    </row>
    <row r="1537" spans="10:10" x14ac:dyDescent="0.3">
      <c r="J1537" s="11"/>
    </row>
    <row r="1538" spans="10:10" x14ac:dyDescent="0.3">
      <c r="J1538" s="11"/>
    </row>
    <row r="1539" spans="10:10" x14ac:dyDescent="0.3">
      <c r="J1539" s="11"/>
    </row>
    <row r="1540" spans="10:10" x14ac:dyDescent="0.3">
      <c r="J1540" s="11"/>
    </row>
    <row r="1541" spans="10:10" x14ac:dyDescent="0.3">
      <c r="J1541" s="11"/>
    </row>
    <row r="1542" spans="10:10" x14ac:dyDescent="0.3">
      <c r="J1542" s="11"/>
    </row>
    <row r="1543" spans="10:10" x14ac:dyDescent="0.3">
      <c r="J1543" s="11"/>
    </row>
    <row r="1544" spans="10:10" x14ac:dyDescent="0.3">
      <c r="J1544" s="11"/>
    </row>
    <row r="1545" spans="10:10" x14ac:dyDescent="0.3">
      <c r="J1545" s="11"/>
    </row>
    <row r="1546" spans="10:10" x14ac:dyDescent="0.3">
      <c r="J1546" s="11"/>
    </row>
    <row r="1547" spans="10:10" x14ac:dyDescent="0.3">
      <c r="J1547" s="11"/>
    </row>
    <row r="1548" spans="10:10" x14ac:dyDescent="0.3">
      <c r="J1548" s="11"/>
    </row>
    <row r="1549" spans="10:10" x14ac:dyDescent="0.3">
      <c r="J1549" s="11"/>
    </row>
    <row r="1550" spans="10:10" x14ac:dyDescent="0.3">
      <c r="J1550" s="11"/>
    </row>
    <row r="1551" spans="10:10" x14ac:dyDescent="0.3">
      <c r="J1551" s="11"/>
    </row>
    <row r="1552" spans="10:10" x14ac:dyDescent="0.3">
      <c r="J1552" s="11"/>
    </row>
    <row r="1553" spans="10:10" x14ac:dyDescent="0.3">
      <c r="J1553" s="11"/>
    </row>
    <row r="1554" spans="10:10" x14ac:dyDescent="0.3">
      <c r="J1554" s="11"/>
    </row>
    <row r="1555" spans="10:10" x14ac:dyDescent="0.3">
      <c r="J1555" s="11"/>
    </row>
    <row r="1556" spans="10:10" x14ac:dyDescent="0.3">
      <c r="J1556" s="11"/>
    </row>
    <row r="1557" spans="10:10" x14ac:dyDescent="0.3">
      <c r="J1557" s="11"/>
    </row>
    <row r="1558" spans="10:10" x14ac:dyDescent="0.3">
      <c r="J1558" s="11"/>
    </row>
    <row r="1559" spans="10:10" x14ac:dyDescent="0.3">
      <c r="J1559" s="11"/>
    </row>
    <row r="1560" spans="10:10" x14ac:dyDescent="0.3">
      <c r="J1560" s="11"/>
    </row>
    <row r="1561" spans="10:10" x14ac:dyDescent="0.3">
      <c r="J1561" s="11"/>
    </row>
    <row r="1562" spans="10:10" x14ac:dyDescent="0.3">
      <c r="J1562" s="11"/>
    </row>
    <row r="1563" spans="10:10" x14ac:dyDescent="0.3">
      <c r="J1563" s="11"/>
    </row>
    <row r="1564" spans="10:10" x14ac:dyDescent="0.3">
      <c r="J1564" s="11"/>
    </row>
    <row r="1565" spans="10:10" x14ac:dyDescent="0.3">
      <c r="J1565" s="11"/>
    </row>
    <row r="1566" spans="10:10" x14ac:dyDescent="0.3">
      <c r="J1566" s="11"/>
    </row>
    <row r="1567" spans="10:10" x14ac:dyDescent="0.3">
      <c r="J1567" s="11"/>
    </row>
    <row r="1568" spans="10:10" x14ac:dyDescent="0.3">
      <c r="J1568" s="11"/>
    </row>
    <row r="1569" spans="10:10" x14ac:dyDescent="0.3">
      <c r="J1569" s="11"/>
    </row>
    <row r="1570" spans="10:10" x14ac:dyDescent="0.3">
      <c r="J1570" s="11"/>
    </row>
    <row r="1571" spans="10:10" x14ac:dyDescent="0.3">
      <c r="J1571" s="11"/>
    </row>
    <row r="1572" spans="10:10" x14ac:dyDescent="0.3">
      <c r="J1572" s="11"/>
    </row>
    <row r="1573" spans="10:10" x14ac:dyDescent="0.3">
      <c r="J1573" s="11"/>
    </row>
    <row r="1574" spans="10:10" x14ac:dyDescent="0.3">
      <c r="J1574" s="11"/>
    </row>
    <row r="1575" spans="10:10" x14ac:dyDescent="0.3">
      <c r="J1575" s="11"/>
    </row>
    <row r="1576" spans="10:10" x14ac:dyDescent="0.3">
      <c r="J1576" s="11"/>
    </row>
    <row r="1577" spans="10:10" x14ac:dyDescent="0.3">
      <c r="J1577" s="11"/>
    </row>
    <row r="1578" spans="10:10" x14ac:dyDescent="0.3">
      <c r="J1578" s="11"/>
    </row>
    <row r="1579" spans="10:10" x14ac:dyDescent="0.3">
      <c r="J1579" s="11"/>
    </row>
    <row r="1580" spans="10:10" x14ac:dyDescent="0.3">
      <c r="J1580" s="11"/>
    </row>
    <row r="1581" spans="10:10" x14ac:dyDescent="0.3">
      <c r="J1581" s="11"/>
    </row>
    <row r="1582" spans="10:10" x14ac:dyDescent="0.3">
      <c r="J1582" s="11"/>
    </row>
    <row r="1583" spans="10:10" x14ac:dyDescent="0.3">
      <c r="J1583" s="11"/>
    </row>
    <row r="1584" spans="10:10" x14ac:dyDescent="0.3">
      <c r="J1584" s="11"/>
    </row>
    <row r="1585" spans="10:10" x14ac:dyDescent="0.3">
      <c r="J1585" s="11"/>
    </row>
    <row r="1586" spans="10:10" x14ac:dyDescent="0.3">
      <c r="J1586" s="11"/>
    </row>
    <row r="1587" spans="10:10" x14ac:dyDescent="0.3">
      <c r="J1587" s="11"/>
    </row>
    <row r="1588" spans="10:10" x14ac:dyDescent="0.3">
      <c r="J1588" s="11"/>
    </row>
    <row r="1589" spans="10:10" x14ac:dyDescent="0.3">
      <c r="J1589" s="11"/>
    </row>
    <row r="1590" spans="10:10" x14ac:dyDescent="0.3">
      <c r="J1590" s="11"/>
    </row>
    <row r="1591" spans="10:10" x14ac:dyDescent="0.3">
      <c r="J1591" s="11"/>
    </row>
    <row r="1592" spans="10:10" x14ac:dyDescent="0.3">
      <c r="J1592" s="11"/>
    </row>
    <row r="1593" spans="10:10" x14ac:dyDescent="0.3">
      <c r="J1593" s="11"/>
    </row>
    <row r="1594" spans="10:10" x14ac:dyDescent="0.3">
      <c r="J1594" s="11"/>
    </row>
    <row r="1595" spans="10:10" x14ac:dyDescent="0.3">
      <c r="J1595" s="11"/>
    </row>
    <row r="1596" spans="10:10" x14ac:dyDescent="0.3">
      <c r="J1596" s="11"/>
    </row>
    <row r="1597" spans="10:10" x14ac:dyDescent="0.3">
      <c r="J1597" s="11"/>
    </row>
    <row r="1598" spans="10:10" x14ac:dyDescent="0.3">
      <c r="J1598" s="11"/>
    </row>
    <row r="1599" spans="10:10" x14ac:dyDescent="0.3">
      <c r="J1599" s="16"/>
    </row>
    <row r="1600" spans="10:10" x14ac:dyDescent="0.3">
      <c r="J1600" s="16"/>
    </row>
    <row r="1601" spans="10:10" x14ac:dyDescent="0.3">
      <c r="J1601" s="16"/>
    </row>
    <row r="1602" spans="10:10" x14ac:dyDescent="0.3">
      <c r="J1602" s="106"/>
    </row>
    <row r="1603" spans="10:10" x14ac:dyDescent="0.3">
      <c r="J1603" s="106"/>
    </row>
    <row r="1604" spans="10:10" x14ac:dyDescent="0.3">
      <c r="J1604" s="16"/>
    </row>
    <row r="1605" spans="10:10" x14ac:dyDescent="0.3">
      <c r="J1605" s="16"/>
    </row>
    <row r="1606" spans="10:10" x14ac:dyDescent="0.3">
      <c r="J1606" s="16"/>
    </row>
    <row r="1607" spans="10:10" x14ac:dyDescent="0.3">
      <c r="J1607" s="16"/>
    </row>
    <row r="1608" spans="10:10" x14ac:dyDescent="0.3">
      <c r="J1608" s="16"/>
    </row>
    <row r="1609" spans="10:10" x14ac:dyDescent="0.3">
      <c r="J1609" s="16"/>
    </row>
    <row r="1610" spans="10:10" x14ac:dyDescent="0.3">
      <c r="J1610" s="16"/>
    </row>
    <row r="1611" spans="10:10" x14ac:dyDescent="0.3">
      <c r="J1611" s="16"/>
    </row>
    <row r="1612" spans="10:10" x14ac:dyDescent="0.3">
      <c r="J1612" s="16"/>
    </row>
    <row r="1613" spans="10:10" x14ac:dyDescent="0.3">
      <c r="J1613" s="16"/>
    </row>
    <row r="1614" spans="10:10" x14ac:dyDescent="0.3">
      <c r="J1614" s="16"/>
    </row>
    <row r="1615" spans="10:10" x14ac:dyDescent="0.3">
      <c r="J1615" s="16"/>
    </row>
    <row r="1616" spans="10:10" x14ac:dyDescent="0.3">
      <c r="J1616" s="16"/>
    </row>
    <row r="1617" spans="10:10" x14ac:dyDescent="0.3">
      <c r="J1617" s="11"/>
    </row>
    <row r="1618" spans="10:10" x14ac:dyDescent="0.3">
      <c r="J1618" s="11"/>
    </row>
    <row r="1619" spans="10:10" x14ac:dyDescent="0.3">
      <c r="J1619" s="11"/>
    </row>
    <row r="1620" spans="10:10" x14ac:dyDescent="0.3">
      <c r="J1620" s="61"/>
    </row>
    <row r="1621" spans="10:10" x14ac:dyDescent="0.3">
      <c r="J1621" s="61"/>
    </row>
    <row r="1622" spans="10:10" x14ac:dyDescent="0.3">
      <c r="J1622" s="61"/>
    </row>
    <row r="1623" spans="10:10" x14ac:dyDescent="0.3">
      <c r="J1623" s="11"/>
    </row>
    <row r="1624" spans="10:10" x14ac:dyDescent="0.3">
      <c r="J1624" s="11"/>
    </row>
    <row r="1625" spans="10:10" x14ac:dyDescent="0.3">
      <c r="J1625" s="11"/>
    </row>
    <row r="1626" spans="10:10" x14ac:dyDescent="0.3">
      <c r="J1626" s="11"/>
    </row>
    <row r="1627" spans="10:10" x14ac:dyDescent="0.3">
      <c r="J1627" s="11"/>
    </row>
    <row r="1628" spans="10:10" x14ac:dyDescent="0.3">
      <c r="J1628" s="11"/>
    </row>
    <row r="1629" spans="10:10" x14ac:dyDescent="0.3">
      <c r="J1629" s="11"/>
    </row>
    <row r="1630" spans="10:10" x14ac:dyDescent="0.3">
      <c r="J1630" s="11"/>
    </row>
    <row r="1631" spans="10:10" x14ac:dyDescent="0.3">
      <c r="J1631" s="11"/>
    </row>
    <row r="1632" spans="10:10" x14ac:dyDescent="0.3">
      <c r="J1632" s="11"/>
    </row>
    <row r="1633" spans="3:10" x14ac:dyDescent="0.3">
      <c r="J1633" s="11"/>
    </row>
    <row r="1634" spans="3:10" x14ac:dyDescent="0.3">
      <c r="J1634" s="11"/>
    </row>
    <row r="1635" spans="3:10" x14ac:dyDescent="0.3">
      <c r="J1635" s="11"/>
    </row>
    <row r="1636" spans="3:10" x14ac:dyDescent="0.3">
      <c r="J1636" s="11"/>
    </row>
    <row r="1637" spans="3:10" x14ac:dyDescent="0.3">
      <c r="J1637" s="11"/>
    </row>
    <row r="1638" spans="3:10" x14ac:dyDescent="0.3">
      <c r="J1638" s="11"/>
    </row>
    <row r="1639" spans="3:10" x14ac:dyDescent="0.3">
      <c r="J1639" s="11"/>
    </row>
    <row r="1640" spans="3:10" x14ac:dyDescent="0.3">
      <c r="C1640" s="5"/>
      <c r="J1640" s="4"/>
    </row>
    <row r="1641" spans="3:10" x14ac:dyDescent="0.3">
      <c r="C1641" s="5"/>
      <c r="J1641" s="4"/>
    </row>
    <row r="1642" spans="3:10" x14ac:dyDescent="0.3">
      <c r="C1642" s="5"/>
      <c r="J1642" s="4"/>
    </row>
    <row r="1643" spans="3:10" x14ac:dyDescent="0.3">
      <c r="C1643" s="5"/>
      <c r="J1643" s="4"/>
    </row>
    <row r="1644" spans="3:10" x14ac:dyDescent="0.3">
      <c r="C1644" s="5"/>
      <c r="J1644" s="63"/>
    </row>
    <row r="1645" spans="3:10" x14ac:dyDescent="0.3">
      <c r="C1645" s="5"/>
      <c r="J1645" s="63"/>
    </row>
    <row r="1646" spans="3:10" x14ac:dyDescent="0.3">
      <c r="C1646" s="5"/>
      <c r="J1646" s="4"/>
    </row>
    <row r="1647" spans="3:10" x14ac:dyDescent="0.3">
      <c r="C1647" s="5"/>
      <c r="J1647" s="4"/>
    </row>
    <row r="1648" spans="3:10" x14ac:dyDescent="0.3">
      <c r="C1648" s="5"/>
      <c r="J1648" s="4"/>
    </row>
    <row r="1649" spans="3:10" x14ac:dyDescent="0.3">
      <c r="C1649" s="5"/>
      <c r="J1649" s="4"/>
    </row>
    <row r="1650" spans="3:10" x14ac:dyDescent="0.3">
      <c r="C1650" s="5"/>
      <c r="J1650" s="4"/>
    </row>
    <row r="1651" spans="3:10" x14ac:dyDescent="0.3">
      <c r="C1651" s="5"/>
      <c r="J1651" s="4"/>
    </row>
    <row r="1652" spans="3:10" x14ac:dyDescent="0.3">
      <c r="C1652" s="5"/>
      <c r="J1652" s="4"/>
    </row>
    <row r="1653" spans="3:10" x14ac:dyDescent="0.3">
      <c r="C1653" s="5"/>
      <c r="J1653" s="4"/>
    </row>
    <row r="1654" spans="3:10" x14ac:dyDescent="0.3">
      <c r="C1654" s="5"/>
      <c r="J1654" s="4"/>
    </row>
    <row r="1655" spans="3:10" x14ac:dyDescent="0.3">
      <c r="C1655" s="5"/>
      <c r="J1655" s="4"/>
    </row>
    <row r="1656" spans="3:10" x14ac:dyDescent="0.3">
      <c r="C1656" s="5"/>
      <c r="J1656" s="5"/>
    </row>
    <row r="1657" spans="3:10" x14ac:dyDescent="0.3">
      <c r="C1657" s="5"/>
      <c r="J1657" s="5"/>
    </row>
    <row r="1658" spans="3:10" x14ac:dyDescent="0.3">
      <c r="C1658" s="5"/>
      <c r="J1658" s="5"/>
    </row>
    <row r="1659" spans="3:10" x14ac:dyDescent="0.3">
      <c r="C1659" s="5"/>
      <c r="J1659" s="5"/>
    </row>
    <row r="1660" spans="3:10" x14ac:dyDescent="0.3">
      <c r="C1660" s="5"/>
      <c r="J1660" s="5"/>
    </row>
    <row r="1661" spans="3:10" x14ac:dyDescent="0.3">
      <c r="C1661" s="5"/>
      <c r="J1661" s="5"/>
    </row>
    <row r="1662" spans="3:10" x14ac:dyDescent="0.3">
      <c r="C1662" s="5"/>
      <c r="J1662" s="5"/>
    </row>
    <row r="1663" spans="3:10" x14ac:dyDescent="0.3">
      <c r="C1663" s="5"/>
      <c r="J1663" s="5"/>
    </row>
    <row r="1664" spans="3:10" x14ac:dyDescent="0.3">
      <c r="C1664" s="5"/>
      <c r="J1664" s="5"/>
    </row>
    <row r="1665" spans="3:10" x14ac:dyDescent="0.3">
      <c r="C1665" s="5"/>
      <c r="J1665" s="5"/>
    </row>
    <row r="1666" spans="3:10" x14ac:dyDescent="0.3">
      <c r="C1666" s="110"/>
      <c r="J1666" s="5"/>
    </row>
    <row r="1667" spans="3:10" x14ac:dyDescent="0.3">
      <c r="C1667" s="110"/>
      <c r="J1667" s="5"/>
    </row>
    <row r="1668" spans="3:10" x14ac:dyDescent="0.3">
      <c r="C1668" s="5"/>
      <c r="J1668" s="5"/>
    </row>
    <row r="1669" spans="3:10" x14ac:dyDescent="0.3">
      <c r="C1669" s="110"/>
      <c r="J1669" s="5"/>
    </row>
    <row r="1670" spans="3:10" x14ac:dyDescent="0.3">
      <c r="C1670" s="110"/>
      <c r="J1670" s="5"/>
    </row>
    <row r="1671" spans="3:10" x14ac:dyDescent="0.3">
      <c r="C1671" s="5"/>
      <c r="J1671" s="5"/>
    </row>
    <row r="1672" spans="3:10" x14ac:dyDescent="0.3">
      <c r="C1672" s="5"/>
      <c r="J1672" s="5"/>
    </row>
    <row r="1673" spans="3:10" x14ac:dyDescent="0.3">
      <c r="J1673" s="5"/>
    </row>
    <row r="1674" spans="3:10" x14ac:dyDescent="0.3">
      <c r="J1674" s="5"/>
    </row>
    <row r="1675" spans="3:10" x14ac:dyDescent="0.3">
      <c r="J1675" s="5"/>
    </row>
    <row r="1676" spans="3:10" x14ac:dyDescent="0.3">
      <c r="J1676" s="5"/>
    </row>
    <row r="1677" spans="3:10" x14ac:dyDescent="0.3">
      <c r="J1677" s="5"/>
    </row>
    <row r="1678" spans="3:10" x14ac:dyDescent="0.3">
      <c r="J1678" s="5"/>
    </row>
    <row r="1679" spans="3:10" x14ac:dyDescent="0.3">
      <c r="J1679" s="5"/>
    </row>
    <row r="1680" spans="3:10" x14ac:dyDescent="0.3">
      <c r="J1680" s="5"/>
    </row>
    <row r="1681" spans="10:10" x14ac:dyDescent="0.3">
      <c r="J1681" s="5"/>
    </row>
    <row r="1682" spans="10:10" x14ac:dyDescent="0.3">
      <c r="J1682" s="5"/>
    </row>
    <row r="1683" spans="10:10" x14ac:dyDescent="0.3">
      <c r="J1683" s="5"/>
    </row>
    <row r="1684" spans="10:10" x14ac:dyDescent="0.3">
      <c r="J1684" s="5"/>
    </row>
    <row r="1685" spans="10:10" x14ac:dyDescent="0.3">
      <c r="J1685" s="5"/>
    </row>
    <row r="1686" spans="10:10" x14ac:dyDescent="0.3">
      <c r="J1686" s="5"/>
    </row>
    <row r="1687" spans="10:10" x14ac:dyDescent="0.3">
      <c r="J1687" s="5"/>
    </row>
    <row r="1688" spans="10:10" x14ac:dyDescent="0.3">
      <c r="J1688" s="5"/>
    </row>
    <row r="1689" spans="10:10" x14ac:dyDescent="0.3">
      <c r="J1689" s="5"/>
    </row>
    <row r="1690" spans="10:10" x14ac:dyDescent="0.3">
      <c r="J1690" s="5"/>
    </row>
    <row r="1691" spans="10:10" x14ac:dyDescent="0.3">
      <c r="J1691" s="5"/>
    </row>
    <row r="1692" spans="10:10" x14ac:dyDescent="0.3">
      <c r="J1692" s="5"/>
    </row>
    <row r="1693" spans="10:10" x14ac:dyDescent="0.3">
      <c r="J1693" s="5"/>
    </row>
    <row r="1694" spans="10:10" x14ac:dyDescent="0.3">
      <c r="J1694" s="5"/>
    </row>
    <row r="1695" spans="10:10" x14ac:dyDescent="0.3">
      <c r="J1695" s="5"/>
    </row>
    <row r="1696" spans="10:10" x14ac:dyDescent="0.3">
      <c r="J1696" s="5"/>
    </row>
    <row r="1697" spans="10:10" x14ac:dyDescent="0.3">
      <c r="J1697" s="5"/>
    </row>
    <row r="1698" spans="10:10" x14ac:dyDescent="0.3">
      <c r="J1698" s="5"/>
    </row>
    <row r="1699" spans="10:10" x14ac:dyDescent="0.3">
      <c r="J1699" s="5"/>
    </row>
    <row r="1700" spans="10:10" x14ac:dyDescent="0.3">
      <c r="J1700" s="5"/>
    </row>
    <row r="1701" spans="10:10" x14ac:dyDescent="0.3">
      <c r="J1701" s="5"/>
    </row>
    <row r="1702" spans="10:10" x14ac:dyDescent="0.3">
      <c r="J1702" s="5"/>
    </row>
    <row r="1703" spans="10:10" x14ac:dyDescent="0.3">
      <c r="J1703" s="5"/>
    </row>
    <row r="1704" spans="10:10" x14ac:dyDescent="0.3">
      <c r="J1704" s="5"/>
    </row>
    <row r="1705" spans="10:10" x14ac:dyDescent="0.3">
      <c r="J1705" s="5"/>
    </row>
    <row r="1706" spans="10:10" x14ac:dyDescent="0.3">
      <c r="J1706" s="5"/>
    </row>
    <row r="1707" spans="10:10" x14ac:dyDescent="0.3">
      <c r="J1707" s="5"/>
    </row>
    <row r="1708" spans="10:10" x14ac:dyDescent="0.3">
      <c r="J1708" s="5"/>
    </row>
    <row r="1709" spans="10:10" x14ac:dyDescent="0.3">
      <c r="J1709" s="5"/>
    </row>
    <row r="1710" spans="10:10" x14ac:dyDescent="0.3">
      <c r="J1710" s="5"/>
    </row>
    <row r="1711" spans="10:10" x14ac:dyDescent="0.3">
      <c r="J1711" s="5"/>
    </row>
    <row r="1712" spans="10:10" x14ac:dyDescent="0.3">
      <c r="J1712" s="5"/>
    </row>
    <row r="1713" spans="10:10" x14ac:dyDescent="0.3">
      <c r="J1713" s="5"/>
    </row>
    <row r="1714" spans="10:10" x14ac:dyDescent="0.3">
      <c r="J1714" s="5"/>
    </row>
    <row r="1715" spans="10:10" x14ac:dyDescent="0.3">
      <c r="J1715" s="5"/>
    </row>
    <row r="1716" spans="10:10" x14ac:dyDescent="0.3">
      <c r="J1716" s="5"/>
    </row>
    <row r="1717" spans="10:10" x14ac:dyDescent="0.3">
      <c r="J1717" s="5"/>
    </row>
    <row r="1718" spans="10:10" x14ac:dyDescent="0.3">
      <c r="J1718" s="5"/>
    </row>
    <row r="1719" spans="10:10" x14ac:dyDescent="0.3">
      <c r="J1719" s="5"/>
    </row>
    <row r="1720" spans="10:10" x14ac:dyDescent="0.3">
      <c r="J1720" s="5"/>
    </row>
    <row r="1721" spans="10:10" x14ac:dyDescent="0.3">
      <c r="J1721" s="5"/>
    </row>
    <row r="1722" spans="10:10" x14ac:dyDescent="0.3">
      <c r="J1722" s="5"/>
    </row>
    <row r="1723" spans="10:10" x14ac:dyDescent="0.3">
      <c r="J1723" s="5"/>
    </row>
    <row r="1724" spans="10:10" x14ac:dyDescent="0.3">
      <c r="J1724" s="5"/>
    </row>
    <row r="1725" spans="10:10" x14ac:dyDescent="0.3">
      <c r="J1725" s="5"/>
    </row>
    <row r="1726" spans="10:10" x14ac:dyDescent="0.3">
      <c r="J1726" s="5"/>
    </row>
    <row r="1727" spans="10:10" x14ac:dyDescent="0.3">
      <c r="J1727" s="5"/>
    </row>
    <row r="1728" spans="10:10" x14ac:dyDescent="0.3">
      <c r="J1728" s="5"/>
    </row>
    <row r="1729" spans="10:10" x14ac:dyDescent="0.3">
      <c r="J1729" s="5"/>
    </row>
    <row r="1730" spans="10:10" x14ac:dyDescent="0.3">
      <c r="J1730" s="5"/>
    </row>
    <row r="1731" spans="10:10" x14ac:dyDescent="0.3">
      <c r="J1731" s="5"/>
    </row>
    <row r="1732" spans="10:10" x14ac:dyDescent="0.3">
      <c r="J1732" s="5"/>
    </row>
    <row r="1733" spans="10:10" x14ac:dyDescent="0.3">
      <c r="J1733" s="5"/>
    </row>
    <row r="1734" spans="10:10" x14ac:dyDescent="0.3">
      <c r="J1734" s="5"/>
    </row>
    <row r="1735" spans="10:10" x14ac:dyDescent="0.3">
      <c r="J1735" s="5"/>
    </row>
    <row r="1736" spans="10:10" x14ac:dyDescent="0.3">
      <c r="J1736" s="5"/>
    </row>
    <row r="1737" spans="10:10" x14ac:dyDescent="0.3">
      <c r="J1737" s="5"/>
    </row>
    <row r="1738" spans="10:10" x14ac:dyDescent="0.3">
      <c r="J1738" s="5"/>
    </row>
    <row r="1739" spans="10:10" x14ac:dyDescent="0.3">
      <c r="J1739" s="5"/>
    </row>
    <row r="1740" spans="10:10" x14ac:dyDescent="0.3">
      <c r="J1740" s="5"/>
    </row>
    <row r="1741" spans="10:10" x14ac:dyDescent="0.3">
      <c r="J1741" s="5"/>
    </row>
    <row r="1742" spans="10:10" x14ac:dyDescent="0.3">
      <c r="J1742" s="5"/>
    </row>
    <row r="1743" spans="10:10" x14ac:dyDescent="0.3">
      <c r="J1743" s="5"/>
    </row>
    <row r="1744" spans="10:10" x14ac:dyDescent="0.3">
      <c r="J1744" s="5"/>
    </row>
    <row r="1745" spans="10:10" x14ac:dyDescent="0.3">
      <c r="J1745" s="5"/>
    </row>
    <row r="1746" spans="10:10" x14ac:dyDescent="0.3">
      <c r="J1746" s="5"/>
    </row>
    <row r="1747" spans="10:10" x14ac:dyDescent="0.3">
      <c r="J1747" s="5"/>
    </row>
    <row r="1748" spans="10:10" x14ac:dyDescent="0.3">
      <c r="J1748" s="5"/>
    </row>
    <row r="1749" spans="10:10" x14ac:dyDescent="0.3">
      <c r="J1749" s="5"/>
    </row>
    <row r="1750" spans="10:10" x14ac:dyDescent="0.3">
      <c r="J1750" s="5"/>
    </row>
    <row r="1751" spans="10:10" x14ac:dyDescent="0.3">
      <c r="J1751" s="5"/>
    </row>
    <row r="1752" spans="10:10" x14ac:dyDescent="0.3">
      <c r="J1752" s="5"/>
    </row>
    <row r="1753" spans="10:10" x14ac:dyDescent="0.3">
      <c r="J1753" s="5"/>
    </row>
    <row r="1754" spans="10:10" x14ac:dyDescent="0.3">
      <c r="J1754" s="5"/>
    </row>
    <row r="1755" spans="10:10" x14ac:dyDescent="0.3">
      <c r="J1755" s="5"/>
    </row>
    <row r="1756" spans="10:10" x14ac:dyDescent="0.3">
      <c r="J1756" s="5"/>
    </row>
    <row r="1757" spans="10:10" x14ac:dyDescent="0.3">
      <c r="J1757" s="5"/>
    </row>
    <row r="1758" spans="10:10" x14ac:dyDescent="0.3">
      <c r="J1758" s="5"/>
    </row>
    <row r="1759" spans="10:10" x14ac:dyDescent="0.3">
      <c r="J1759" s="5"/>
    </row>
    <row r="1760" spans="10:10" x14ac:dyDescent="0.3">
      <c r="J1760" s="5"/>
    </row>
    <row r="1761" spans="10:10" x14ac:dyDescent="0.3">
      <c r="J1761" s="5"/>
    </row>
    <row r="1762" spans="10:10" x14ac:dyDescent="0.3">
      <c r="J1762" s="5"/>
    </row>
    <row r="1763" spans="10:10" x14ac:dyDescent="0.3">
      <c r="J1763" s="5"/>
    </row>
    <row r="1764" spans="10:10" x14ac:dyDescent="0.3">
      <c r="J1764" s="5"/>
    </row>
    <row r="1765" spans="10:10" x14ac:dyDescent="0.3">
      <c r="J1765" s="5"/>
    </row>
    <row r="1766" spans="10:10" x14ac:dyDescent="0.3">
      <c r="J1766" s="5"/>
    </row>
    <row r="1767" spans="10:10" x14ac:dyDescent="0.3">
      <c r="J1767" s="5"/>
    </row>
    <row r="1768" spans="10:10" x14ac:dyDescent="0.3">
      <c r="J1768" s="5"/>
    </row>
    <row r="1769" spans="10:10" x14ac:dyDescent="0.3">
      <c r="J1769" s="5"/>
    </row>
    <row r="1770" spans="10:10" x14ac:dyDescent="0.3">
      <c r="J1770" s="5"/>
    </row>
    <row r="1771" spans="10:10" x14ac:dyDescent="0.3">
      <c r="J1771" s="5"/>
    </row>
    <row r="1772" spans="10:10" x14ac:dyDescent="0.3">
      <c r="J1772" s="5"/>
    </row>
    <row r="1773" spans="10:10" x14ac:dyDescent="0.3">
      <c r="J1773" s="5"/>
    </row>
    <row r="1774" spans="10:10" x14ac:dyDescent="0.3">
      <c r="J1774" s="5"/>
    </row>
    <row r="1775" spans="10:10" x14ac:dyDescent="0.3">
      <c r="J1775" s="5"/>
    </row>
    <row r="1776" spans="10:10" x14ac:dyDescent="0.3">
      <c r="J1776" s="5"/>
    </row>
    <row r="1777" spans="10:10" x14ac:dyDescent="0.3">
      <c r="J1777" s="5"/>
    </row>
    <row r="1778" spans="10:10" x14ac:dyDescent="0.3">
      <c r="J1778" s="5"/>
    </row>
    <row r="1779" spans="10:10" x14ac:dyDescent="0.3">
      <c r="J1779" s="5"/>
    </row>
    <row r="1780" spans="10:10" x14ac:dyDescent="0.3">
      <c r="J1780" s="5"/>
    </row>
    <row r="1781" spans="10:10" x14ac:dyDescent="0.3">
      <c r="J1781" s="5"/>
    </row>
    <row r="1782" spans="10:10" x14ac:dyDescent="0.3">
      <c r="J1782" s="5"/>
    </row>
    <row r="1783" spans="10:10" x14ac:dyDescent="0.3">
      <c r="J1783" s="5"/>
    </row>
    <row r="1784" spans="10:10" x14ac:dyDescent="0.3">
      <c r="J1784" s="5"/>
    </row>
    <row r="1785" spans="10:10" x14ac:dyDescent="0.3">
      <c r="J1785" s="5"/>
    </row>
    <row r="1786" spans="10:10" x14ac:dyDescent="0.3">
      <c r="J1786" s="5"/>
    </row>
    <row r="1787" spans="10:10" x14ac:dyDescent="0.3">
      <c r="J1787" s="5"/>
    </row>
    <row r="1788" spans="10:10" x14ac:dyDescent="0.3">
      <c r="J1788" s="5"/>
    </row>
    <row r="1789" spans="10:10" x14ac:dyDescent="0.3">
      <c r="J1789" s="5"/>
    </row>
    <row r="1790" spans="10:10" x14ac:dyDescent="0.3">
      <c r="J1790" s="5"/>
    </row>
    <row r="1791" spans="10:10" x14ac:dyDescent="0.3">
      <c r="J1791" s="5"/>
    </row>
    <row r="1792" spans="10:10" x14ac:dyDescent="0.3">
      <c r="J1792" s="5"/>
    </row>
    <row r="1793" spans="10:10" x14ac:dyDescent="0.3">
      <c r="J1793" s="5"/>
    </row>
    <row r="1794" spans="10:10" x14ac:dyDescent="0.3">
      <c r="J1794" s="5"/>
    </row>
    <row r="1795" spans="10:10" x14ac:dyDescent="0.3">
      <c r="J1795" s="5"/>
    </row>
    <row r="1796" spans="10:10" x14ac:dyDescent="0.3">
      <c r="J1796" s="5"/>
    </row>
    <row r="1797" spans="10:10" x14ac:dyDescent="0.3">
      <c r="J1797" s="5"/>
    </row>
    <row r="1798" spans="10:10" x14ac:dyDescent="0.3">
      <c r="J1798" s="5"/>
    </row>
    <row r="1799" spans="10:10" x14ac:dyDescent="0.3">
      <c r="J1799" s="5"/>
    </row>
    <row r="1800" spans="10:10" x14ac:dyDescent="0.3">
      <c r="J1800" s="5"/>
    </row>
    <row r="1801" spans="10:10" x14ac:dyDescent="0.3">
      <c r="J1801" s="5"/>
    </row>
    <row r="1802" spans="10:10" x14ac:dyDescent="0.3">
      <c r="J1802" s="5"/>
    </row>
    <row r="1803" spans="10:10" x14ac:dyDescent="0.3">
      <c r="J1803" s="5"/>
    </row>
    <row r="1804" spans="10:10" x14ac:dyDescent="0.3">
      <c r="J1804" s="5"/>
    </row>
    <row r="1805" spans="10:10" x14ac:dyDescent="0.3">
      <c r="J1805" s="5"/>
    </row>
    <row r="1806" spans="10:10" x14ac:dyDescent="0.3">
      <c r="J1806" s="5"/>
    </row>
    <row r="1807" spans="10:10" x14ac:dyDescent="0.3">
      <c r="J1807" s="5"/>
    </row>
    <row r="1808" spans="10:10" x14ac:dyDescent="0.3">
      <c r="J1808" s="5"/>
    </row>
    <row r="1809" spans="10:10" x14ac:dyDescent="0.3">
      <c r="J1809" s="5"/>
    </row>
    <row r="1810" spans="10:10" x14ac:dyDescent="0.3">
      <c r="J1810" s="5"/>
    </row>
    <row r="1811" spans="10:10" x14ac:dyDescent="0.3">
      <c r="J1811" s="5"/>
    </row>
    <row r="1812" spans="10:10" x14ac:dyDescent="0.3">
      <c r="J1812" s="5"/>
    </row>
    <row r="1813" spans="10:10" x14ac:dyDescent="0.3">
      <c r="J1813" s="5"/>
    </row>
    <row r="1814" spans="10:10" x14ac:dyDescent="0.3">
      <c r="J1814" s="5"/>
    </row>
    <row r="1815" spans="10:10" x14ac:dyDescent="0.3">
      <c r="J1815" s="5"/>
    </row>
    <row r="1816" spans="10:10" x14ac:dyDescent="0.3">
      <c r="J1816" s="5"/>
    </row>
    <row r="1817" spans="10:10" x14ac:dyDescent="0.3">
      <c r="J1817" s="5"/>
    </row>
    <row r="1818" spans="10:10" x14ac:dyDescent="0.3">
      <c r="J1818" s="5"/>
    </row>
    <row r="1819" spans="10:10" x14ac:dyDescent="0.3">
      <c r="J1819" s="5"/>
    </row>
    <row r="1820" spans="10:10" x14ac:dyDescent="0.3">
      <c r="J1820" s="5"/>
    </row>
    <row r="1821" spans="10:10" x14ac:dyDescent="0.3">
      <c r="J1821" s="5"/>
    </row>
    <row r="1822" spans="10:10" x14ac:dyDescent="0.3">
      <c r="J1822" s="5"/>
    </row>
    <row r="1823" spans="10:10" x14ac:dyDescent="0.3">
      <c r="J1823" s="5"/>
    </row>
    <row r="1824" spans="10:10" x14ac:dyDescent="0.3">
      <c r="J1824" s="5"/>
    </row>
    <row r="1825" spans="10:10" x14ac:dyDescent="0.3">
      <c r="J1825" s="5"/>
    </row>
    <row r="1826" spans="10:10" x14ac:dyDescent="0.3">
      <c r="J1826" s="5"/>
    </row>
    <row r="1827" spans="10:10" x14ac:dyDescent="0.3">
      <c r="J1827" s="5"/>
    </row>
    <row r="1828" spans="10:10" x14ac:dyDescent="0.3">
      <c r="J1828" s="5"/>
    </row>
    <row r="1829" spans="10:10" x14ac:dyDescent="0.3">
      <c r="J1829" s="5"/>
    </row>
    <row r="1830" spans="10:10" x14ac:dyDescent="0.3">
      <c r="J1830" s="5"/>
    </row>
    <row r="1831" spans="10:10" x14ac:dyDescent="0.3">
      <c r="J1831" s="5"/>
    </row>
    <row r="1832" spans="10:10" x14ac:dyDescent="0.3">
      <c r="J1832" s="5"/>
    </row>
    <row r="1833" spans="10:10" x14ac:dyDescent="0.3">
      <c r="J1833" s="5"/>
    </row>
    <row r="1834" spans="10:10" x14ac:dyDescent="0.3">
      <c r="J1834" s="5"/>
    </row>
    <row r="1835" spans="10:10" x14ac:dyDescent="0.3">
      <c r="J1835" s="5"/>
    </row>
    <row r="1836" spans="10:10" x14ac:dyDescent="0.3">
      <c r="J1836" s="5"/>
    </row>
    <row r="1837" spans="10:10" x14ac:dyDescent="0.3">
      <c r="J1837" s="5"/>
    </row>
    <row r="1838" spans="10:10" x14ac:dyDescent="0.3">
      <c r="J1838" s="5"/>
    </row>
    <row r="1839" spans="10:10" x14ac:dyDescent="0.3">
      <c r="J1839" s="5"/>
    </row>
    <row r="1840" spans="10:10" x14ac:dyDescent="0.3">
      <c r="J1840" s="5"/>
    </row>
    <row r="1841" spans="10:10" x14ac:dyDescent="0.3">
      <c r="J1841" s="5"/>
    </row>
    <row r="1842" spans="10:10" x14ac:dyDescent="0.3">
      <c r="J1842" s="5"/>
    </row>
    <row r="1843" spans="10:10" x14ac:dyDescent="0.3">
      <c r="J1843" s="5"/>
    </row>
    <row r="1844" spans="10:10" x14ac:dyDescent="0.3">
      <c r="J1844" s="5"/>
    </row>
    <row r="1845" spans="10:10" x14ac:dyDescent="0.3">
      <c r="J1845" s="5"/>
    </row>
    <row r="1846" spans="10:10" x14ac:dyDescent="0.3">
      <c r="J1846" s="5"/>
    </row>
    <row r="1847" spans="10:10" x14ac:dyDescent="0.3">
      <c r="J1847" s="5"/>
    </row>
    <row r="1848" spans="10:10" x14ac:dyDescent="0.3">
      <c r="J1848" s="5"/>
    </row>
    <row r="1849" spans="10:10" x14ac:dyDescent="0.3">
      <c r="J1849" s="5"/>
    </row>
    <row r="1850" spans="10:10" x14ac:dyDescent="0.3">
      <c r="J1850" s="5"/>
    </row>
    <row r="1851" spans="10:10" x14ac:dyDescent="0.3">
      <c r="J1851" s="5"/>
    </row>
    <row r="1852" spans="10:10" x14ac:dyDescent="0.3">
      <c r="J1852" s="5"/>
    </row>
    <row r="1853" spans="10:10" x14ac:dyDescent="0.3">
      <c r="J1853" s="5"/>
    </row>
    <row r="1854" spans="10:10" x14ac:dyDescent="0.3">
      <c r="J1854" s="5"/>
    </row>
    <row r="1855" spans="10:10" x14ac:dyDescent="0.3">
      <c r="J1855" s="5"/>
    </row>
    <row r="1856" spans="10:10" x14ac:dyDescent="0.3">
      <c r="J1856" s="5"/>
    </row>
    <row r="1857" spans="10:10" x14ac:dyDescent="0.3">
      <c r="J1857" s="5"/>
    </row>
    <row r="1858" spans="10:10" x14ac:dyDescent="0.3">
      <c r="J1858" s="5"/>
    </row>
    <row r="1859" spans="10:10" x14ac:dyDescent="0.3">
      <c r="J1859" s="5"/>
    </row>
    <row r="1860" spans="10:10" x14ac:dyDescent="0.3">
      <c r="J1860" s="5"/>
    </row>
    <row r="1861" spans="10:10" x14ac:dyDescent="0.3">
      <c r="J1861" s="5"/>
    </row>
    <row r="1862" spans="10:10" x14ac:dyDescent="0.3">
      <c r="J1862" s="5"/>
    </row>
    <row r="1863" spans="10:10" x14ac:dyDescent="0.3">
      <c r="J1863" s="5"/>
    </row>
    <row r="1864" spans="10:10" x14ac:dyDescent="0.3">
      <c r="J1864" s="5"/>
    </row>
    <row r="1865" spans="10:10" x14ac:dyDescent="0.3">
      <c r="J1865" s="5"/>
    </row>
    <row r="1866" spans="10:10" x14ac:dyDescent="0.3">
      <c r="J1866" s="5"/>
    </row>
    <row r="1867" spans="10:10" x14ac:dyDescent="0.3">
      <c r="J1867" s="5"/>
    </row>
    <row r="1868" spans="10:10" x14ac:dyDescent="0.3">
      <c r="J1868" s="5"/>
    </row>
    <row r="1869" spans="10:10" x14ac:dyDescent="0.3">
      <c r="J1869" s="5"/>
    </row>
    <row r="1870" spans="10:10" x14ac:dyDescent="0.3">
      <c r="J1870" s="5"/>
    </row>
    <row r="1871" spans="10:10" x14ac:dyDescent="0.3">
      <c r="J1871" s="5"/>
    </row>
    <row r="1872" spans="10:10" x14ac:dyDescent="0.3">
      <c r="J1872" s="5"/>
    </row>
    <row r="1873" spans="10:10" x14ac:dyDescent="0.3">
      <c r="J1873" s="5"/>
    </row>
    <row r="1874" spans="10:10" x14ac:dyDescent="0.3">
      <c r="J1874" s="5"/>
    </row>
    <row r="1875" spans="10:10" x14ac:dyDescent="0.3">
      <c r="J1875" s="5"/>
    </row>
    <row r="1876" spans="10:10" x14ac:dyDescent="0.3">
      <c r="J1876" s="5"/>
    </row>
    <row r="1877" spans="10:10" x14ac:dyDescent="0.3">
      <c r="J1877" s="5"/>
    </row>
    <row r="1878" spans="10:10" x14ac:dyDescent="0.3">
      <c r="J1878" s="5"/>
    </row>
    <row r="1879" spans="10:10" x14ac:dyDescent="0.3">
      <c r="J1879" s="5"/>
    </row>
    <row r="1880" spans="10:10" x14ac:dyDescent="0.3">
      <c r="J1880" s="5"/>
    </row>
    <row r="1881" spans="10:10" x14ac:dyDescent="0.3">
      <c r="J1881" s="5"/>
    </row>
    <row r="1882" spans="10:10" x14ac:dyDescent="0.3">
      <c r="J1882" s="5"/>
    </row>
    <row r="1883" spans="10:10" x14ac:dyDescent="0.3">
      <c r="J1883" s="5"/>
    </row>
    <row r="1884" spans="10:10" x14ac:dyDescent="0.3">
      <c r="J1884" s="5"/>
    </row>
    <row r="1885" spans="10:10" x14ac:dyDescent="0.3">
      <c r="J1885" s="5"/>
    </row>
    <row r="1886" spans="10:10" x14ac:dyDescent="0.3">
      <c r="J1886" s="5"/>
    </row>
    <row r="1887" spans="10:10" x14ac:dyDescent="0.3">
      <c r="J1887" s="5"/>
    </row>
    <row r="1888" spans="10:10" x14ac:dyDescent="0.3">
      <c r="J1888" s="5"/>
    </row>
    <row r="1889" spans="10:10" x14ac:dyDescent="0.3">
      <c r="J1889" s="5"/>
    </row>
    <row r="1890" spans="10:10" x14ac:dyDescent="0.3">
      <c r="J1890" s="5"/>
    </row>
    <row r="1891" spans="10:10" x14ac:dyDescent="0.3">
      <c r="J1891" s="5"/>
    </row>
    <row r="1892" spans="10:10" x14ac:dyDescent="0.3">
      <c r="J1892" s="5"/>
    </row>
    <row r="1893" spans="10:10" x14ac:dyDescent="0.3">
      <c r="J1893" s="5"/>
    </row>
    <row r="1894" spans="10:10" x14ac:dyDescent="0.3">
      <c r="J1894" s="5"/>
    </row>
    <row r="1895" spans="10:10" x14ac:dyDescent="0.3">
      <c r="J1895" s="5"/>
    </row>
    <row r="1896" spans="10:10" x14ac:dyDescent="0.3">
      <c r="J1896" s="5"/>
    </row>
    <row r="1897" spans="10:10" x14ac:dyDescent="0.3">
      <c r="J1897" s="5"/>
    </row>
    <row r="1898" spans="10:10" x14ac:dyDescent="0.3">
      <c r="J1898" s="5"/>
    </row>
    <row r="1899" spans="10:10" x14ac:dyDescent="0.3">
      <c r="J1899" s="5"/>
    </row>
    <row r="1900" spans="10:10" x14ac:dyDescent="0.3">
      <c r="J1900" s="5"/>
    </row>
    <row r="1901" spans="10:10" x14ac:dyDescent="0.3">
      <c r="J1901" s="5"/>
    </row>
    <row r="1902" spans="10:10" x14ac:dyDescent="0.3">
      <c r="J1902" s="5"/>
    </row>
    <row r="1903" spans="10:10" x14ac:dyDescent="0.3">
      <c r="J1903" s="5"/>
    </row>
    <row r="1904" spans="10:10" x14ac:dyDescent="0.3">
      <c r="J1904" s="5"/>
    </row>
    <row r="1905" spans="10:10" x14ac:dyDescent="0.3">
      <c r="J1905" s="5"/>
    </row>
    <row r="1906" spans="10:10" x14ac:dyDescent="0.3">
      <c r="J1906" s="5"/>
    </row>
    <row r="1907" spans="10:10" x14ac:dyDescent="0.3">
      <c r="J1907" s="5"/>
    </row>
    <row r="1908" spans="10:10" x14ac:dyDescent="0.3">
      <c r="J1908" s="5"/>
    </row>
    <row r="1909" spans="10:10" x14ac:dyDescent="0.3">
      <c r="J1909" s="5"/>
    </row>
    <row r="1910" spans="10:10" x14ac:dyDescent="0.3">
      <c r="J1910" s="5"/>
    </row>
    <row r="1911" spans="10:10" x14ac:dyDescent="0.3">
      <c r="J1911" s="5"/>
    </row>
    <row r="1912" spans="10:10" x14ac:dyDescent="0.3">
      <c r="J1912" s="5"/>
    </row>
    <row r="1913" spans="10:10" x14ac:dyDescent="0.3">
      <c r="J1913" s="5"/>
    </row>
    <row r="1914" spans="10:10" x14ac:dyDescent="0.3">
      <c r="J1914" s="5"/>
    </row>
    <row r="1915" spans="10:10" x14ac:dyDescent="0.3">
      <c r="J1915" s="5"/>
    </row>
    <row r="1916" spans="10:10" x14ac:dyDescent="0.3">
      <c r="J1916" s="5"/>
    </row>
    <row r="1917" spans="10:10" x14ac:dyDescent="0.3">
      <c r="J1917" s="5"/>
    </row>
    <row r="1918" spans="10:10" x14ac:dyDescent="0.3">
      <c r="J1918" s="5"/>
    </row>
    <row r="1919" spans="10:10" x14ac:dyDescent="0.3">
      <c r="J1919" s="5"/>
    </row>
    <row r="1920" spans="10:10" x14ac:dyDescent="0.3">
      <c r="J1920" s="5"/>
    </row>
    <row r="1921" spans="10:10" x14ac:dyDescent="0.3">
      <c r="J1921" s="5"/>
    </row>
    <row r="1922" spans="10:10" x14ac:dyDescent="0.3">
      <c r="J1922" s="5"/>
    </row>
    <row r="1923" spans="10:10" x14ac:dyDescent="0.3">
      <c r="J1923" s="5"/>
    </row>
    <row r="1924" spans="10:10" x14ac:dyDescent="0.3">
      <c r="J1924" s="5"/>
    </row>
    <row r="1925" spans="10:10" x14ac:dyDescent="0.3">
      <c r="J1925" s="5"/>
    </row>
    <row r="1926" spans="10:10" x14ac:dyDescent="0.3">
      <c r="J1926" s="5"/>
    </row>
    <row r="1927" spans="10:10" x14ac:dyDescent="0.3">
      <c r="J1927" s="5"/>
    </row>
    <row r="1928" spans="10:10" x14ac:dyDescent="0.3">
      <c r="J1928" s="5"/>
    </row>
    <row r="1929" spans="10:10" x14ac:dyDescent="0.3">
      <c r="J1929" s="5"/>
    </row>
    <row r="1930" spans="10:10" x14ac:dyDescent="0.3">
      <c r="J1930" s="5"/>
    </row>
    <row r="1931" spans="10:10" x14ac:dyDescent="0.3">
      <c r="J1931" s="5"/>
    </row>
    <row r="1932" spans="10:10" x14ac:dyDescent="0.3">
      <c r="J1932" s="5"/>
    </row>
    <row r="1933" spans="10:10" x14ac:dyDescent="0.3">
      <c r="J1933" s="5"/>
    </row>
    <row r="1934" spans="10:10" x14ac:dyDescent="0.3">
      <c r="J1934" s="5"/>
    </row>
    <row r="1935" spans="10:10" x14ac:dyDescent="0.3">
      <c r="J1935" s="5"/>
    </row>
    <row r="1936" spans="10:10" x14ac:dyDescent="0.3">
      <c r="J1936" s="5"/>
    </row>
    <row r="1937" spans="10:10" x14ac:dyDescent="0.3">
      <c r="J1937" s="5"/>
    </row>
    <row r="1938" spans="10:10" x14ac:dyDescent="0.3">
      <c r="J1938" s="5"/>
    </row>
    <row r="1939" spans="10:10" x14ac:dyDescent="0.3">
      <c r="J1939" s="5"/>
    </row>
    <row r="1940" spans="10:10" x14ac:dyDescent="0.3">
      <c r="J1940" s="5"/>
    </row>
    <row r="1941" spans="10:10" x14ac:dyDescent="0.3">
      <c r="J1941" s="5"/>
    </row>
    <row r="1942" spans="10:10" x14ac:dyDescent="0.3">
      <c r="J1942" s="5"/>
    </row>
    <row r="1943" spans="10:10" x14ac:dyDescent="0.3">
      <c r="J1943" s="5"/>
    </row>
    <row r="1944" spans="10:10" x14ac:dyDescent="0.3">
      <c r="J1944" s="5"/>
    </row>
    <row r="1945" spans="10:10" x14ac:dyDescent="0.3">
      <c r="J1945" s="5"/>
    </row>
    <row r="1946" spans="10:10" x14ac:dyDescent="0.3">
      <c r="J1946" s="5"/>
    </row>
    <row r="1947" spans="10:10" x14ac:dyDescent="0.3">
      <c r="J1947" s="5"/>
    </row>
    <row r="1948" spans="10:10" x14ac:dyDescent="0.3">
      <c r="J1948" s="5"/>
    </row>
    <row r="1949" spans="10:10" x14ac:dyDescent="0.3">
      <c r="J1949" s="5"/>
    </row>
    <row r="1950" spans="10:10" x14ac:dyDescent="0.3">
      <c r="J1950" s="5"/>
    </row>
    <row r="1951" spans="10:10" x14ac:dyDescent="0.3">
      <c r="J1951" s="5"/>
    </row>
    <row r="1952" spans="10:10" x14ac:dyDescent="0.3">
      <c r="J1952" s="5"/>
    </row>
    <row r="1953" spans="10:10" x14ac:dyDescent="0.3">
      <c r="J1953" s="5"/>
    </row>
    <row r="1954" spans="10:10" x14ac:dyDescent="0.3">
      <c r="J1954" s="5"/>
    </row>
    <row r="1955" spans="10:10" x14ac:dyDescent="0.3">
      <c r="J1955" s="5"/>
    </row>
    <row r="1956" spans="10:10" x14ac:dyDescent="0.3">
      <c r="J1956" s="5"/>
    </row>
    <row r="1957" spans="10:10" x14ac:dyDescent="0.3">
      <c r="J1957" s="5"/>
    </row>
    <row r="1958" spans="10:10" x14ac:dyDescent="0.3">
      <c r="J1958" s="5"/>
    </row>
    <row r="1959" spans="10:10" x14ac:dyDescent="0.3">
      <c r="J1959" s="5"/>
    </row>
    <row r="1960" spans="10:10" x14ac:dyDescent="0.3">
      <c r="J1960" s="5"/>
    </row>
    <row r="1961" spans="10:10" x14ac:dyDescent="0.3">
      <c r="J1961" s="5"/>
    </row>
    <row r="1962" spans="10:10" x14ac:dyDescent="0.3">
      <c r="J1962" s="5"/>
    </row>
    <row r="1963" spans="10:10" x14ac:dyDescent="0.3">
      <c r="J1963" s="5"/>
    </row>
    <row r="1964" spans="10:10" x14ac:dyDescent="0.3">
      <c r="J1964" s="5"/>
    </row>
    <row r="1965" spans="10:10" x14ac:dyDescent="0.3">
      <c r="J1965" s="5"/>
    </row>
    <row r="1966" spans="10:10" x14ac:dyDescent="0.3">
      <c r="J1966" s="5"/>
    </row>
    <row r="1967" spans="10:10" x14ac:dyDescent="0.3">
      <c r="J1967" s="5"/>
    </row>
    <row r="1968" spans="10:10" x14ac:dyDescent="0.3">
      <c r="J1968" s="5"/>
    </row>
    <row r="1969" spans="10:10" x14ac:dyDescent="0.3">
      <c r="J1969" s="5"/>
    </row>
    <row r="1970" spans="10:10" x14ac:dyDescent="0.3">
      <c r="J1970" s="5"/>
    </row>
    <row r="1971" spans="10:10" x14ac:dyDescent="0.3">
      <c r="J1971" s="5"/>
    </row>
    <row r="1972" spans="10:10" x14ac:dyDescent="0.3">
      <c r="J1972" s="5"/>
    </row>
    <row r="1973" spans="10:10" x14ac:dyDescent="0.3">
      <c r="J1973" s="5"/>
    </row>
    <row r="1974" spans="10:10" x14ac:dyDescent="0.3">
      <c r="J1974" s="5"/>
    </row>
    <row r="1975" spans="10:10" x14ac:dyDescent="0.3">
      <c r="J1975" s="5"/>
    </row>
    <row r="1976" spans="10:10" x14ac:dyDescent="0.3">
      <c r="J1976" s="5"/>
    </row>
    <row r="1977" spans="10:10" x14ac:dyDescent="0.3">
      <c r="J1977" s="5"/>
    </row>
    <row r="1978" spans="10:10" x14ac:dyDescent="0.3">
      <c r="J1978" s="5"/>
    </row>
    <row r="1979" spans="10:10" x14ac:dyDescent="0.3">
      <c r="J1979" s="5"/>
    </row>
    <row r="1980" spans="10:10" x14ac:dyDescent="0.3">
      <c r="J1980" s="5"/>
    </row>
    <row r="1981" spans="10:10" x14ac:dyDescent="0.3">
      <c r="J1981" s="5"/>
    </row>
    <row r="1982" spans="10:10" x14ac:dyDescent="0.3">
      <c r="J1982" s="5"/>
    </row>
    <row r="1983" spans="10:10" x14ac:dyDescent="0.3">
      <c r="J1983" s="5"/>
    </row>
    <row r="1984" spans="10:10" x14ac:dyDescent="0.3">
      <c r="J1984" s="5"/>
    </row>
    <row r="1985" spans="10:10" x14ac:dyDescent="0.3">
      <c r="J1985" s="5"/>
    </row>
    <row r="1986" spans="10:10" x14ac:dyDescent="0.3">
      <c r="J1986" s="5"/>
    </row>
    <row r="1987" spans="10:10" x14ac:dyDescent="0.3">
      <c r="J1987" s="5"/>
    </row>
    <row r="1988" spans="10:10" x14ac:dyDescent="0.3">
      <c r="J1988" s="5"/>
    </row>
    <row r="1989" spans="10:10" x14ac:dyDescent="0.3">
      <c r="J1989" s="5"/>
    </row>
    <row r="1990" spans="10:10" x14ac:dyDescent="0.3">
      <c r="J1990" s="5"/>
    </row>
    <row r="1991" spans="10:10" x14ac:dyDescent="0.3">
      <c r="J1991" s="5"/>
    </row>
    <row r="1992" spans="10:10" x14ac:dyDescent="0.3">
      <c r="J1992" s="5"/>
    </row>
    <row r="1993" spans="10:10" x14ac:dyDescent="0.3">
      <c r="J1993" s="5"/>
    </row>
    <row r="1994" spans="10:10" x14ac:dyDescent="0.3">
      <c r="J1994" s="5"/>
    </row>
    <row r="1995" spans="10:10" x14ac:dyDescent="0.3">
      <c r="J1995" s="5"/>
    </row>
    <row r="1996" spans="10:10" x14ac:dyDescent="0.3">
      <c r="J1996" s="5"/>
    </row>
    <row r="1997" spans="10:10" x14ac:dyDescent="0.3">
      <c r="J1997" s="5"/>
    </row>
    <row r="1998" spans="10:10" x14ac:dyDescent="0.3">
      <c r="J1998" s="5"/>
    </row>
    <row r="1999" spans="10:10" x14ac:dyDescent="0.3">
      <c r="J1999" s="5"/>
    </row>
    <row r="2000" spans="10:10" x14ac:dyDescent="0.3">
      <c r="J2000" s="5"/>
    </row>
    <row r="2001" spans="10:10" x14ac:dyDescent="0.3">
      <c r="J2001" s="5"/>
    </row>
    <row r="2002" spans="10:10" x14ac:dyDescent="0.3">
      <c r="J2002" s="5"/>
    </row>
    <row r="2003" spans="10:10" x14ac:dyDescent="0.3">
      <c r="J2003" s="5"/>
    </row>
    <row r="2004" spans="10:10" x14ac:dyDescent="0.3">
      <c r="J2004" s="5"/>
    </row>
    <row r="2005" spans="10:10" x14ac:dyDescent="0.3">
      <c r="J2005" s="5"/>
    </row>
    <row r="2006" spans="10:10" x14ac:dyDescent="0.3">
      <c r="J2006" s="5"/>
    </row>
    <row r="2007" spans="10:10" x14ac:dyDescent="0.3">
      <c r="J2007" s="5"/>
    </row>
    <row r="2008" spans="10:10" x14ac:dyDescent="0.3">
      <c r="J2008" s="5"/>
    </row>
    <row r="2009" spans="10:10" x14ac:dyDescent="0.3">
      <c r="J2009" s="5"/>
    </row>
    <row r="2010" spans="10:10" x14ac:dyDescent="0.3">
      <c r="J2010" s="5"/>
    </row>
    <row r="2011" spans="10:10" x14ac:dyDescent="0.3">
      <c r="J2011" s="5"/>
    </row>
    <row r="2012" spans="10:10" x14ac:dyDescent="0.3">
      <c r="J2012" s="5"/>
    </row>
    <row r="2013" spans="10:10" x14ac:dyDescent="0.3">
      <c r="J2013" s="5"/>
    </row>
    <row r="2014" spans="10:10" x14ac:dyDescent="0.3">
      <c r="J2014" s="5"/>
    </row>
    <row r="2015" spans="10:10" x14ac:dyDescent="0.3">
      <c r="J2015" s="5"/>
    </row>
    <row r="2016" spans="10:10" x14ac:dyDescent="0.3">
      <c r="J2016" s="5"/>
    </row>
    <row r="2017" spans="10:10" x14ac:dyDescent="0.3">
      <c r="J2017" s="5"/>
    </row>
    <row r="2018" spans="10:10" x14ac:dyDescent="0.3">
      <c r="J2018" s="5"/>
    </row>
    <row r="2019" spans="10:10" x14ac:dyDescent="0.3">
      <c r="J2019" s="5"/>
    </row>
    <row r="2020" spans="10:10" x14ac:dyDescent="0.3">
      <c r="J2020" s="5"/>
    </row>
    <row r="2021" spans="10:10" x14ac:dyDescent="0.3">
      <c r="J2021" s="5"/>
    </row>
    <row r="2022" spans="10:10" x14ac:dyDescent="0.3">
      <c r="J2022" s="5"/>
    </row>
    <row r="2023" spans="10:10" x14ac:dyDescent="0.3">
      <c r="J2023" s="5"/>
    </row>
    <row r="2024" spans="10:10" x14ac:dyDescent="0.3">
      <c r="J2024" s="5"/>
    </row>
    <row r="2025" spans="10:10" x14ac:dyDescent="0.3">
      <c r="J2025" s="5"/>
    </row>
    <row r="2026" spans="10:10" x14ac:dyDescent="0.3">
      <c r="J2026" s="5"/>
    </row>
    <row r="2027" spans="10:10" x14ac:dyDescent="0.3">
      <c r="J2027" s="5"/>
    </row>
    <row r="2028" spans="10:10" x14ac:dyDescent="0.3">
      <c r="J2028" s="5"/>
    </row>
    <row r="2029" spans="10:10" x14ac:dyDescent="0.3">
      <c r="J2029" s="5"/>
    </row>
    <row r="2030" spans="10:10" x14ac:dyDescent="0.3">
      <c r="J2030" s="5"/>
    </row>
    <row r="2031" spans="10:10" x14ac:dyDescent="0.3">
      <c r="J2031" s="5"/>
    </row>
    <row r="2032" spans="10:10" x14ac:dyDescent="0.3">
      <c r="J2032" s="5"/>
    </row>
    <row r="2033" spans="10:10" x14ac:dyDescent="0.3">
      <c r="J2033" s="5"/>
    </row>
    <row r="2034" spans="10:10" x14ac:dyDescent="0.3">
      <c r="J2034" s="5"/>
    </row>
    <row r="2035" spans="10:10" x14ac:dyDescent="0.3">
      <c r="J2035" s="5"/>
    </row>
    <row r="2036" spans="10:10" x14ac:dyDescent="0.3">
      <c r="J2036" s="5"/>
    </row>
    <row r="2037" spans="10:10" x14ac:dyDescent="0.3">
      <c r="J2037" s="5"/>
    </row>
    <row r="2038" spans="10:10" x14ac:dyDescent="0.3">
      <c r="J2038" s="5"/>
    </row>
    <row r="2039" spans="10:10" x14ac:dyDescent="0.3">
      <c r="J2039" s="5"/>
    </row>
    <row r="2040" spans="10:10" x14ac:dyDescent="0.3">
      <c r="J2040" s="5"/>
    </row>
    <row r="2041" spans="10:10" x14ac:dyDescent="0.3">
      <c r="J2041" s="5"/>
    </row>
    <row r="2042" spans="10:10" x14ac:dyDescent="0.3">
      <c r="J2042" s="5"/>
    </row>
    <row r="2043" spans="10:10" x14ac:dyDescent="0.3">
      <c r="J2043" s="5"/>
    </row>
    <row r="2044" spans="10:10" x14ac:dyDescent="0.3">
      <c r="J2044" s="5"/>
    </row>
    <row r="2045" spans="10:10" x14ac:dyDescent="0.3">
      <c r="J2045" s="5"/>
    </row>
    <row r="2046" spans="10:10" x14ac:dyDescent="0.3">
      <c r="J2046" s="5"/>
    </row>
    <row r="2047" spans="10:10" x14ac:dyDescent="0.3">
      <c r="J2047" s="5"/>
    </row>
    <row r="2048" spans="10:10" x14ac:dyDescent="0.3">
      <c r="J2048" s="5"/>
    </row>
    <row r="2049" spans="10:10" x14ac:dyDescent="0.3">
      <c r="J2049" s="5"/>
    </row>
    <row r="2050" spans="10:10" x14ac:dyDescent="0.3">
      <c r="J2050" s="5"/>
    </row>
    <row r="2051" spans="10:10" x14ac:dyDescent="0.3">
      <c r="J2051" s="5"/>
    </row>
    <row r="2052" spans="10:10" x14ac:dyDescent="0.3">
      <c r="J2052" s="5"/>
    </row>
    <row r="2053" spans="10:10" x14ac:dyDescent="0.3">
      <c r="J2053" s="5"/>
    </row>
    <row r="2054" spans="10:10" x14ac:dyDescent="0.3">
      <c r="J2054" s="5"/>
    </row>
    <row r="2055" spans="10:10" x14ac:dyDescent="0.3">
      <c r="J2055" s="5"/>
    </row>
    <row r="2056" spans="10:10" x14ac:dyDescent="0.3">
      <c r="J2056" s="5"/>
    </row>
    <row r="2057" spans="10:10" x14ac:dyDescent="0.3">
      <c r="J2057" s="5"/>
    </row>
    <row r="2058" spans="10:10" x14ac:dyDescent="0.3">
      <c r="J2058" s="5"/>
    </row>
    <row r="2059" spans="10:10" x14ac:dyDescent="0.3">
      <c r="J2059" s="5"/>
    </row>
    <row r="2060" spans="10:10" x14ac:dyDescent="0.3">
      <c r="J2060" s="5"/>
    </row>
    <row r="2061" spans="10:10" x14ac:dyDescent="0.3">
      <c r="J2061" s="5"/>
    </row>
    <row r="2062" spans="10:10" x14ac:dyDescent="0.3">
      <c r="J2062" s="5"/>
    </row>
    <row r="2063" spans="10:10" x14ac:dyDescent="0.3">
      <c r="J2063" s="5"/>
    </row>
    <row r="2064" spans="10:10" x14ac:dyDescent="0.3">
      <c r="J2064" s="5"/>
    </row>
    <row r="2065" spans="10:10" x14ac:dyDescent="0.3">
      <c r="J2065" s="5"/>
    </row>
    <row r="2066" spans="10:10" x14ac:dyDescent="0.3">
      <c r="J2066" s="5"/>
    </row>
    <row r="2067" spans="10:10" x14ac:dyDescent="0.3">
      <c r="J2067" s="5"/>
    </row>
    <row r="2068" spans="10:10" x14ac:dyDescent="0.3">
      <c r="J2068" s="5"/>
    </row>
    <row r="2069" spans="10:10" x14ac:dyDescent="0.3">
      <c r="J2069" s="5"/>
    </row>
    <row r="2070" spans="10:10" x14ac:dyDescent="0.3">
      <c r="J2070" s="5"/>
    </row>
    <row r="2071" spans="10:10" x14ac:dyDescent="0.3">
      <c r="J2071" s="5"/>
    </row>
    <row r="2072" spans="10:10" x14ac:dyDescent="0.3">
      <c r="J2072" s="5"/>
    </row>
    <row r="2073" spans="10:10" x14ac:dyDescent="0.3">
      <c r="J2073" s="5"/>
    </row>
    <row r="2074" spans="10:10" x14ac:dyDescent="0.3">
      <c r="J2074" s="5"/>
    </row>
    <row r="2075" spans="10:10" x14ac:dyDescent="0.3">
      <c r="J2075" s="5"/>
    </row>
    <row r="2076" spans="10:10" x14ac:dyDescent="0.3">
      <c r="J2076" s="5"/>
    </row>
    <row r="2077" spans="10:10" x14ac:dyDescent="0.3">
      <c r="J2077" s="5"/>
    </row>
    <row r="2078" spans="10:10" x14ac:dyDescent="0.3">
      <c r="J2078" s="5"/>
    </row>
    <row r="2079" spans="10:10" x14ac:dyDescent="0.3">
      <c r="J2079" s="5"/>
    </row>
    <row r="2080" spans="10:10" x14ac:dyDescent="0.3">
      <c r="J2080" s="5"/>
    </row>
    <row r="2081" spans="10:10" x14ac:dyDescent="0.3">
      <c r="J2081" s="5"/>
    </row>
    <row r="2082" spans="10:10" x14ac:dyDescent="0.3">
      <c r="J2082" s="5"/>
    </row>
    <row r="2083" spans="10:10" x14ac:dyDescent="0.3">
      <c r="J2083" s="5"/>
    </row>
    <row r="2084" spans="10:10" x14ac:dyDescent="0.3">
      <c r="J2084" s="5"/>
    </row>
    <row r="2085" spans="10:10" x14ac:dyDescent="0.3">
      <c r="J2085" s="5"/>
    </row>
    <row r="2086" spans="10:10" x14ac:dyDescent="0.3">
      <c r="J2086" s="5"/>
    </row>
    <row r="2087" spans="10:10" x14ac:dyDescent="0.3">
      <c r="J2087" s="5"/>
    </row>
    <row r="2088" spans="10:10" x14ac:dyDescent="0.3">
      <c r="J2088" s="5"/>
    </row>
    <row r="2089" spans="10:10" x14ac:dyDescent="0.3">
      <c r="J2089" s="5"/>
    </row>
    <row r="2090" spans="10:10" x14ac:dyDescent="0.3">
      <c r="J2090" s="5"/>
    </row>
    <row r="2091" spans="10:10" x14ac:dyDescent="0.3">
      <c r="J2091" s="5"/>
    </row>
    <row r="2092" spans="10:10" x14ac:dyDescent="0.3">
      <c r="J2092" s="5"/>
    </row>
    <row r="2093" spans="10:10" x14ac:dyDescent="0.3">
      <c r="J2093" s="5"/>
    </row>
    <row r="2094" spans="10:10" x14ac:dyDescent="0.3">
      <c r="J2094" s="5"/>
    </row>
    <row r="2095" spans="10:10" x14ac:dyDescent="0.3">
      <c r="J2095" s="5"/>
    </row>
    <row r="2096" spans="10:10" x14ac:dyDescent="0.3">
      <c r="J2096" s="5"/>
    </row>
    <row r="2097" spans="10:10" x14ac:dyDescent="0.3">
      <c r="J2097" s="5"/>
    </row>
    <row r="2098" spans="10:10" x14ac:dyDescent="0.3">
      <c r="J2098" s="5"/>
    </row>
    <row r="2099" spans="10:10" x14ac:dyDescent="0.3">
      <c r="J2099" s="5"/>
    </row>
    <row r="2100" spans="10:10" x14ac:dyDescent="0.3">
      <c r="J2100" s="5"/>
    </row>
    <row r="2101" spans="10:10" x14ac:dyDescent="0.3">
      <c r="J2101" s="5"/>
    </row>
    <row r="2102" spans="10:10" x14ac:dyDescent="0.3">
      <c r="J2102" s="5"/>
    </row>
    <row r="2103" spans="10:10" x14ac:dyDescent="0.3">
      <c r="J2103" s="5"/>
    </row>
    <row r="2104" spans="10:10" x14ac:dyDescent="0.3">
      <c r="J2104" s="5"/>
    </row>
    <row r="2105" spans="10:10" x14ac:dyDescent="0.3">
      <c r="J2105" s="5"/>
    </row>
    <row r="2106" spans="10:10" x14ac:dyDescent="0.3">
      <c r="J2106" s="5"/>
    </row>
    <row r="2107" spans="10:10" x14ac:dyDescent="0.3">
      <c r="J2107" s="5"/>
    </row>
    <row r="2108" spans="10:10" x14ac:dyDescent="0.3">
      <c r="J2108" s="5"/>
    </row>
    <row r="2109" spans="10:10" x14ac:dyDescent="0.3">
      <c r="J2109" s="5"/>
    </row>
    <row r="2110" spans="10:10" x14ac:dyDescent="0.3">
      <c r="J2110" s="5"/>
    </row>
    <row r="2111" spans="10:10" x14ac:dyDescent="0.3">
      <c r="J2111" s="5"/>
    </row>
    <row r="2112" spans="10:10" x14ac:dyDescent="0.3">
      <c r="J2112" s="5"/>
    </row>
    <row r="2113" spans="10:10" x14ac:dyDescent="0.3">
      <c r="J2113" s="5"/>
    </row>
  </sheetData>
  <conditionalFormatting sqref="A1:A265 A267:A1048576">
    <cfRule type="duplicateValues" dxfId="11" priority="11"/>
  </conditionalFormatting>
  <conditionalFormatting sqref="A1:A1048576">
    <cfRule type="duplicateValues" dxfId="10" priority="10"/>
  </conditionalFormatting>
  <conditionalFormatting sqref="A787:A1048576 A1:A81 B82:B111">
    <cfRule type="duplicateValues" dxfId="9" priority="45"/>
  </conditionalFormatting>
  <conditionalFormatting sqref="B1:B566 B787:B1048576">
    <cfRule type="duplicateValues" dxfId="8" priority="4"/>
    <cfRule type="duplicateValues" dxfId="7" priority="6"/>
  </conditionalFormatting>
  <conditionalFormatting sqref="B787:B1048576 B1:B111">
    <cfRule type="duplicateValues" dxfId="6" priority="13"/>
  </conditionalFormatting>
  <conditionalFormatting sqref="B787:B1048576 B1:B489">
    <cfRule type="duplicateValues" dxfId="5" priority="9"/>
  </conditionalFormatting>
  <conditionalFormatting sqref="J1:J1048576">
    <cfRule type="duplicateValues" dxfId="4" priority="1"/>
  </conditionalFormatting>
  <conditionalFormatting sqref="J828:J1639">
    <cfRule type="duplicateValues" dxfId="3" priority="2"/>
  </conditionalFormatting>
  <conditionalFormatting sqref="L1:L75 L152:L1048576">
    <cfRule type="duplicateValues" dxfId="2" priority="8"/>
  </conditionalFormatting>
  <conditionalFormatting sqref="L1:L1048576">
    <cfRule type="duplicateValues" dxfId="1" priority="7"/>
  </conditionalFormatting>
  <conditionalFormatting sqref="M1:M571">
    <cfRule type="duplicateValues" dxfId="0" priority="5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153a99bb-edda-4659-a181-e4bb40f9225b" xsi:nil="true"/>
    <SharedWithUsers xmlns="3acd0225-8b86-411a-9512-cb7455a1f4df">
      <UserInfo>
        <DisplayName>Marco Antônio Vasco</DisplayName>
        <AccountId>13</AccountId>
        <AccountType/>
      </UserInfo>
      <UserInfo>
        <DisplayName>Maryelly F. de Oliveira</DisplayName>
        <AccountId>16</AccountId>
        <AccountType/>
      </UserInfo>
      <UserInfo>
        <DisplayName>Mateus Silva</DisplayName>
        <AccountId>125</AccountId>
        <AccountType/>
      </UserInfo>
      <UserInfo>
        <DisplayName>Lucier Jose de Melo</DisplayName>
        <AccountId>94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BC6E9C3F7ADA548B9E690BD871CF567" ma:contentTypeVersion="7" ma:contentTypeDescription="Crie um novo documento." ma:contentTypeScope="" ma:versionID="4f9d8357be9b5c7a6adf8c1bc7fb145e">
  <xsd:schema xmlns:xsd="http://www.w3.org/2001/XMLSchema" xmlns:xs="http://www.w3.org/2001/XMLSchema" xmlns:p="http://schemas.microsoft.com/office/2006/metadata/properties" xmlns:ns2="153a99bb-edda-4659-a181-e4bb40f9225b" xmlns:ns3="3acd0225-8b86-411a-9512-cb7455a1f4df" targetNamespace="http://schemas.microsoft.com/office/2006/metadata/properties" ma:root="true" ma:fieldsID="c1385891e186f4db3af5758589e76f91" ns2:_="" ns3:_="">
    <xsd:import namespace="153a99bb-edda-4659-a181-e4bb40f9225b"/>
    <xsd:import namespace="3acd0225-8b86-411a-9512-cb7455a1f4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3a99bb-edda-4659-a181-e4bb40f92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3" nillable="true" ma:displayName="Status de liberação" ma:internalName="Status_x0020_de_x0020_libera_x00e7__x00e3_o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d0225-8b86-411a-9512-cb7455a1f4d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892F39-1E19-4AC1-8FE6-83F707BA31F3}">
  <ds:schemaRefs>
    <ds:schemaRef ds:uri="http://schemas.microsoft.com/office/2006/metadata/properties"/>
    <ds:schemaRef ds:uri="http://schemas.microsoft.com/office/infopath/2007/PartnerControls"/>
    <ds:schemaRef ds:uri="153a99bb-edda-4659-a181-e4bb40f9225b"/>
    <ds:schemaRef ds:uri="3acd0225-8b86-411a-9512-cb7455a1f4df"/>
  </ds:schemaRefs>
</ds:datastoreItem>
</file>

<file path=customXml/itemProps2.xml><?xml version="1.0" encoding="utf-8"?>
<ds:datastoreItem xmlns:ds="http://schemas.openxmlformats.org/officeDocument/2006/customXml" ds:itemID="{B34BB79B-3561-4535-B599-8409465895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3a99bb-edda-4659-a181-e4bb40f9225b"/>
    <ds:schemaRef ds:uri="3acd0225-8b86-411a-9512-cb7455a1f4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A63769-869D-4C9F-B21C-7055C51A7D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</vt:lpstr>
      <vt:lpstr>Resumos</vt:lpstr>
      <vt:lpstr>Banco de 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 Karoliny Rodrigues</dc:creator>
  <cp:keywords/>
  <dc:description/>
  <cp:lastModifiedBy>Hely Ribeiro de Menezes</cp:lastModifiedBy>
  <cp:revision/>
  <dcterms:created xsi:type="dcterms:W3CDTF">2023-08-15T10:53:09Z</dcterms:created>
  <dcterms:modified xsi:type="dcterms:W3CDTF">2024-04-25T12:40:06Z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0x0101000BC6E9C3F7ADA548B9E690BD871CF567</vt:lpwstr>
  </property>
</Properties>
</file>