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F748E07E-368A-4374-8EA1-5DEADE9FBAF0}" xr6:coauthVersionLast="47" xr6:coauthVersionMax="47" xr10:uidLastSave="{00000000-0000-0000-0000-000000000000}"/>
  <bookViews>
    <workbookView xWindow="-110" yWindow="-110" windowWidth="19420" windowHeight="10420" activeTab="3" xr2:uid="{647CC3BB-FE1E-4790-A374-5823A62B8DC9}"/>
  </bookViews>
  <sheets>
    <sheet name="V-41" sheetId="1" r:id="rId1"/>
    <sheet name="V-42" sheetId="2" r:id="rId2"/>
    <sheet name="V-43" sheetId="3" r:id="rId3"/>
    <sheet name="V-44" sheetId="4" r:id="rId4"/>
    <sheet name="V-45" sheetId="5" r:id="rId5"/>
    <sheet name="V-46" sheetId="6" r:id="rId6"/>
    <sheet name="V-47" sheetId="7" r:id="rId7"/>
    <sheet name="V-48" sheetId="8" r:id="rId8"/>
    <sheet name="V-49" sheetId="9" r:id="rId9"/>
    <sheet name="V-50" sheetId="10" r:id="rId10"/>
  </sheets>
  <definedNames>
    <definedName name="_xlnm._FilterDatabase" localSheetId="6" hidden="1">'V-47'!$C$12:$E$22</definedName>
    <definedName name="_xlnm._FilterDatabase" localSheetId="7" hidden="1">'V-48'!$B$7:$I$17</definedName>
    <definedName name="_xlnm.Criteria" localSheetId="7">'V-48'!$M$33:$M$34</definedName>
    <definedName name="_xlnm.Extract" localSheetId="7">'V-48'!$B$36:$I$36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0" l="1" a="1"/>
  <c r="H8" i="10"/>
  <c r="H7" i="10" a="1"/>
  <c r="H7" i="10" s="1"/>
  <c r="H6" i="10" a="1"/>
  <c r="H6" i="10" s="1"/>
  <c r="H5" i="10" a="1"/>
  <c r="H5" i="10" s="1"/>
  <c r="E14" i="10"/>
  <c r="E13" i="10"/>
  <c r="E5" i="10"/>
  <c r="E6" i="10"/>
  <c r="E7" i="10"/>
  <c r="E8" i="10"/>
  <c r="E9" i="10"/>
  <c r="E10" i="10"/>
  <c r="E11" i="10"/>
  <c r="E12" i="10"/>
  <c r="E4" i="10"/>
  <c r="K28" i="7" l="1"/>
  <c r="K27" i="7"/>
  <c r="K22" i="7"/>
  <c r="K21" i="7"/>
  <c r="E27" i="6"/>
  <c r="E16" i="6" a="1"/>
  <c r="E16" i="6" s="1"/>
  <c r="E17" i="6" a="1"/>
  <c r="E17" i="6" s="1"/>
  <c r="E18" i="6" a="1"/>
  <c r="E18" i="6" s="1"/>
  <c r="E19" i="6" a="1"/>
  <c r="E19" i="6" s="1"/>
  <c r="E15" i="6" a="1"/>
  <c r="E15" i="6" s="1"/>
  <c r="D16" i="6"/>
  <c r="D17" i="6"/>
  <c r="D18" i="6"/>
  <c r="D19" i="6"/>
  <c r="D15" i="6"/>
  <c r="H8" i="6" a="1"/>
  <c r="H8" i="6" s="1"/>
  <c r="G8" i="6" a="1"/>
  <c r="G8" i="6" s="1"/>
  <c r="F8" i="6"/>
  <c r="O9" i="5"/>
  <c r="K9" i="5"/>
  <c r="K8" i="5"/>
  <c r="K6" i="5"/>
  <c r="H15" i="5"/>
  <c r="H14" i="5"/>
  <c r="H13" i="5"/>
  <c r="H12" i="5"/>
  <c r="H11" i="5"/>
  <c r="H10" i="5"/>
  <c r="H9" i="5"/>
  <c r="H8" i="5"/>
  <c r="H7" i="5"/>
  <c r="H6" i="5"/>
  <c r="I7" i="4"/>
  <c r="I6" i="4"/>
  <c r="I5" i="4"/>
  <c r="F6" i="4"/>
  <c r="F7" i="4"/>
  <c r="F8" i="4"/>
  <c r="F9" i="4"/>
  <c r="F10" i="4"/>
  <c r="F11" i="4"/>
  <c r="F12" i="4"/>
  <c r="F13" i="4"/>
  <c r="F14" i="4"/>
  <c r="F5" i="4"/>
  <c r="G13" i="2"/>
  <c r="G14" i="2"/>
  <c r="G15" i="2"/>
  <c r="G12" i="2"/>
  <c r="J14" i="2" s="1"/>
  <c r="K14" i="2" s="1"/>
  <c r="G11" i="2"/>
  <c r="G10" i="2"/>
  <c r="G9" i="2"/>
  <c r="G8" i="2"/>
  <c r="G7" i="2"/>
  <c r="G6" i="2"/>
  <c r="N19" i="1"/>
  <c r="K19" i="1"/>
  <c r="N13" i="1"/>
  <c r="K14" i="1"/>
  <c r="N8" i="1"/>
  <c r="K7" i="1"/>
  <c r="J15" i="2" l="1"/>
  <c r="K15" i="2" s="1"/>
  <c r="J7" i="2"/>
  <c r="K7" i="2" s="1"/>
  <c r="J9" i="2"/>
  <c r="K9" i="2" s="1"/>
  <c r="J8" i="2"/>
  <c r="K8" i="2" s="1"/>
  <c r="J13" i="2"/>
  <c r="K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<sst xmlns="http://schemas.openxmlformats.org/spreadsheetml/2006/main" count="506" uniqueCount="197">
  <si>
    <t>SLICER</t>
  </si>
  <si>
    <t>S.no</t>
  </si>
  <si>
    <t>Student name</t>
  </si>
  <si>
    <t>Gender</t>
  </si>
  <si>
    <t>Percentage</t>
  </si>
  <si>
    <t>Integer Group</t>
  </si>
  <si>
    <t>State</t>
  </si>
  <si>
    <t>Bhavani</t>
  </si>
  <si>
    <t>Female</t>
  </si>
  <si>
    <t>CEC</t>
  </si>
  <si>
    <t>Andhra Pradesh</t>
  </si>
  <si>
    <t>Sowmya</t>
  </si>
  <si>
    <t>MEC</t>
  </si>
  <si>
    <t>Telangana</t>
  </si>
  <si>
    <t>Mishra</t>
  </si>
  <si>
    <t>Hyderabad</t>
  </si>
  <si>
    <t>Arbaz Hussian</t>
  </si>
  <si>
    <t>Male</t>
  </si>
  <si>
    <t>Fatima</t>
  </si>
  <si>
    <t>kerala</t>
  </si>
  <si>
    <t>Ashis yadav</t>
  </si>
  <si>
    <t>Hemanth</t>
  </si>
  <si>
    <t>Kareem</t>
  </si>
  <si>
    <t>MPC</t>
  </si>
  <si>
    <t>Vijayawada</t>
  </si>
  <si>
    <t>Raviteja</t>
  </si>
  <si>
    <t>Hudha</t>
  </si>
  <si>
    <t>Hema</t>
  </si>
  <si>
    <t>Simha</t>
  </si>
  <si>
    <t>Khushiraa</t>
  </si>
  <si>
    <t>Prerana</t>
  </si>
  <si>
    <t>Uma</t>
  </si>
  <si>
    <t>Girija</t>
  </si>
  <si>
    <t>Latha</t>
  </si>
  <si>
    <t>MALE</t>
  </si>
  <si>
    <t>FEMALE</t>
  </si>
  <si>
    <t>TOTAL</t>
  </si>
  <si>
    <t>Inter Group</t>
  </si>
  <si>
    <t>OTHERS</t>
  </si>
  <si>
    <t>TELANGA</t>
  </si>
  <si>
    <t>ANDHRA PRADESH</t>
  </si>
  <si>
    <t>Fee Details</t>
  </si>
  <si>
    <t>PAID</t>
  </si>
  <si>
    <t>DUE</t>
  </si>
  <si>
    <t>FEE PAID GENDER WISE</t>
  </si>
  <si>
    <t>FEE DUE GENDER WISE</t>
  </si>
  <si>
    <t>FEE PAYMENT</t>
  </si>
  <si>
    <t>LARGE FUNCTION</t>
  </si>
  <si>
    <t>SMALL FUNCTION</t>
  </si>
  <si>
    <t>VLOOKUP+LARGE&amp;SMALL</t>
  </si>
  <si>
    <t>ROLL NO</t>
  </si>
  <si>
    <t xml:space="preserve"> STUDENT NAME</t>
  </si>
  <si>
    <t>MATHS</t>
  </si>
  <si>
    <t>SCIENCE</t>
  </si>
  <si>
    <t>SOCIAL</t>
  </si>
  <si>
    <t>TOP STUDENTS</t>
  </si>
  <si>
    <t>RANK</t>
  </si>
  <si>
    <t>MARKS</t>
  </si>
  <si>
    <t>NAME</t>
  </si>
  <si>
    <t>BOTTOM STUDENTS</t>
  </si>
  <si>
    <t>Hema Setty</t>
  </si>
  <si>
    <t>CUSTOM VIEWS</t>
  </si>
  <si>
    <t>PERCENTAGE</t>
  </si>
  <si>
    <t>FEES PAID</t>
  </si>
  <si>
    <t>ERROR</t>
  </si>
  <si>
    <t>THE CUSTOM VIEW IS NOT HIGHLIGHTED.THAT IS A PROBLEM.IN THIS SHEET.THAT'S WHY CAN'T WORK.</t>
  </si>
  <si>
    <t>RANK FUNCTION</t>
  </si>
  <si>
    <t>RANK+VLOOKUP</t>
  </si>
  <si>
    <t>Kareem kumar</t>
  </si>
  <si>
    <t>STUDENT NAME</t>
  </si>
  <si>
    <t>IF RANK COL IS NOT THERE,THEN WE HAVE TO USE THIS FUNCTION.</t>
  </si>
  <si>
    <t>ERROR HANDILING IN VLOOKUP</t>
  </si>
  <si>
    <t>IF ERROR(STATEMENT1(NO ERROR),STATEMENT2(ERROR))</t>
  </si>
  <si>
    <t>IF NA(STATEMENT1(NO ERROR),STATEMENT2(ERROR))</t>
  </si>
  <si>
    <t>FOR EXAMPLE</t>
  </si>
  <si>
    <t>SWITCH FUNCTION</t>
  </si>
  <si>
    <t>SWITCH VS (NESTED IF) Vs IFS</t>
  </si>
  <si>
    <t>VLOOKUP+SWITCH</t>
  </si>
  <si>
    <t>MONTHS</t>
  </si>
  <si>
    <t>SNO</t>
  </si>
  <si>
    <t>MONTH</t>
  </si>
  <si>
    <t>JAN</t>
  </si>
  <si>
    <t>FEB</t>
  </si>
  <si>
    <t>MAR</t>
  </si>
  <si>
    <t>NESTED IF</t>
  </si>
  <si>
    <t>IFS</t>
  </si>
  <si>
    <t>SWITCH</t>
  </si>
  <si>
    <t>GRADE</t>
  </si>
  <si>
    <t xml:space="preserve">NESTED IF </t>
  </si>
  <si>
    <t>&gt;280</t>
  </si>
  <si>
    <t>&gt;250</t>
  </si>
  <si>
    <t>&gt;240</t>
  </si>
  <si>
    <t>A</t>
  </si>
  <si>
    <t>B</t>
  </si>
  <si>
    <t>C</t>
  </si>
  <si>
    <t>AMUL</t>
  </si>
  <si>
    <t>VANILA</t>
  </si>
  <si>
    <t>BUTTER SCOTCH</t>
  </si>
  <si>
    <t>STRAWBERRY</t>
  </si>
  <si>
    <t>KWALITY</t>
  </si>
  <si>
    <t>ARUN</t>
  </si>
  <si>
    <t>BRAND NAME</t>
  </si>
  <si>
    <t xml:space="preserve">ICECREAM </t>
  </si>
  <si>
    <t>PRICE</t>
  </si>
  <si>
    <t>WILD CARD CHARACTERS</t>
  </si>
  <si>
    <t>1)Question Mark (?)-USED TO MATCH SINGLE CHARACTER</t>
  </si>
  <si>
    <t>2)Asterisk(*)-USED TO MATCH ONE OR MORE THAN CHARACTER</t>
  </si>
  <si>
    <t>3)Tilde(~)-USED TO MATCH WILD CARD CHARACTER</t>
  </si>
  <si>
    <t xml:space="preserve">USING WILD CARD CHARACTERS WITH </t>
  </si>
  <si>
    <t>FILTER</t>
  </si>
  <si>
    <t>FIND AND REPLACE</t>
  </si>
  <si>
    <t>CRITERIA</t>
  </si>
  <si>
    <t>VLOOKUP</t>
  </si>
  <si>
    <t>STUDENT TABLE</t>
  </si>
  <si>
    <t>Kareem? kumar</t>
  </si>
  <si>
    <t xml:space="preserve">Hema* setty    </t>
  </si>
  <si>
    <t>FIRST NAME</t>
  </si>
  <si>
    <t>LAST NAME</t>
  </si>
  <si>
    <t>EMAIL ID</t>
  </si>
  <si>
    <t>SIMHA CHALAM</t>
  </si>
  <si>
    <t>HEMA LATHA</t>
  </si>
  <si>
    <t>UMA DEVI</t>
  </si>
  <si>
    <t>IMARAN KHAN</t>
  </si>
  <si>
    <t>SALMAN KHAN</t>
  </si>
  <si>
    <t>HEMA SETTY</t>
  </si>
  <si>
    <t xml:space="preserve">SIMHA </t>
  </si>
  <si>
    <t xml:space="preserve">HEMA </t>
  </si>
  <si>
    <t xml:space="preserve">UMA </t>
  </si>
  <si>
    <t xml:space="preserve">IMARAN </t>
  </si>
  <si>
    <t xml:space="preserve">SALMAN </t>
  </si>
  <si>
    <t xml:space="preserve"> CHALAM</t>
  </si>
  <si>
    <t xml:space="preserve"> LATHA</t>
  </si>
  <si>
    <t xml:space="preserve"> DEVI</t>
  </si>
  <si>
    <t xml:space="preserve"> KHAN</t>
  </si>
  <si>
    <t xml:space="preserve"> SETTY</t>
  </si>
  <si>
    <t>SIMHA@GMAIL.COM</t>
  </si>
  <si>
    <t>HEMA@GMAIL.COM</t>
  </si>
  <si>
    <t>UMA@GMAIL.COM</t>
  </si>
  <si>
    <t>IMARAN@GMAIL.COM</t>
  </si>
  <si>
    <t>SALMAN@GMAIL.COM</t>
  </si>
  <si>
    <t>FIND &amp; REPLACE</t>
  </si>
  <si>
    <t>PLACE</t>
  </si>
  <si>
    <t>INCOME</t>
  </si>
  <si>
    <t>NEW DELHI,INDIA</t>
  </si>
  <si>
    <t>LONDON,UKIK</t>
  </si>
  <si>
    <t>NEWYORK,USA</t>
  </si>
  <si>
    <t>MUMBAI,INDIA</t>
  </si>
  <si>
    <t>HYDERABAD,INDIA</t>
  </si>
  <si>
    <t>WASHINGTON,USA</t>
  </si>
  <si>
    <t>NUMBER OF BRANCHES IN INDIA</t>
  </si>
  <si>
    <t>TOTAL INCOME FROM INDIA</t>
  </si>
  <si>
    <t>criteria</t>
  </si>
  <si>
    <t>vlookup</t>
  </si>
  <si>
    <t>place</t>
  </si>
  <si>
    <t>income</t>
  </si>
  <si>
    <t>usa</t>
  </si>
  <si>
    <t>newyork</t>
  </si>
  <si>
    <t>ADVANCED FILTER</t>
  </si>
  <si>
    <t>NUMBER</t>
  </si>
  <si>
    <t>DATE</t>
  </si>
  <si>
    <t>TEXT</t>
  </si>
  <si>
    <t>MULTICOLUMNS</t>
  </si>
  <si>
    <t>Date of Admission</t>
  </si>
  <si>
    <t>&lt;60</t>
  </si>
  <si>
    <t>DATE OF Admission</t>
  </si>
  <si>
    <t>&lt;7-june-2021</t>
  </si>
  <si>
    <t>fee payment</t>
  </si>
  <si>
    <t>paid</t>
  </si>
  <si>
    <t>CHECKLIST</t>
  </si>
  <si>
    <t>MONTHELY EXPENSES</t>
  </si>
  <si>
    <t>YES/NO</t>
  </si>
  <si>
    <t>HOUSE RENT</t>
  </si>
  <si>
    <t>INTERNET BILL</t>
  </si>
  <si>
    <t>ELECTRICITY</t>
  </si>
  <si>
    <t>TELEPHONE</t>
  </si>
  <si>
    <t>WATER BILL</t>
  </si>
  <si>
    <t>GO TO ABOVE RIGHT SIDE CORNER (-&gt;)CLICK THIS SYMBLE</t>
  </si>
  <si>
    <t>MORE COMMANDS</t>
  </si>
  <si>
    <t>CUSTOMISE RIBBON</t>
  </si>
  <si>
    <t>CLICK DEVELOPER OPTION</t>
  </si>
  <si>
    <t>THEN GO TO CONDITIONAL FORMATTING OPTION</t>
  </si>
  <si>
    <t>THEN CLICK NEW RULES</t>
  </si>
  <si>
    <t>SUMPRODUCT</t>
  </si>
  <si>
    <t xml:space="preserve">CUSTOMER </t>
  </si>
  <si>
    <t>PRODUCT</t>
  </si>
  <si>
    <t>QUALITY</t>
  </si>
  <si>
    <t>AMOUNT</t>
  </si>
  <si>
    <t>E</t>
  </si>
  <si>
    <t>D</t>
  </si>
  <si>
    <t>TV</t>
  </si>
  <si>
    <t>FRIDGE</t>
  </si>
  <si>
    <t>WASHING MACHINE</t>
  </si>
  <si>
    <t>MOBILE</t>
  </si>
  <si>
    <t>SUMPRODUCT WITH CRITERIA</t>
  </si>
  <si>
    <t>SUMPRODUCT WITH MULTIPLE CRITERIA</t>
  </si>
  <si>
    <t>COUNT WITH CRITERIA</t>
  </si>
  <si>
    <t>COUNT WITH MULTIPLE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</si>
</sst>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409]d\-mmm\-yyyy;@"/>
  </numFmts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 style="thin">
        <color rgb="FF3F3F3F"/>
      </top>
      <bottom style="thin">
        <color theme="4" tint="0.39997558519241921"/>
      </bottom>
      <diagonal/>
    </border>
    <border>
      <left style="thin">
        <color rgb="FF3F3F3F"/>
      </left>
      <right style="thin">
        <color theme="4" tint="0.39997558519241921"/>
      </right>
      <top style="thin">
        <color rgb="FF3F3F3F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</cellStyleXfs>
  <cellXfs count="65">
    <xf numFmtId="0" fontId="0" fillId="0" borderId="0" xfId="0"/>
    <xf numFmtId="0" fontId="5" fillId="0" borderId="0" xfId="0" applyFont="1"/>
    <xf numFmtId="0" fontId="7" fillId="0" borderId="0" xfId="0" applyFont="1"/>
    <xf numFmtId="0" fontId="3" fillId="0" borderId="4" xfId="0" applyFont="1" applyBorder="1"/>
    <xf numFmtId="0" fontId="0" fillId="0" borderId="3" xfId="0" applyBorder="1"/>
    <xf numFmtId="0" fontId="3" fillId="0" borderId="3" xfId="0" applyFont="1" applyBorder="1"/>
    <xf numFmtId="0" fontId="8" fillId="0" borderId="0" xfId="0" applyFont="1"/>
    <xf numFmtId="0" fontId="4" fillId="4" borderId="0" xfId="3"/>
    <xf numFmtId="0" fontId="6" fillId="4" borderId="5" xfId="3" applyFont="1" applyBorder="1"/>
    <xf numFmtId="0" fontId="6" fillId="4" borderId="6" xfId="3" applyFont="1" applyBorder="1"/>
    <xf numFmtId="0" fontId="6" fillId="4" borderId="7" xfId="3" applyFont="1" applyBorder="1"/>
    <xf numFmtId="0" fontId="1" fillId="2" borderId="8" xfId="1" applyBorder="1"/>
    <xf numFmtId="14" fontId="1" fillId="2" borderId="8" xfId="1" applyNumberFormat="1" applyBorder="1"/>
    <xf numFmtId="0" fontId="6" fillId="7" borderId="9" xfId="2" applyFont="1" applyFill="1" applyBorder="1"/>
    <xf numFmtId="0" fontId="6" fillId="7" borderId="10" xfId="2" applyFont="1" applyFill="1" applyBorder="1"/>
    <xf numFmtId="0" fontId="2" fillId="3" borderId="11" xfId="2" applyBorder="1"/>
    <xf numFmtId="0" fontId="2" fillId="3" borderId="2" xfId="2"/>
    <xf numFmtId="0" fontId="4" fillId="3" borderId="2" xfId="2" applyFont="1"/>
    <xf numFmtId="0" fontId="2" fillId="3" borderId="12" xfId="2" applyBorder="1"/>
    <xf numFmtId="0" fontId="2" fillId="3" borderId="13" xfId="2" applyBorder="1"/>
    <xf numFmtId="0" fontId="6" fillId="7" borderId="14" xfId="2" applyFont="1" applyFill="1" applyBorder="1"/>
    <xf numFmtId="0" fontId="2" fillId="3" borderId="14" xfId="2" applyBorder="1"/>
    <xf numFmtId="0" fontId="4" fillId="6" borderId="0" xfId="5"/>
    <xf numFmtId="0" fontId="9" fillId="0" borderId="0" xfId="0" applyFont="1"/>
    <xf numFmtId="0" fontId="0" fillId="7" borderId="0" xfId="0" applyFill="1"/>
    <xf numFmtId="0" fontId="4" fillId="4" borderId="15" xfId="3" applyBorder="1"/>
    <xf numFmtId="0" fontId="4" fillId="4" borderId="16" xfId="3" applyBorder="1"/>
    <xf numFmtId="0" fontId="10" fillId="7" borderId="9" xfId="2" applyFont="1" applyFill="1" applyBorder="1"/>
    <xf numFmtId="0" fontId="10" fillId="7" borderId="10" xfId="2" applyFont="1" applyFill="1" applyBorder="1"/>
    <xf numFmtId="0" fontId="6" fillId="7" borderId="0" xfId="5" applyFont="1" applyFill="1"/>
    <xf numFmtId="0" fontId="11" fillId="3" borderId="11" xfId="2" applyFont="1" applyBorder="1"/>
    <xf numFmtId="0" fontId="11" fillId="3" borderId="2" xfId="2" applyFont="1"/>
    <xf numFmtId="0" fontId="11" fillId="3" borderId="17" xfId="2" applyFont="1" applyBorder="1"/>
    <xf numFmtId="0" fontId="11" fillId="3" borderId="12" xfId="2" applyFont="1" applyBorder="1"/>
    <xf numFmtId="0" fontId="11" fillId="3" borderId="13" xfId="2" applyFont="1" applyBorder="1"/>
    <xf numFmtId="0" fontId="12" fillId="0" borderId="0" xfId="0" applyFont="1"/>
    <xf numFmtId="0" fontId="6" fillId="7" borderId="2" xfId="2" applyFont="1" applyFill="1"/>
    <xf numFmtId="0" fontId="1" fillId="2" borderId="18" xfId="1" applyBorder="1"/>
    <xf numFmtId="0" fontId="4" fillId="6" borderId="3" xfId="5" applyBorder="1"/>
    <xf numFmtId="0" fontId="4" fillId="6" borderId="0" xfId="5" applyBorder="1"/>
    <xf numFmtId="0" fontId="13" fillId="0" borderId="0" xfId="0" applyFont="1"/>
    <xf numFmtId="0" fontId="4" fillId="5" borderId="0" xfId="4"/>
    <xf numFmtId="0" fontId="1" fillId="2" borderId="1" xfId="1"/>
    <xf numFmtId="0" fontId="4" fillId="4" borderId="0" xfId="3" applyBorder="1"/>
    <xf numFmtId="0" fontId="3" fillId="0" borderId="0" xfId="0" applyFont="1"/>
    <xf numFmtId="0" fontId="14" fillId="0" borderId="0" xfId="0" applyFont="1"/>
    <xf numFmtId="0" fontId="1" fillId="2" borderId="0" xfId="1" applyBorder="1"/>
    <xf numFmtId="0" fontId="1" fillId="2" borderId="3" xfId="1" applyBorder="1"/>
    <xf numFmtId="0" fontId="15" fillId="0" borderId="0" xfId="0" applyFont="1"/>
    <xf numFmtId="0" fontId="6" fillId="4" borderId="19" xfId="3" applyFont="1" applyBorder="1"/>
    <xf numFmtId="0" fontId="6" fillId="4" borderId="20" xfId="3" applyFont="1" applyBorder="1"/>
    <xf numFmtId="0" fontId="6" fillId="4" borderId="21" xfId="3" applyFont="1" applyBorder="1"/>
    <xf numFmtId="0" fontId="6" fillId="4" borderId="22" xfId="3" applyFont="1" applyBorder="1"/>
    <xf numFmtId="0" fontId="1" fillId="2" borderId="23" xfId="1" applyBorder="1"/>
    <xf numFmtId="14" fontId="1" fillId="2" borderId="23" xfId="1" applyNumberFormat="1" applyBorder="1"/>
    <xf numFmtId="0" fontId="1" fillId="2" borderId="24" xfId="1" applyBorder="1"/>
    <xf numFmtId="0" fontId="6" fillId="4" borderId="0" xfId="3" applyFont="1"/>
    <xf numFmtId="0" fontId="6" fillId="4" borderId="0" xfId="3" applyFont="1" applyBorder="1"/>
    <xf numFmtId="164" fontId="1" fillId="2" borderId="1" xfId="1" applyNumberFormat="1"/>
    <xf numFmtId="165" fontId="0" fillId="0" borderId="0" xfId="0" applyNumberFormat="1"/>
    <xf numFmtId="0" fontId="4" fillId="0" borderId="0" xfId="0" applyFont="1"/>
    <xf numFmtId="0" fontId="4" fillId="8" borderId="0" xfId="6"/>
    <xf numFmtId="0" fontId="0" fillId="0" borderId="25" xfId="0" applyBorder="1"/>
    <xf numFmtId="0" fontId="3" fillId="9" borderId="26" xfId="0" applyFont="1" applyFill="1" applyBorder="1"/>
    <xf numFmtId="0" fontId="16" fillId="0" borderId="27" xfId="0" applyFont="1" applyBorder="1"/>
  </cellXfs>
  <cellStyles count="7">
    <cellStyle name="Accent1" xfId="3" builtinId="29"/>
    <cellStyle name="Accent2" xfId="6" builtinId="33"/>
    <cellStyle name="Accent4" xfId="4" builtinId="41"/>
    <cellStyle name="Accent6" xfId="5" builtinId="49"/>
    <cellStyle name="Check Cell" xfId="2" builtinId="23"/>
    <cellStyle name="Normal" xfId="0" builtinId="0"/>
    <cellStyle name="Output" xfId="1" builtinId="21"/>
  </cellStyles>
  <dxfs count="11">
    <dxf>
      <fill>
        <patternFill>
          <bgColor theme="2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numFmt numFmtId="19" formatCode="m/d/yyyy"/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>
        <left style="thin">
          <color rgb="FF3F3F3F"/>
        </left>
        <right/>
        <top style="thin">
          <color rgb="FF3F3F3F"/>
        </top>
        <bottom/>
        <vertical/>
        <horizontal/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4"/>
          <bgColor rgb="FFF2F2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C$5" lockText="1" noThreeD="1"/>
</file>

<file path=xl/ctrlProps/ctrlProp2.xml><?xml version="1.0" encoding="utf-8"?>
<formControlPr xmlns="http://schemas.microsoft.com/office/spreadsheetml/2009/9/main" objectType="CheckBox" checked="Checked" fmlaLink="$C$6" lockText="1" noThreeD="1"/>
</file>

<file path=xl/ctrlProps/ctrlProp3.xml><?xml version="1.0" encoding="utf-8"?>
<formControlPr xmlns="http://schemas.microsoft.com/office/spreadsheetml/2009/9/main" objectType="CheckBox" checked="Checked" fmlaLink="$C$7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fmlaLink="$C$8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fmlaLink="$C$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177800</xdr:rowOff>
        </xdr:from>
        <xdr:to>
          <xdr:col>1</xdr:col>
          <xdr:colOff>381000</xdr:colOff>
          <xdr:row>4</xdr:row>
          <xdr:rowOff>158750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177800</xdr:rowOff>
        </xdr:from>
        <xdr:to>
          <xdr:col>1</xdr:col>
          <xdr:colOff>381000</xdr:colOff>
          <xdr:row>5</xdr:row>
          <xdr:rowOff>158750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177800</xdr:rowOff>
        </xdr:from>
        <xdr:to>
          <xdr:col>1</xdr:col>
          <xdr:colOff>381000</xdr:colOff>
          <xdr:row>6</xdr:row>
          <xdr:rowOff>158750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177800</xdr:rowOff>
        </xdr:from>
        <xdr:to>
          <xdr:col>1</xdr:col>
          <xdr:colOff>381000</xdr:colOff>
          <xdr:row>7</xdr:row>
          <xdr:rowOff>158750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177800</xdr:rowOff>
        </xdr:from>
        <xdr:to>
          <xdr:col>1</xdr:col>
          <xdr:colOff>381000</xdr:colOff>
          <xdr:row>7</xdr:row>
          <xdr:rowOff>158750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177800</xdr:rowOff>
        </xdr:from>
        <xdr:to>
          <xdr:col>1</xdr:col>
          <xdr:colOff>381000</xdr:colOff>
          <xdr:row>8</xdr:row>
          <xdr:rowOff>158750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177800</xdr:rowOff>
        </xdr:from>
        <xdr:to>
          <xdr:col>1</xdr:col>
          <xdr:colOff>381000</xdr:colOff>
          <xdr:row>8</xdr:row>
          <xdr:rowOff>158750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24EBD9-39E1-471C-AB87-D0A7DB275295}" name="Table2" displayName="Table2" ref="B4:H21" totalsRowShown="0" headerRowDxfId="10" dataDxfId="9" tableBorderDxfId="8" headerRowCellStyle="Accent1" dataCellStyle="Output">
  <autoFilter ref="B4:H21" xr:uid="{9A24EBD9-39E1-471C-AB87-D0A7DB275295}"/>
  <tableColumns count="7">
    <tableColumn id="1" xr3:uid="{12363BB2-EBC9-420A-900C-702F0D06FBA7}" name="S.no" dataDxfId="7" dataCellStyle="Output"/>
    <tableColumn id="2" xr3:uid="{37D7447E-5290-4F4B-B8B5-78A2CFEC3C20}" name="Student name" dataDxfId="6" dataCellStyle="Output"/>
    <tableColumn id="3" xr3:uid="{2885AD37-48A8-4D1F-A3D8-411AEBF48102}" name="Gender" dataDxfId="5" dataCellStyle="Output"/>
    <tableColumn id="4" xr3:uid="{EFE473B2-5751-4870-8B6C-D155C605032B}" name="Percentage" dataDxfId="4" dataCellStyle="Output"/>
    <tableColumn id="5" xr3:uid="{4F473C9E-BC7A-43D1-863D-D4F5310606C0}" name="Integer Group" dataDxfId="3" dataCellStyle="Output"/>
    <tableColumn id="6" xr3:uid="{1CFBF649-FB16-482A-936E-02B03D3E6523}" name="FEE PAYMENT" dataDxfId="2" dataCellStyle="Output"/>
    <tableColumn id="7" xr3:uid="{4B0218E3-EC0A-4B3D-B69D-0E0DA0F5C0FA}" name="State" dataDxfId="1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CA5-A30B-49BD-98B3-6FB0F182FCDC}">
  <dimension ref="A2:O21"/>
  <sheetViews>
    <sheetView topLeftCell="A2" zoomScaleNormal="100" workbookViewId="0">
      <selection activeCell="B19" sqref="B19"/>
    </sheetView>
  </sheetViews>
  <sheetFormatPr defaultRowHeight="14.5" x14ac:dyDescent="0.35"/>
  <cols>
    <col min="3" max="3" width="14.6328125" customWidth="1"/>
    <col min="4" max="4" width="9" customWidth="1"/>
    <col min="5" max="5" width="12.1796875" customWidth="1"/>
    <col min="6" max="6" width="14.6328125" customWidth="1"/>
    <col min="7" max="7" width="18.08984375" customWidth="1"/>
    <col min="8" max="8" width="15.26953125" customWidth="1"/>
    <col min="10" max="10" width="16.453125" customWidth="1"/>
  </cols>
  <sheetData>
    <row r="2" spans="1:15" ht="26" x14ac:dyDescent="0.6">
      <c r="A2" s="1" t="s">
        <v>0</v>
      </c>
    </row>
    <row r="4" spans="1:15" ht="18.5" x14ac:dyDescent="0.45">
      <c r="B4" s="8" t="s">
        <v>1</v>
      </c>
      <c r="C4" s="8" t="s">
        <v>2</v>
      </c>
      <c r="D4" s="9" t="s">
        <v>3</v>
      </c>
      <c r="E4" s="10" t="s">
        <v>4</v>
      </c>
      <c r="F4" s="10" t="s">
        <v>5</v>
      </c>
      <c r="G4" s="10" t="s">
        <v>46</v>
      </c>
      <c r="H4" s="10" t="s">
        <v>6</v>
      </c>
      <c r="J4" s="2" t="s">
        <v>3</v>
      </c>
      <c r="M4" s="2" t="s">
        <v>37</v>
      </c>
    </row>
    <row r="5" spans="1:15" x14ac:dyDescent="0.35">
      <c r="B5" s="11">
        <v>1</v>
      </c>
      <c r="C5" s="11" t="s">
        <v>7</v>
      </c>
      <c r="D5" s="11" t="s">
        <v>8</v>
      </c>
      <c r="E5" s="11">
        <v>45</v>
      </c>
      <c r="F5" s="11" t="s">
        <v>9</v>
      </c>
      <c r="G5" s="12" t="s">
        <v>42</v>
      </c>
      <c r="H5" s="11" t="s">
        <v>10</v>
      </c>
      <c r="J5" s="3" t="s">
        <v>34</v>
      </c>
      <c r="K5" s="4">
        <v>6</v>
      </c>
      <c r="M5" s="3" t="s">
        <v>9</v>
      </c>
      <c r="N5" s="4">
        <v>6</v>
      </c>
    </row>
    <row r="6" spans="1:15" x14ac:dyDescent="0.35">
      <c r="B6" s="11">
        <v>2</v>
      </c>
      <c r="C6" s="11" t="s">
        <v>11</v>
      </c>
      <c r="D6" s="11" t="s">
        <v>8</v>
      </c>
      <c r="E6" s="11">
        <v>65</v>
      </c>
      <c r="F6" s="11" t="s">
        <v>12</v>
      </c>
      <c r="G6" s="12" t="s">
        <v>43</v>
      </c>
      <c r="H6" s="11" t="s">
        <v>13</v>
      </c>
      <c r="J6" s="3" t="s">
        <v>35</v>
      </c>
      <c r="K6" s="4">
        <v>11</v>
      </c>
      <c r="M6" s="3" t="s">
        <v>12</v>
      </c>
      <c r="N6" s="4">
        <v>6</v>
      </c>
    </row>
    <row r="7" spans="1:15" x14ac:dyDescent="0.35">
      <c r="B7" s="11">
        <v>3</v>
      </c>
      <c r="C7" s="11" t="s">
        <v>14</v>
      </c>
      <c r="D7" s="11" t="s">
        <v>8</v>
      </c>
      <c r="E7" s="11">
        <v>75</v>
      </c>
      <c r="F7" s="11" t="s">
        <v>9</v>
      </c>
      <c r="G7" s="12" t="s">
        <v>43</v>
      </c>
      <c r="H7" s="11" t="s">
        <v>15</v>
      </c>
      <c r="J7" s="3" t="s">
        <v>36</v>
      </c>
      <c r="K7" s="4">
        <f>SUM(K5:K6)</f>
        <v>17</v>
      </c>
      <c r="M7" s="3" t="s">
        <v>38</v>
      </c>
      <c r="N7" s="4">
        <v>5</v>
      </c>
    </row>
    <row r="8" spans="1:15" x14ac:dyDescent="0.35">
      <c r="B8" s="11">
        <v>4</v>
      </c>
      <c r="C8" s="11" t="s">
        <v>16</v>
      </c>
      <c r="D8" s="11" t="s">
        <v>17</v>
      </c>
      <c r="E8" s="11">
        <v>85</v>
      </c>
      <c r="F8" s="11" t="s">
        <v>12</v>
      </c>
      <c r="G8" s="12" t="s">
        <v>42</v>
      </c>
      <c r="H8" s="11" t="s">
        <v>10</v>
      </c>
      <c r="M8" s="3" t="s">
        <v>36</v>
      </c>
      <c r="N8" s="4">
        <f>SUM(N5:N7)</f>
        <v>17</v>
      </c>
    </row>
    <row r="9" spans="1:15" x14ac:dyDescent="0.35">
      <c r="B9" s="11">
        <v>5</v>
      </c>
      <c r="C9" s="11" t="s">
        <v>18</v>
      </c>
      <c r="D9" s="11" t="s">
        <v>8</v>
      </c>
      <c r="E9" s="11">
        <v>57</v>
      </c>
      <c r="F9" s="11" t="s">
        <v>9</v>
      </c>
      <c r="G9" s="12" t="s">
        <v>42</v>
      </c>
      <c r="H9" s="11" t="s">
        <v>19</v>
      </c>
    </row>
    <row r="10" spans="1:15" ht="18.5" x14ac:dyDescent="0.45">
      <c r="B10" s="11">
        <v>6</v>
      </c>
      <c r="C10" s="11" t="s">
        <v>20</v>
      </c>
      <c r="D10" s="11" t="s">
        <v>17</v>
      </c>
      <c r="E10" s="11">
        <v>48</v>
      </c>
      <c r="F10" s="11" t="s">
        <v>9</v>
      </c>
      <c r="G10" s="12" t="s">
        <v>43</v>
      </c>
      <c r="H10" s="11" t="s">
        <v>13</v>
      </c>
      <c r="J10" s="2" t="s">
        <v>6</v>
      </c>
      <c r="M10" s="2" t="s">
        <v>41</v>
      </c>
    </row>
    <row r="11" spans="1:15" x14ac:dyDescent="0.35">
      <c r="B11" s="11">
        <v>7</v>
      </c>
      <c r="C11" s="11" t="s">
        <v>21</v>
      </c>
      <c r="D11" s="11" t="s">
        <v>17</v>
      </c>
      <c r="E11" s="11">
        <v>58</v>
      </c>
      <c r="F11" s="11" t="s">
        <v>12</v>
      </c>
      <c r="G11" s="12" t="s">
        <v>43</v>
      </c>
      <c r="H11" s="11" t="s">
        <v>10</v>
      </c>
      <c r="J11" s="3" t="s">
        <v>39</v>
      </c>
      <c r="K11" s="4">
        <v>4</v>
      </c>
      <c r="M11" s="3" t="s">
        <v>42</v>
      </c>
      <c r="N11" s="4">
        <v>9</v>
      </c>
    </row>
    <row r="12" spans="1:15" x14ac:dyDescent="0.35">
      <c r="B12" s="11">
        <v>8</v>
      </c>
      <c r="C12" s="11" t="s">
        <v>22</v>
      </c>
      <c r="D12" s="11" t="s">
        <v>17</v>
      </c>
      <c r="E12" s="11">
        <v>66</v>
      </c>
      <c r="F12" s="11" t="s">
        <v>23</v>
      </c>
      <c r="G12" s="12" t="s">
        <v>43</v>
      </c>
      <c r="H12" s="11" t="s">
        <v>24</v>
      </c>
      <c r="J12" s="3" t="s">
        <v>40</v>
      </c>
      <c r="K12" s="4">
        <v>4</v>
      </c>
      <c r="M12" s="3" t="s">
        <v>43</v>
      </c>
      <c r="N12" s="4">
        <v>8</v>
      </c>
    </row>
    <row r="13" spans="1:15" x14ac:dyDescent="0.35">
      <c r="B13" s="11">
        <v>9</v>
      </c>
      <c r="C13" s="11" t="s">
        <v>25</v>
      </c>
      <c r="D13" s="11" t="s">
        <v>17</v>
      </c>
      <c r="E13" s="11">
        <v>60</v>
      </c>
      <c r="F13" s="11" t="s">
        <v>12</v>
      </c>
      <c r="G13" s="12" t="s">
        <v>42</v>
      </c>
      <c r="H13" s="11" t="s">
        <v>10</v>
      </c>
      <c r="J13" s="3" t="s">
        <v>38</v>
      </c>
      <c r="K13" s="4">
        <v>9</v>
      </c>
      <c r="M13" s="3" t="s">
        <v>36</v>
      </c>
      <c r="N13" s="4">
        <f>SUM(N11:N12)</f>
        <v>17</v>
      </c>
    </row>
    <row r="14" spans="1:15" x14ac:dyDescent="0.35">
      <c r="B14" s="11">
        <v>10</v>
      </c>
      <c r="C14" s="11" t="s">
        <v>26</v>
      </c>
      <c r="D14" s="11" t="s">
        <v>8</v>
      </c>
      <c r="E14" s="11">
        <v>61</v>
      </c>
      <c r="F14" s="11" t="s">
        <v>23</v>
      </c>
      <c r="G14" s="12" t="s">
        <v>43</v>
      </c>
      <c r="H14" s="11" t="s">
        <v>24</v>
      </c>
      <c r="J14" s="3" t="s">
        <v>36</v>
      </c>
      <c r="K14" s="4">
        <f>SUM(K11:K13)</f>
        <v>17</v>
      </c>
    </row>
    <row r="15" spans="1:15" x14ac:dyDescent="0.35">
      <c r="B15" s="11">
        <v>11</v>
      </c>
      <c r="C15" s="11" t="s">
        <v>27</v>
      </c>
      <c r="D15" s="11" t="s">
        <v>8</v>
      </c>
      <c r="E15" s="11">
        <v>85</v>
      </c>
      <c r="F15" s="11" t="s">
        <v>23</v>
      </c>
      <c r="G15" s="12" t="s">
        <v>42</v>
      </c>
      <c r="H15" s="11" t="s">
        <v>19</v>
      </c>
    </row>
    <row r="16" spans="1:15" x14ac:dyDescent="0.35">
      <c r="B16" s="11">
        <v>12</v>
      </c>
      <c r="C16" s="11" t="s">
        <v>28</v>
      </c>
      <c r="D16" s="11" t="s">
        <v>17</v>
      </c>
      <c r="E16" s="11">
        <v>90</v>
      </c>
      <c r="F16" s="11" t="s">
        <v>23</v>
      </c>
      <c r="G16" s="12" t="s">
        <v>42</v>
      </c>
      <c r="H16" s="11" t="s">
        <v>15</v>
      </c>
      <c r="J16" s="6" t="s">
        <v>44</v>
      </c>
      <c r="K16" s="6"/>
      <c r="M16" s="6" t="s">
        <v>45</v>
      </c>
      <c r="N16" s="6"/>
      <c r="O16" s="6"/>
    </row>
    <row r="17" spans="2:14" x14ac:dyDescent="0.35">
      <c r="B17" s="11">
        <v>13</v>
      </c>
      <c r="C17" s="11" t="s">
        <v>29</v>
      </c>
      <c r="D17" s="11" t="s">
        <v>8</v>
      </c>
      <c r="E17" s="11">
        <v>80</v>
      </c>
      <c r="F17" s="11" t="s">
        <v>12</v>
      </c>
      <c r="G17" s="12" t="s">
        <v>42</v>
      </c>
      <c r="H17" s="11" t="s">
        <v>13</v>
      </c>
      <c r="J17" s="5" t="s">
        <v>35</v>
      </c>
      <c r="K17" s="4">
        <v>6</v>
      </c>
      <c r="M17" s="5" t="s">
        <v>35</v>
      </c>
      <c r="N17" s="4">
        <v>5</v>
      </c>
    </row>
    <row r="18" spans="2:14" x14ac:dyDescent="0.35">
      <c r="B18" s="11">
        <v>14</v>
      </c>
      <c r="C18" s="11" t="s">
        <v>30</v>
      </c>
      <c r="D18" s="11" t="s">
        <v>8</v>
      </c>
      <c r="E18" s="11">
        <v>79</v>
      </c>
      <c r="F18" s="11" t="s">
        <v>9</v>
      </c>
      <c r="G18" s="12" t="s">
        <v>43</v>
      </c>
      <c r="H18" s="11" t="s">
        <v>24</v>
      </c>
      <c r="J18" s="5" t="s">
        <v>34</v>
      </c>
      <c r="K18" s="4">
        <v>3</v>
      </c>
      <c r="M18" s="5" t="s">
        <v>34</v>
      </c>
      <c r="N18" s="4">
        <v>3</v>
      </c>
    </row>
    <row r="19" spans="2:14" x14ac:dyDescent="0.35">
      <c r="B19" s="11">
        <v>15</v>
      </c>
      <c r="C19" s="11" t="s">
        <v>31</v>
      </c>
      <c r="D19" s="11" t="s">
        <v>8</v>
      </c>
      <c r="E19" s="11">
        <v>78</v>
      </c>
      <c r="F19" s="11" t="s">
        <v>23</v>
      </c>
      <c r="G19" s="12" t="s">
        <v>43</v>
      </c>
      <c r="H19" s="11" t="s">
        <v>15</v>
      </c>
      <c r="J19" s="5" t="s">
        <v>36</v>
      </c>
      <c r="K19" s="4">
        <f>SUM(K17:K18)</f>
        <v>9</v>
      </c>
      <c r="M19" s="5" t="s">
        <v>36</v>
      </c>
      <c r="N19" s="4">
        <f>SUM(N17:N18)</f>
        <v>8</v>
      </c>
    </row>
    <row r="20" spans="2:14" x14ac:dyDescent="0.35">
      <c r="B20" s="11">
        <v>16</v>
      </c>
      <c r="C20" s="11" t="s">
        <v>32</v>
      </c>
      <c r="D20" s="11" t="s">
        <v>8</v>
      </c>
      <c r="E20" s="11">
        <v>82</v>
      </c>
      <c r="F20" s="11" t="s">
        <v>12</v>
      </c>
      <c r="G20" s="12" t="s">
        <v>42</v>
      </c>
      <c r="H20" s="11" t="s">
        <v>13</v>
      </c>
    </row>
    <row r="21" spans="2:14" x14ac:dyDescent="0.35">
      <c r="B21" s="11">
        <v>17</v>
      </c>
      <c r="C21" s="11" t="s">
        <v>33</v>
      </c>
      <c r="D21" s="11" t="s">
        <v>8</v>
      </c>
      <c r="E21" s="11">
        <v>75</v>
      </c>
      <c r="F21" s="11" t="s">
        <v>9</v>
      </c>
      <c r="G21" s="12" t="s">
        <v>42</v>
      </c>
      <c r="H21" s="1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C485-621F-4F81-9809-0B7F390C9B1F}">
  <dimension ref="A1:K15"/>
  <sheetViews>
    <sheetView workbookViewId="0">
      <selection activeCell="B5" sqref="B5:G15"/>
    </sheetView>
  </sheetViews>
  <sheetFormatPr defaultRowHeight="14.5" x14ac:dyDescent="0.35"/>
  <cols>
    <col min="2" max="2" width="13.26953125" customWidth="1"/>
    <col min="3" max="3" width="23.453125" customWidth="1"/>
    <col min="4" max="5" width="11.81640625" customWidth="1"/>
    <col min="6" max="6" width="13.1796875" customWidth="1"/>
    <col min="7" max="7" width="10.36328125" customWidth="1"/>
    <col min="11" max="11" width="11" customWidth="1"/>
  </cols>
  <sheetData>
    <row r="1" spans="1:11" ht="18.5" x14ac:dyDescent="0.45">
      <c r="A1" s="2" t="s">
        <v>47</v>
      </c>
      <c r="B1" s="2"/>
    </row>
    <row r="2" spans="1:11" ht="18.5" x14ac:dyDescent="0.45">
      <c r="A2" s="2" t="s">
        <v>48</v>
      </c>
      <c r="B2" s="2"/>
    </row>
    <row r="3" spans="1:11" ht="18.5" x14ac:dyDescent="0.45">
      <c r="A3" s="2" t="s">
        <v>49</v>
      </c>
      <c r="B3" s="2"/>
    </row>
    <row r="4" spans="1:11" ht="15" thickBot="1" x14ac:dyDescent="0.4"/>
    <row r="5" spans="1:11" ht="15" thickBot="1" x14ac:dyDescent="0.4">
      <c r="B5" s="13" t="s">
        <v>50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36</v>
      </c>
      <c r="I5" t="s">
        <v>55</v>
      </c>
    </row>
    <row r="6" spans="1:11" ht="15.5" thickTop="1" thickBot="1" x14ac:dyDescent="0.4">
      <c r="B6" s="15">
        <v>1</v>
      </c>
      <c r="C6" s="16" t="s">
        <v>25</v>
      </c>
      <c r="D6" s="16">
        <v>87</v>
      </c>
      <c r="E6" s="16">
        <v>36</v>
      </c>
      <c r="F6" s="16">
        <v>56</v>
      </c>
      <c r="G6" s="16">
        <f>D6+E6+F6</f>
        <v>179</v>
      </c>
      <c r="I6" s="22" t="s">
        <v>56</v>
      </c>
      <c r="J6" s="22" t="s">
        <v>57</v>
      </c>
      <c r="K6" s="22" t="s">
        <v>58</v>
      </c>
    </row>
    <row r="7" spans="1:11" ht="15.5" thickTop="1" thickBot="1" x14ac:dyDescent="0.4">
      <c r="B7" s="15">
        <v>2</v>
      </c>
      <c r="C7" s="16" t="s">
        <v>26</v>
      </c>
      <c r="D7" s="17">
        <v>65</v>
      </c>
      <c r="E7" s="16">
        <v>47</v>
      </c>
      <c r="F7" s="16">
        <v>78</v>
      </c>
      <c r="G7" s="16">
        <f t="shared" ref="G7:G15" si="0">D7+E7+F7</f>
        <v>190</v>
      </c>
      <c r="I7" s="16">
        <v>1</v>
      </c>
      <c r="J7" s="16">
        <f>LARGE(G6:G15,I7)</f>
        <v>248</v>
      </c>
      <c r="K7" s="16" t="str">
        <f>VLOOKUP(J7,CHOOSE({1,2},G6:G15,C6:C15),2,0)</f>
        <v>Simha</v>
      </c>
    </row>
    <row r="8" spans="1:11" ht="15.5" thickTop="1" thickBot="1" x14ac:dyDescent="0.4">
      <c r="B8" s="15">
        <v>3</v>
      </c>
      <c r="C8" s="16" t="s">
        <v>27</v>
      </c>
      <c r="D8" s="16">
        <v>80</v>
      </c>
      <c r="E8" s="16">
        <v>78</v>
      </c>
      <c r="F8" s="16">
        <v>70</v>
      </c>
      <c r="G8" s="16">
        <f t="shared" si="0"/>
        <v>228</v>
      </c>
      <c r="I8" s="16">
        <v>2</v>
      </c>
      <c r="J8" s="16">
        <f t="shared" ref="J8:J9" si="1">LARGE(G7:G16,I8)</f>
        <v>231</v>
      </c>
      <c r="K8" s="16" t="str">
        <f>VLOOKUP(J8,CHOOSE({1,2},G7:G16,C7:C16),2,0)</f>
        <v>Uma</v>
      </c>
    </row>
    <row r="9" spans="1:11" ht="15.5" thickTop="1" thickBot="1" x14ac:dyDescent="0.4">
      <c r="B9" s="15">
        <v>4</v>
      </c>
      <c r="C9" s="16" t="s">
        <v>28</v>
      </c>
      <c r="D9" s="16">
        <v>80</v>
      </c>
      <c r="E9" s="16">
        <v>78</v>
      </c>
      <c r="F9" s="16">
        <v>90</v>
      </c>
      <c r="G9" s="16">
        <f t="shared" si="0"/>
        <v>248</v>
      </c>
      <c r="I9" s="16">
        <v>3</v>
      </c>
      <c r="J9" s="16">
        <f t="shared" si="1"/>
        <v>228</v>
      </c>
      <c r="K9" s="16" t="str">
        <f>VLOOKUP(J9,CHOOSE({1,2},G8:G17,C8:C17),2,0)</f>
        <v>Hema</v>
      </c>
    </row>
    <row r="10" spans="1:11" ht="15.5" thickTop="1" thickBot="1" x14ac:dyDescent="0.4">
      <c r="B10" s="15">
        <v>5</v>
      </c>
      <c r="C10" s="16" t="s">
        <v>29</v>
      </c>
      <c r="D10" s="16">
        <v>47</v>
      </c>
      <c r="E10" s="16">
        <v>78</v>
      </c>
      <c r="F10" s="16">
        <v>35</v>
      </c>
      <c r="G10" s="16">
        <f t="shared" si="0"/>
        <v>160</v>
      </c>
    </row>
    <row r="11" spans="1:11" ht="15.5" thickTop="1" thickBot="1" x14ac:dyDescent="0.4">
      <c r="B11" s="15">
        <v>6</v>
      </c>
      <c r="C11" s="16" t="s">
        <v>30</v>
      </c>
      <c r="D11" s="16">
        <v>68</v>
      </c>
      <c r="E11" s="16">
        <v>57</v>
      </c>
      <c r="F11" s="16">
        <v>56</v>
      </c>
      <c r="G11" s="16">
        <f t="shared" si="0"/>
        <v>181</v>
      </c>
      <c r="I11" t="s">
        <v>59</v>
      </c>
    </row>
    <row r="12" spans="1:11" ht="15.5" thickTop="1" thickBot="1" x14ac:dyDescent="0.4">
      <c r="B12" s="15">
        <v>7</v>
      </c>
      <c r="C12" s="16" t="s">
        <v>31</v>
      </c>
      <c r="D12" s="16">
        <v>80</v>
      </c>
      <c r="E12" s="16">
        <v>75</v>
      </c>
      <c r="F12" s="16">
        <v>76</v>
      </c>
      <c r="G12" s="16">
        <f t="shared" si="0"/>
        <v>231</v>
      </c>
      <c r="I12" s="22" t="s">
        <v>56</v>
      </c>
      <c r="J12" s="22" t="s">
        <v>57</v>
      </c>
      <c r="K12" s="22" t="s">
        <v>58</v>
      </c>
    </row>
    <row r="13" spans="1:11" ht="15.5" thickTop="1" thickBot="1" x14ac:dyDescent="0.4">
      <c r="B13" s="15">
        <v>8</v>
      </c>
      <c r="C13" s="16" t="s">
        <v>32</v>
      </c>
      <c r="D13" s="16">
        <v>58</v>
      </c>
      <c r="E13" s="16">
        <v>54</v>
      </c>
      <c r="F13" s="16">
        <v>43</v>
      </c>
      <c r="G13" s="16">
        <f>D13+E13+F12</f>
        <v>188</v>
      </c>
      <c r="I13" s="16">
        <v>1</v>
      </c>
      <c r="J13" s="16">
        <f>SMALL(G6:G15,I13)</f>
        <v>155</v>
      </c>
      <c r="K13" s="16" t="str">
        <f>VLOOKUP(J13,CHOOSE({1,2},G6:G15,C6:C15),2,0)</f>
        <v>Hema Setty</v>
      </c>
    </row>
    <row r="14" spans="1:11" ht="15.5" thickTop="1" thickBot="1" x14ac:dyDescent="0.4">
      <c r="B14" s="15">
        <v>9</v>
      </c>
      <c r="C14" s="16" t="s">
        <v>60</v>
      </c>
      <c r="D14" s="16">
        <v>97</v>
      </c>
      <c r="E14" s="16">
        <v>34</v>
      </c>
      <c r="F14" s="16">
        <v>24</v>
      </c>
      <c r="G14" s="16">
        <f>D14+E14+F14</f>
        <v>155</v>
      </c>
      <c r="I14" s="16">
        <v>2</v>
      </c>
      <c r="J14" s="16">
        <f t="shared" ref="J14:J15" si="2">SMALL(G7:G16,I14)</f>
        <v>158</v>
      </c>
      <c r="K14" s="16" t="str">
        <f>VLOOKUP(J14,CHOOSE({1,2},G7:G16,C7:C16),2,0)</f>
        <v>Kareem</v>
      </c>
    </row>
    <row r="15" spans="1:11" ht="15.5" thickTop="1" thickBot="1" x14ac:dyDescent="0.4">
      <c r="B15" s="18">
        <v>10</v>
      </c>
      <c r="C15" s="19" t="s">
        <v>22</v>
      </c>
      <c r="D15" s="19">
        <v>46</v>
      </c>
      <c r="E15" s="19">
        <v>56</v>
      </c>
      <c r="F15" s="19">
        <v>56</v>
      </c>
      <c r="G15" s="19">
        <f t="shared" si="0"/>
        <v>158</v>
      </c>
      <c r="I15" s="16">
        <v>3</v>
      </c>
      <c r="J15" s="16">
        <f t="shared" si="2"/>
        <v>160</v>
      </c>
      <c r="K15" s="16" t="str">
        <f>VLOOKUP(J15,CHOOSE({1,2},G8:G17,C8:C17),2,0)</f>
        <v>Khushiraa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A412-2A08-4EA4-AF51-AFC7D47C4A3D}">
  <dimension ref="A1:H10"/>
  <sheetViews>
    <sheetView zoomScale="115" zoomScaleNormal="115" workbookViewId="0">
      <selection activeCell="P6" sqref="P6"/>
    </sheetView>
  </sheetViews>
  <sheetFormatPr defaultRowHeight="14.5" x14ac:dyDescent="0.35"/>
  <cols>
    <col min="2" max="2" width="11.36328125" customWidth="1"/>
    <col min="3" max="3" width="14.1796875" customWidth="1"/>
    <col min="4" max="4" width="11.26953125" customWidth="1"/>
  </cols>
  <sheetData>
    <row r="1" spans="1:8" ht="21" x14ac:dyDescent="0.5">
      <c r="A1" s="23" t="s">
        <v>61</v>
      </c>
      <c r="B1" s="23"/>
    </row>
    <row r="2" spans="1:8" ht="15" thickBot="1" x14ac:dyDescent="0.4"/>
    <row r="3" spans="1:8" x14ac:dyDescent="0.35">
      <c r="B3" s="25" t="s">
        <v>50</v>
      </c>
      <c r="C3" s="26" t="s">
        <v>51</v>
      </c>
      <c r="D3" s="7" t="s">
        <v>62</v>
      </c>
      <c r="E3" s="7" t="s">
        <v>63</v>
      </c>
    </row>
    <row r="4" spans="1:8" x14ac:dyDescent="0.35">
      <c r="B4" s="4">
        <v>1</v>
      </c>
      <c r="C4" s="4" t="s">
        <v>25</v>
      </c>
      <c r="D4" s="4">
        <v>71</v>
      </c>
      <c r="E4" s="4">
        <v>30000</v>
      </c>
    </row>
    <row r="5" spans="1:8" x14ac:dyDescent="0.35">
      <c r="B5" s="4">
        <v>2</v>
      </c>
      <c r="C5" s="4" t="s">
        <v>26</v>
      </c>
      <c r="D5" s="4">
        <v>70</v>
      </c>
      <c r="E5" s="4">
        <v>35000</v>
      </c>
      <c r="H5" t="s">
        <v>64</v>
      </c>
    </row>
    <row r="6" spans="1:8" x14ac:dyDescent="0.35">
      <c r="B6" s="4">
        <v>3</v>
      </c>
      <c r="C6" s="4" t="s">
        <v>27</v>
      </c>
      <c r="D6" s="4">
        <v>86</v>
      </c>
      <c r="E6" s="4">
        <v>25000</v>
      </c>
      <c r="H6" t="s">
        <v>65</v>
      </c>
    </row>
    <row r="7" spans="1:8" x14ac:dyDescent="0.35">
      <c r="B7" s="4">
        <v>4</v>
      </c>
      <c r="C7" s="4" t="s">
        <v>28</v>
      </c>
      <c r="D7" s="4">
        <v>97</v>
      </c>
      <c r="E7" s="4">
        <v>38000</v>
      </c>
    </row>
    <row r="8" spans="1:8" x14ac:dyDescent="0.35">
      <c r="B8" s="4">
        <v>5</v>
      </c>
      <c r="C8" s="4" t="s">
        <v>29</v>
      </c>
      <c r="D8" s="4">
        <v>85</v>
      </c>
      <c r="E8" s="4">
        <v>25000</v>
      </c>
    </row>
    <row r="9" spans="1:8" x14ac:dyDescent="0.35">
      <c r="B9" s="4">
        <v>6</v>
      </c>
      <c r="C9" s="4" t="s">
        <v>30</v>
      </c>
      <c r="D9" s="4">
        <v>80</v>
      </c>
      <c r="E9" s="4">
        <v>15000</v>
      </c>
    </row>
    <row r="10" spans="1:8" x14ac:dyDescent="0.35">
      <c r="B10" s="4">
        <v>7</v>
      </c>
      <c r="C10" s="4" t="s">
        <v>31</v>
      </c>
      <c r="D10" s="4">
        <v>90</v>
      </c>
      <c r="E10" s="4">
        <v>20000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44D2-C749-4C39-9364-3E52024254CF}">
  <dimension ref="A1:I15"/>
  <sheetViews>
    <sheetView tabSelected="1" workbookViewId="0">
      <selection activeCell="F4" sqref="F4:F14"/>
    </sheetView>
  </sheetViews>
  <sheetFormatPr defaultRowHeight="14.5" x14ac:dyDescent="0.35"/>
  <cols>
    <col min="3" max="3" width="11.1796875" customWidth="1"/>
    <col min="4" max="4" width="16.90625" customWidth="1"/>
    <col min="8" max="8" width="16" customWidth="1"/>
  </cols>
  <sheetData>
    <row r="1" spans="1:9" ht="18.5" x14ac:dyDescent="0.45">
      <c r="A1" s="2" t="s">
        <v>66</v>
      </c>
      <c r="B1" s="2"/>
    </row>
    <row r="2" spans="1:9" ht="18.5" x14ac:dyDescent="0.45">
      <c r="A2" s="2" t="s">
        <v>67</v>
      </c>
      <c r="B2" s="2"/>
    </row>
    <row r="3" spans="1:9" ht="15" thickBot="1" x14ac:dyDescent="0.4"/>
    <row r="4" spans="1:9" ht="16.5" thickTop="1" thickBot="1" x14ac:dyDescent="0.4">
      <c r="C4" s="27" t="s">
        <v>50</v>
      </c>
      <c r="D4" s="28" t="s">
        <v>51</v>
      </c>
      <c r="E4" s="29" t="s">
        <v>57</v>
      </c>
      <c r="F4" s="36" t="s">
        <v>56</v>
      </c>
      <c r="H4" s="38" t="s">
        <v>50</v>
      </c>
      <c r="I4" s="37">
        <v>5</v>
      </c>
    </row>
    <row r="5" spans="1:9" ht="15.5" thickTop="1" thickBot="1" x14ac:dyDescent="0.4">
      <c r="C5" s="16">
        <v>1</v>
      </c>
      <c r="D5" s="16" t="s">
        <v>25</v>
      </c>
      <c r="E5" s="16">
        <v>252</v>
      </c>
      <c r="F5" s="16">
        <f>RANK(E5,$E$5:$E$14,0)</f>
        <v>8</v>
      </c>
      <c r="H5" s="38" t="s">
        <v>69</v>
      </c>
      <c r="I5" s="37" t="str">
        <f>VLOOKUP(I4,C5:E14,2,0)</f>
        <v>Khushiraa</v>
      </c>
    </row>
    <row r="6" spans="1:9" ht="15.5" thickTop="1" thickBot="1" x14ac:dyDescent="0.4">
      <c r="C6" s="16">
        <v>2</v>
      </c>
      <c r="D6" s="16" t="s">
        <v>26</v>
      </c>
      <c r="E6" s="16">
        <v>258</v>
      </c>
      <c r="F6" s="16">
        <f t="shared" ref="F6:F14" si="0">RANK(E6,$E$5:$E$14,0)</f>
        <v>4</v>
      </c>
      <c r="H6" s="38" t="s">
        <v>56</v>
      </c>
      <c r="I6" s="37">
        <f>VLOOKUP(I4,C5:F14,4,0)</f>
        <v>6</v>
      </c>
    </row>
    <row r="7" spans="1:9" ht="16.5" thickTop="1" thickBot="1" x14ac:dyDescent="0.4">
      <c r="C7" s="30">
        <v>3</v>
      </c>
      <c r="D7" s="31" t="s">
        <v>27</v>
      </c>
      <c r="E7" s="31">
        <v>268</v>
      </c>
      <c r="F7" s="16">
        <f t="shared" si="0"/>
        <v>3</v>
      </c>
      <c r="H7" s="39" t="s">
        <v>70</v>
      </c>
      <c r="I7">
        <f>RANK(VLOOKUP(I4,C5:E14,3,0),E5:E14,0)</f>
        <v>6</v>
      </c>
    </row>
    <row r="8" spans="1:9" ht="16.5" thickTop="1" thickBot="1" x14ac:dyDescent="0.4">
      <c r="C8" s="30">
        <v>4</v>
      </c>
      <c r="D8" s="31" t="s">
        <v>28</v>
      </c>
      <c r="E8" s="31">
        <v>290</v>
      </c>
      <c r="F8" s="16">
        <f t="shared" si="0"/>
        <v>1</v>
      </c>
    </row>
    <row r="9" spans="1:9" ht="16.5" thickTop="1" thickBot="1" x14ac:dyDescent="0.4">
      <c r="C9" s="30">
        <v>5</v>
      </c>
      <c r="D9" s="31" t="s">
        <v>29</v>
      </c>
      <c r="E9" s="31">
        <v>256</v>
      </c>
      <c r="F9" s="16">
        <f t="shared" si="0"/>
        <v>6</v>
      </c>
    </row>
    <row r="10" spans="1:9" ht="16.5" thickTop="1" thickBot="1" x14ac:dyDescent="0.4">
      <c r="C10" s="30">
        <v>6</v>
      </c>
      <c r="D10" s="31" t="s">
        <v>30</v>
      </c>
      <c r="E10" s="31">
        <v>258</v>
      </c>
      <c r="F10" s="16">
        <f t="shared" si="0"/>
        <v>4</v>
      </c>
    </row>
    <row r="11" spans="1:9" ht="16.5" thickTop="1" thickBot="1" x14ac:dyDescent="0.4">
      <c r="C11" s="30">
        <v>7</v>
      </c>
      <c r="D11" s="31" t="s">
        <v>31</v>
      </c>
      <c r="E11" s="31">
        <v>269</v>
      </c>
      <c r="F11" s="16">
        <f t="shared" si="0"/>
        <v>2</v>
      </c>
    </row>
    <row r="12" spans="1:9" ht="16.5" thickTop="1" thickBot="1" x14ac:dyDescent="0.4">
      <c r="C12" s="30">
        <v>8</v>
      </c>
      <c r="D12" s="31" t="s">
        <v>27</v>
      </c>
      <c r="E12" s="32">
        <v>222</v>
      </c>
      <c r="F12" s="16">
        <f t="shared" si="0"/>
        <v>10</v>
      </c>
    </row>
    <row r="13" spans="1:9" ht="15.5" thickTop="1" thickBot="1" x14ac:dyDescent="0.4">
      <c r="C13" s="16">
        <v>9</v>
      </c>
      <c r="D13" s="16" t="s">
        <v>33</v>
      </c>
      <c r="E13" s="16">
        <v>236</v>
      </c>
      <c r="F13" s="16">
        <f t="shared" si="0"/>
        <v>9</v>
      </c>
    </row>
    <row r="14" spans="1:9" ht="16.5" thickTop="1" thickBot="1" x14ac:dyDescent="0.4">
      <c r="C14" s="33">
        <v>10</v>
      </c>
      <c r="D14" s="34" t="s">
        <v>68</v>
      </c>
      <c r="E14" s="34">
        <v>254</v>
      </c>
      <c r="F14" s="16">
        <f t="shared" si="0"/>
        <v>7</v>
      </c>
    </row>
    <row r="15" spans="1:9" ht="15.5" x14ac:dyDescent="0.35">
      <c r="C15" s="35"/>
      <c r="D15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2AA5-B5D0-4176-9C2B-5B10734EC098}">
  <dimension ref="A1:O15"/>
  <sheetViews>
    <sheetView topLeftCell="A2" workbookViewId="0">
      <selection activeCell="O9" sqref="O9"/>
    </sheetView>
  </sheetViews>
  <sheetFormatPr defaultRowHeight="14.5" x14ac:dyDescent="0.35"/>
  <cols>
    <col min="4" max="4" width="16.54296875" customWidth="1"/>
    <col min="11" max="11" width="16.08984375" customWidth="1"/>
  </cols>
  <sheetData>
    <row r="1" spans="1:15" ht="18.5" x14ac:dyDescent="0.45">
      <c r="A1" s="2" t="s">
        <v>71</v>
      </c>
      <c r="B1" s="2"/>
      <c r="C1" s="2"/>
      <c r="D1" s="2"/>
      <c r="E1" s="2"/>
      <c r="F1" s="2"/>
    </row>
    <row r="2" spans="1:15" ht="18.5" x14ac:dyDescent="0.45">
      <c r="A2" s="2" t="s">
        <v>72</v>
      </c>
      <c r="B2" s="2"/>
      <c r="C2" s="2"/>
      <c r="D2" s="2"/>
      <c r="E2" s="2"/>
      <c r="F2" s="2"/>
    </row>
    <row r="3" spans="1:15" ht="18.5" x14ac:dyDescent="0.45">
      <c r="A3" s="2" t="s">
        <v>73</v>
      </c>
      <c r="B3" s="2"/>
      <c r="C3" s="2"/>
      <c r="D3" s="2"/>
      <c r="E3" s="2"/>
      <c r="F3" s="2"/>
    </row>
    <row r="4" spans="1:15" ht="15" thickBot="1" x14ac:dyDescent="0.4"/>
    <row r="5" spans="1:15" ht="15" thickBot="1" x14ac:dyDescent="0.4">
      <c r="C5" s="13" t="s">
        <v>50</v>
      </c>
      <c r="D5" s="14" t="s">
        <v>51</v>
      </c>
      <c r="E5" s="14" t="s">
        <v>52</v>
      </c>
      <c r="F5" s="14" t="s">
        <v>53</v>
      </c>
      <c r="G5" s="14" t="s">
        <v>54</v>
      </c>
      <c r="H5" s="14" t="s">
        <v>36</v>
      </c>
      <c r="J5" s="20" t="s">
        <v>50</v>
      </c>
      <c r="K5" s="20" t="s">
        <v>69</v>
      </c>
    </row>
    <row r="6" spans="1:15" ht="15.5" thickTop="1" thickBot="1" x14ac:dyDescent="0.4">
      <c r="C6" s="15">
        <v>1</v>
      </c>
      <c r="D6" s="16" t="s">
        <v>25</v>
      </c>
      <c r="E6" s="16">
        <v>87</v>
      </c>
      <c r="F6" s="16">
        <v>36</v>
      </c>
      <c r="G6" s="16">
        <v>56</v>
      </c>
      <c r="H6" s="16">
        <f>E6+F6+G6</f>
        <v>179</v>
      </c>
      <c r="J6" s="21">
        <v>1</v>
      </c>
      <c r="K6" t="str">
        <f>_xlfn.IFNA(VLOOKUP(J6,C6:D15,2,0),"NOT IN LIST")</f>
        <v>Raviteja</v>
      </c>
    </row>
    <row r="7" spans="1:15" ht="15.5" thickTop="1" thickBot="1" x14ac:dyDescent="0.4">
      <c r="C7" s="15">
        <v>2</v>
      </c>
      <c r="D7" s="16" t="s">
        <v>26</v>
      </c>
      <c r="E7" s="17">
        <v>65</v>
      </c>
      <c r="F7" s="16">
        <v>47</v>
      </c>
      <c r="G7" s="16">
        <v>78</v>
      </c>
      <c r="H7" s="16">
        <f t="shared" ref="H7:H15" si="0">E7+F7+G7</f>
        <v>190</v>
      </c>
      <c r="M7" t="s">
        <v>74</v>
      </c>
      <c r="O7">
        <v>10</v>
      </c>
    </row>
    <row r="8" spans="1:15" ht="15.5" thickTop="1" thickBot="1" x14ac:dyDescent="0.4">
      <c r="C8" s="15">
        <v>3</v>
      </c>
      <c r="D8" s="16" t="s">
        <v>27</v>
      </c>
      <c r="E8" s="16">
        <v>80</v>
      </c>
      <c r="F8" s="16">
        <v>78</v>
      </c>
      <c r="G8" s="16">
        <v>70</v>
      </c>
      <c r="H8" s="16">
        <f t="shared" si="0"/>
        <v>228</v>
      </c>
      <c r="J8" s="21">
        <v>13</v>
      </c>
      <c r="K8" t="str">
        <f>_xlfn.IFNA(VLOOKUP(J8,C6:D15,2,0),"NOT IN LIST")</f>
        <v>NOT IN LIST</v>
      </c>
      <c r="O8">
        <v>0</v>
      </c>
    </row>
    <row r="9" spans="1:15" ht="15.5" thickTop="1" thickBot="1" x14ac:dyDescent="0.4">
      <c r="C9" s="15">
        <v>4</v>
      </c>
      <c r="D9" s="16" t="s">
        <v>28</v>
      </c>
      <c r="E9" s="16">
        <v>80</v>
      </c>
      <c r="F9" s="16">
        <v>78</v>
      </c>
      <c r="G9" s="16">
        <v>90</v>
      </c>
      <c r="H9" s="16">
        <f t="shared" si="0"/>
        <v>248</v>
      </c>
      <c r="J9" s="21">
        <v>11</v>
      </c>
      <c r="K9" t="str">
        <f>IFERROR(VLOOKUP(J9,C6:D15,2,0),"NOT IN LIST")</f>
        <v>NOT IN LIST</v>
      </c>
      <c r="N9" t="s">
        <v>36</v>
      </c>
      <c r="O9" t="str">
        <f>IFERROR(O7/O8,"WRONG INPUT")</f>
        <v>WRONG INPUT</v>
      </c>
    </row>
    <row r="10" spans="1:15" ht="15.5" thickTop="1" thickBot="1" x14ac:dyDescent="0.4">
      <c r="C10" s="15">
        <v>5</v>
      </c>
      <c r="D10" s="16" t="s">
        <v>29</v>
      </c>
      <c r="E10" s="16">
        <v>47</v>
      </c>
      <c r="F10" s="16">
        <v>78</v>
      </c>
      <c r="G10" s="16">
        <v>35</v>
      </c>
      <c r="H10" s="16">
        <f t="shared" si="0"/>
        <v>160</v>
      </c>
    </row>
    <row r="11" spans="1:15" ht="15.5" thickTop="1" thickBot="1" x14ac:dyDescent="0.4">
      <c r="C11" s="15">
        <v>6</v>
      </c>
      <c r="D11" s="16" t="s">
        <v>30</v>
      </c>
      <c r="E11" s="16">
        <v>68</v>
      </c>
      <c r="F11" s="16">
        <v>57</v>
      </c>
      <c r="G11" s="16">
        <v>56</v>
      </c>
      <c r="H11" s="16">
        <f t="shared" si="0"/>
        <v>181</v>
      </c>
    </row>
    <row r="12" spans="1:15" ht="15.5" thickTop="1" thickBot="1" x14ac:dyDescent="0.4">
      <c r="C12" s="15">
        <v>7</v>
      </c>
      <c r="D12" s="16" t="s">
        <v>31</v>
      </c>
      <c r="E12" s="16">
        <v>80</v>
      </c>
      <c r="F12" s="16">
        <v>75</v>
      </c>
      <c r="G12" s="16">
        <v>76</v>
      </c>
      <c r="H12" s="16">
        <f t="shared" si="0"/>
        <v>231</v>
      </c>
    </row>
    <row r="13" spans="1:15" ht="15.5" thickTop="1" thickBot="1" x14ac:dyDescent="0.4">
      <c r="C13" s="15">
        <v>8</v>
      </c>
      <c r="D13" s="16" t="s">
        <v>32</v>
      </c>
      <c r="E13" s="16">
        <v>58</v>
      </c>
      <c r="F13" s="16">
        <v>54</v>
      </c>
      <c r="G13" s="16">
        <v>43</v>
      </c>
      <c r="H13" s="16">
        <f>E13+F13+G12</f>
        <v>188</v>
      </c>
    </row>
    <row r="14" spans="1:15" ht="15.5" thickTop="1" thickBot="1" x14ac:dyDescent="0.4">
      <c r="C14" s="15">
        <v>9</v>
      </c>
      <c r="D14" s="16" t="s">
        <v>60</v>
      </c>
      <c r="E14" s="16">
        <v>97</v>
      </c>
      <c r="F14" s="16">
        <v>34</v>
      </c>
      <c r="G14" s="16">
        <v>24</v>
      </c>
      <c r="H14" s="16">
        <f>E14+F14+G14</f>
        <v>155</v>
      </c>
    </row>
    <row r="15" spans="1:15" ht="15.5" thickTop="1" thickBot="1" x14ac:dyDescent="0.4">
      <c r="C15" s="18">
        <v>10</v>
      </c>
      <c r="D15" s="19" t="s">
        <v>22</v>
      </c>
      <c r="E15" s="19">
        <v>46</v>
      </c>
      <c r="F15" s="19">
        <v>56</v>
      </c>
      <c r="G15" s="19">
        <v>56</v>
      </c>
      <c r="H15" s="19">
        <f t="shared" si="0"/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E4F0-C898-4276-A233-741FDC1B1474}">
  <dimension ref="A1:I27"/>
  <sheetViews>
    <sheetView topLeftCell="A13" workbookViewId="0">
      <selection activeCell="C33" sqref="C33"/>
    </sheetView>
  </sheetViews>
  <sheetFormatPr defaultRowHeight="14.5" x14ac:dyDescent="0.35"/>
  <cols>
    <col min="2" max="2" width="15.54296875" customWidth="1"/>
    <col min="3" max="3" width="16.90625" customWidth="1"/>
    <col min="4" max="4" width="9.6328125" customWidth="1"/>
    <col min="5" max="5" width="16.90625" customWidth="1"/>
    <col min="6" max="6" width="10.1796875" customWidth="1"/>
    <col min="8" max="8" width="16.90625" customWidth="1"/>
  </cols>
  <sheetData>
    <row r="1" spans="1:8" ht="15.5" x14ac:dyDescent="0.35">
      <c r="A1" s="40" t="s">
        <v>75</v>
      </c>
      <c r="B1" s="40"/>
      <c r="C1" s="40"/>
    </row>
    <row r="2" spans="1:8" ht="15.5" x14ac:dyDescent="0.35">
      <c r="A2" s="40" t="s">
        <v>76</v>
      </c>
      <c r="B2" s="40"/>
      <c r="C2" s="40"/>
    </row>
    <row r="3" spans="1:8" ht="15.5" x14ac:dyDescent="0.35">
      <c r="A3" s="40" t="s">
        <v>77</v>
      </c>
      <c r="B3" s="40"/>
      <c r="C3" s="40"/>
    </row>
    <row r="6" spans="1:8" x14ac:dyDescent="0.35">
      <c r="B6" t="s">
        <v>78</v>
      </c>
      <c r="F6" t="s">
        <v>84</v>
      </c>
      <c r="G6" t="s">
        <v>85</v>
      </c>
      <c r="H6" t="s">
        <v>86</v>
      </c>
    </row>
    <row r="7" spans="1:8" x14ac:dyDescent="0.35">
      <c r="B7" s="41" t="s">
        <v>79</v>
      </c>
      <c r="C7" s="41" t="s">
        <v>80</v>
      </c>
      <c r="E7" s="41" t="s">
        <v>79</v>
      </c>
      <c r="F7" s="41" t="s">
        <v>80</v>
      </c>
      <c r="G7" s="41" t="s">
        <v>80</v>
      </c>
      <c r="H7" s="41" t="s">
        <v>80</v>
      </c>
    </row>
    <row r="8" spans="1:8" x14ac:dyDescent="0.35">
      <c r="B8" s="4">
        <v>1</v>
      </c>
      <c r="C8" s="4" t="s">
        <v>81</v>
      </c>
      <c r="E8" s="4">
        <v>3</v>
      </c>
      <c r="F8" s="4" t="str">
        <f>IF(E8=1,"JAN",IF(E8=2,"FEB",IF(E8=3,"MAR","UNKNOWN")))</f>
        <v>MAR</v>
      </c>
      <c r="G8" s="4" t="str" cm="1">
        <f t="array" ref="G8">_xlfn.IFS(E8=1,"JAN",E8=2,"FEB",E8=3,"MAR")</f>
        <v>MAR</v>
      </c>
      <c r="H8" s="4" t="str" cm="1">
        <f t="array" ref="H8">_xlfn.SWITCH(E8,1,"JAN",2,"FEB",3,"MAR","UNKNOWN")</f>
        <v>MAR</v>
      </c>
    </row>
    <row r="9" spans="1:8" x14ac:dyDescent="0.35">
      <c r="B9" s="4">
        <v>2</v>
      </c>
      <c r="C9" s="4" t="s">
        <v>82</v>
      </c>
    </row>
    <row r="10" spans="1:8" x14ac:dyDescent="0.35">
      <c r="B10" s="4">
        <v>3</v>
      </c>
      <c r="C10" s="4" t="s">
        <v>83</v>
      </c>
    </row>
    <row r="13" spans="1:8" ht="15" thickBot="1" x14ac:dyDescent="0.4">
      <c r="D13" t="s">
        <v>88</v>
      </c>
      <c r="E13" t="s">
        <v>86</v>
      </c>
    </row>
    <row r="14" spans="1:8" ht="16" thickBot="1" x14ac:dyDescent="0.4">
      <c r="B14" s="28" t="s">
        <v>51</v>
      </c>
      <c r="C14" s="29" t="s">
        <v>57</v>
      </c>
      <c r="D14" s="24" t="s">
        <v>87</v>
      </c>
      <c r="E14" s="24" t="s">
        <v>87</v>
      </c>
      <c r="G14" s="24" t="s">
        <v>57</v>
      </c>
      <c r="H14" s="24" t="s">
        <v>87</v>
      </c>
    </row>
    <row r="15" spans="1:8" ht="15.5" thickTop="1" thickBot="1" x14ac:dyDescent="0.4">
      <c r="B15" s="16" t="s">
        <v>25</v>
      </c>
      <c r="C15" s="16">
        <v>252</v>
      </c>
      <c r="D15" s="16" t="str">
        <f>IF(C15&gt;280,"A",IF(C15&gt;250,"B",IF(C15&gt;240,"C","FAIL")))</f>
        <v>B</v>
      </c>
      <c r="E15" s="16" t="str" cm="1">
        <f t="array" ref="E15">_xlfn.SWITCH(TRUE,C15&gt;280,"A",C15&gt;250,"B",C15&gt;240,"C","FAIL")</f>
        <v>B</v>
      </c>
      <c r="G15" s="16" t="s">
        <v>89</v>
      </c>
      <c r="H15" s="16" t="s">
        <v>92</v>
      </c>
    </row>
    <row r="16" spans="1:8" ht="15.5" thickTop="1" thickBot="1" x14ac:dyDescent="0.4">
      <c r="B16" s="16" t="s">
        <v>26</v>
      </c>
      <c r="C16" s="16">
        <v>258</v>
      </c>
      <c r="D16" s="16" t="str">
        <f t="shared" ref="D16:D19" si="0">IF(C16&gt;280,"A",IF(C16&gt;250,"B",IF(C16&gt;240,"C","FAIL")))</f>
        <v>B</v>
      </c>
      <c r="E16" s="16" t="str" cm="1">
        <f t="array" ref="E16">_xlfn.SWITCH(TRUE,C16&gt;280,"A",C16&gt;250,"B",C16&gt;240,"C","FAIL")</f>
        <v>B</v>
      </c>
      <c r="G16" s="16" t="s">
        <v>90</v>
      </c>
      <c r="H16" s="16" t="s">
        <v>93</v>
      </c>
    </row>
    <row r="17" spans="2:9" ht="16.5" thickTop="1" thickBot="1" x14ac:dyDescent="0.4">
      <c r="B17" s="31" t="s">
        <v>27</v>
      </c>
      <c r="C17" s="31">
        <v>268</v>
      </c>
      <c r="D17" s="16" t="str">
        <f t="shared" si="0"/>
        <v>B</v>
      </c>
      <c r="E17" s="16" t="str" cm="1">
        <f t="array" ref="E17">_xlfn.SWITCH(TRUE,C17&gt;280,"A",C17&gt;250,"B",C17&gt;240,"C","FAIL")</f>
        <v>B</v>
      </c>
      <c r="G17" s="16" t="s">
        <v>91</v>
      </c>
      <c r="H17" s="16" t="s">
        <v>94</v>
      </c>
    </row>
    <row r="18" spans="2:9" ht="16.5" thickTop="1" thickBot="1" x14ac:dyDescent="0.4">
      <c r="B18" s="31" t="s">
        <v>28</v>
      </c>
      <c r="C18" s="31">
        <v>290</v>
      </c>
      <c r="D18" s="16" t="str">
        <f t="shared" si="0"/>
        <v>A</v>
      </c>
      <c r="E18" s="16" t="str" cm="1">
        <f t="array" ref="E18">_xlfn.SWITCH(TRUE,C18&gt;280,"A",C18&gt;250,"B",C18&gt;240,"C","FAIL")</f>
        <v>A</v>
      </c>
    </row>
    <row r="19" spans="2:9" ht="16.5" thickTop="1" thickBot="1" x14ac:dyDescent="0.4">
      <c r="B19" s="31" t="s">
        <v>29</v>
      </c>
      <c r="C19" s="31">
        <v>256</v>
      </c>
      <c r="D19" s="16" t="str">
        <f t="shared" si="0"/>
        <v>B</v>
      </c>
      <c r="E19" s="16" t="str" cm="1">
        <f t="array" ref="E19">_xlfn.SWITCH(TRUE,C19&gt;280,"A",C19&gt;250,"B",C19&gt;240,"C","FAIL")</f>
        <v>B</v>
      </c>
    </row>
    <row r="20" spans="2:9" ht="15" thickTop="1" x14ac:dyDescent="0.35"/>
    <row r="21" spans="2:9" x14ac:dyDescent="0.35">
      <c r="B21" s="43" t="s">
        <v>95</v>
      </c>
      <c r="C21" s="7"/>
      <c r="E21" s="7" t="s">
        <v>99</v>
      </c>
      <c r="F21" s="7"/>
      <c r="H21" s="7" t="s">
        <v>100</v>
      </c>
      <c r="I21" s="7"/>
    </row>
    <row r="22" spans="2:9" x14ac:dyDescent="0.35">
      <c r="B22" s="42" t="s">
        <v>96</v>
      </c>
      <c r="C22" s="42">
        <v>50</v>
      </c>
      <c r="E22" s="42" t="s">
        <v>96</v>
      </c>
      <c r="F22" s="42">
        <v>60</v>
      </c>
      <c r="H22" s="42" t="s">
        <v>96</v>
      </c>
      <c r="I22" s="42">
        <v>55</v>
      </c>
    </row>
    <row r="23" spans="2:9" x14ac:dyDescent="0.35">
      <c r="B23" s="42" t="s">
        <v>97</v>
      </c>
      <c r="C23" s="42">
        <v>70</v>
      </c>
      <c r="E23" s="42" t="s">
        <v>97</v>
      </c>
      <c r="F23" s="42">
        <v>80</v>
      </c>
      <c r="H23" s="42" t="s">
        <v>97</v>
      </c>
      <c r="I23" s="42">
        <v>75</v>
      </c>
    </row>
    <row r="24" spans="2:9" x14ac:dyDescent="0.35">
      <c r="B24" s="42" t="s">
        <v>98</v>
      </c>
      <c r="C24" s="42">
        <v>60</v>
      </c>
      <c r="E24" s="42" t="s">
        <v>98</v>
      </c>
      <c r="F24" s="42">
        <v>70</v>
      </c>
      <c r="H24" s="42" t="s">
        <v>98</v>
      </c>
      <c r="I24" s="42">
        <v>65</v>
      </c>
    </row>
    <row r="26" spans="2:9" x14ac:dyDescent="0.35">
      <c r="C26" s="7" t="s">
        <v>101</v>
      </c>
      <c r="D26" s="7" t="s">
        <v>102</v>
      </c>
      <c r="E26" s="43" t="s">
        <v>103</v>
      </c>
    </row>
    <row r="27" spans="2:9" x14ac:dyDescent="0.35">
      <c r="C27" s="42" t="s">
        <v>99</v>
      </c>
      <c r="D27" s="42" t="s">
        <v>98</v>
      </c>
      <c r="E27" s="42">
        <f>VLOOKUP(D27,_xlfn.SWITCH(C27,"AMUL",B22:C24,"KWALITY",E22:F24,"ARUN",H22:I24),2,0)</f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7AAC-0143-4808-9B48-BC07D7B28A46}">
  <dimension ref="A1:K28"/>
  <sheetViews>
    <sheetView topLeftCell="A6" workbookViewId="0">
      <selection activeCell="J28" sqref="J28"/>
    </sheetView>
  </sheetViews>
  <sheetFormatPr defaultRowHeight="14.5" x14ac:dyDescent="0.35"/>
  <cols>
    <col min="4" max="4" width="18.08984375" customWidth="1"/>
    <col min="7" max="7" width="17" customWidth="1"/>
    <col min="8" max="8" width="12.90625" customWidth="1"/>
    <col min="9" max="9" width="11.1796875" customWidth="1"/>
    <col min="10" max="10" width="27.54296875" customWidth="1"/>
  </cols>
  <sheetData>
    <row r="1" spans="1:10" ht="21" x14ac:dyDescent="0.5">
      <c r="A1" s="23" t="s">
        <v>104</v>
      </c>
      <c r="B1" s="23"/>
      <c r="C1" s="23"/>
    </row>
    <row r="2" spans="1:10" x14ac:dyDescent="0.35">
      <c r="A2" t="s">
        <v>105</v>
      </c>
    </row>
    <row r="3" spans="1:10" x14ac:dyDescent="0.35">
      <c r="A3" t="s">
        <v>106</v>
      </c>
    </row>
    <row r="4" spans="1:10" x14ac:dyDescent="0.35">
      <c r="A4" t="s">
        <v>107</v>
      </c>
    </row>
    <row r="6" spans="1:10" ht="18.5" x14ac:dyDescent="0.45">
      <c r="A6" s="2" t="s">
        <v>108</v>
      </c>
      <c r="B6" s="2"/>
      <c r="C6" s="2"/>
      <c r="D6" s="2"/>
    </row>
    <row r="7" spans="1:10" x14ac:dyDescent="0.35">
      <c r="A7" s="45" t="s">
        <v>109</v>
      </c>
      <c r="B7" s="44"/>
    </row>
    <row r="8" spans="1:10" x14ac:dyDescent="0.35">
      <c r="A8" s="45" t="s">
        <v>110</v>
      </c>
      <c r="B8" s="45"/>
    </row>
    <row r="9" spans="1:10" x14ac:dyDescent="0.35">
      <c r="A9" s="45" t="s">
        <v>111</v>
      </c>
      <c r="B9" s="45"/>
    </row>
    <row r="10" spans="1:10" x14ac:dyDescent="0.35">
      <c r="A10" s="45" t="s">
        <v>112</v>
      </c>
      <c r="B10" s="45"/>
      <c r="D10" t="s">
        <v>109</v>
      </c>
    </row>
    <row r="11" spans="1:10" ht="15" thickBot="1" x14ac:dyDescent="0.4">
      <c r="C11" t="s">
        <v>113</v>
      </c>
      <c r="H11" t="s">
        <v>140</v>
      </c>
    </row>
    <row r="12" spans="1:10" ht="16" thickBot="1" x14ac:dyDescent="0.4">
      <c r="C12" s="27" t="s">
        <v>50</v>
      </c>
      <c r="D12" s="28" t="s">
        <v>51</v>
      </c>
      <c r="E12" s="29" t="s">
        <v>57</v>
      </c>
      <c r="G12" s="7" t="s">
        <v>58</v>
      </c>
      <c r="H12" s="7" t="s">
        <v>116</v>
      </c>
      <c r="I12" s="7" t="s">
        <v>117</v>
      </c>
      <c r="J12" s="7" t="s">
        <v>118</v>
      </c>
    </row>
    <row r="13" spans="1:10" ht="15.5" thickTop="1" thickBot="1" x14ac:dyDescent="0.4">
      <c r="C13" s="16">
        <v>1</v>
      </c>
      <c r="D13" s="16" t="s">
        <v>25</v>
      </c>
      <c r="E13" s="16">
        <v>252</v>
      </c>
      <c r="G13" s="42" t="s">
        <v>119</v>
      </c>
      <c r="H13" s="42" t="s">
        <v>125</v>
      </c>
      <c r="I13" s="42" t="s">
        <v>130</v>
      </c>
      <c r="J13" s="42" t="s">
        <v>135</v>
      </c>
    </row>
    <row r="14" spans="1:10" ht="15.5" thickTop="1" thickBot="1" x14ac:dyDescent="0.4">
      <c r="C14" s="16">
        <v>2</v>
      </c>
      <c r="D14" s="16" t="s">
        <v>26</v>
      </c>
      <c r="E14" s="16">
        <v>258</v>
      </c>
      <c r="G14" s="42" t="s">
        <v>120</v>
      </c>
      <c r="H14" s="42" t="s">
        <v>126</v>
      </c>
      <c r="I14" s="42" t="s">
        <v>131</v>
      </c>
      <c r="J14" s="42" t="s">
        <v>136</v>
      </c>
    </row>
    <row r="15" spans="1:10" ht="16.5" thickTop="1" thickBot="1" x14ac:dyDescent="0.4">
      <c r="C15" s="30">
        <v>3</v>
      </c>
      <c r="D15" s="31" t="s">
        <v>27</v>
      </c>
      <c r="E15" s="31">
        <v>268</v>
      </c>
      <c r="G15" s="42" t="s">
        <v>121</v>
      </c>
      <c r="H15" s="42" t="s">
        <v>127</v>
      </c>
      <c r="I15" s="42" t="s">
        <v>132</v>
      </c>
      <c r="J15" s="42" t="s">
        <v>137</v>
      </c>
    </row>
    <row r="16" spans="1:10" ht="16.5" thickTop="1" thickBot="1" x14ac:dyDescent="0.4">
      <c r="C16" s="30">
        <v>4</v>
      </c>
      <c r="D16" s="31" t="s">
        <v>28</v>
      </c>
      <c r="E16" s="31">
        <v>290</v>
      </c>
      <c r="G16" s="42" t="s">
        <v>122</v>
      </c>
      <c r="H16" s="42" t="s">
        <v>128</v>
      </c>
      <c r="I16" s="42" t="s">
        <v>133</v>
      </c>
      <c r="J16" s="42" t="s">
        <v>138</v>
      </c>
    </row>
    <row r="17" spans="3:11" ht="16.5" thickTop="1" thickBot="1" x14ac:dyDescent="0.4">
      <c r="C17" s="30">
        <v>5</v>
      </c>
      <c r="D17" s="31" t="s">
        <v>29</v>
      </c>
      <c r="E17" s="31">
        <v>256</v>
      </c>
      <c r="G17" s="42" t="s">
        <v>123</v>
      </c>
      <c r="H17" s="42" t="s">
        <v>129</v>
      </c>
      <c r="I17" s="42" t="s">
        <v>133</v>
      </c>
      <c r="J17" s="42" t="s">
        <v>139</v>
      </c>
    </row>
    <row r="18" spans="3:11" ht="16.5" thickTop="1" thickBot="1" x14ac:dyDescent="0.4">
      <c r="C18" s="30">
        <v>6</v>
      </c>
      <c r="D18" s="31" t="s">
        <v>30</v>
      </c>
      <c r="E18" s="31">
        <v>258</v>
      </c>
      <c r="G18" s="42" t="s">
        <v>124</v>
      </c>
      <c r="H18" s="42" t="s">
        <v>126</v>
      </c>
      <c r="I18" s="42" t="s">
        <v>134</v>
      </c>
      <c r="J18" s="42" t="s">
        <v>136</v>
      </c>
    </row>
    <row r="19" spans="3:11" ht="16.5" thickTop="1" thickBot="1" x14ac:dyDescent="0.4">
      <c r="C19" s="30">
        <v>7</v>
      </c>
      <c r="D19" s="31" t="s">
        <v>31</v>
      </c>
      <c r="E19" s="31">
        <v>269</v>
      </c>
    </row>
    <row r="20" spans="3:11" ht="16.5" thickTop="1" thickBot="1" x14ac:dyDescent="0.4">
      <c r="C20" s="30">
        <v>8</v>
      </c>
      <c r="D20" s="31" t="s">
        <v>115</v>
      </c>
      <c r="E20" s="32">
        <v>222</v>
      </c>
      <c r="I20" s="46" t="s">
        <v>151</v>
      </c>
    </row>
    <row r="21" spans="3:11" ht="15.5" thickTop="1" thickBot="1" x14ac:dyDescent="0.4">
      <c r="C21" s="16">
        <v>9</v>
      </c>
      <c r="D21" s="16" t="s">
        <v>33</v>
      </c>
      <c r="E21" s="16">
        <v>236</v>
      </c>
      <c r="G21" s="43" t="s">
        <v>141</v>
      </c>
      <c r="H21" s="43" t="s">
        <v>142</v>
      </c>
      <c r="J21" s="47" t="s">
        <v>149</v>
      </c>
      <c r="K21" s="4">
        <f>COUNTIF(G22:G27,"*INDIA")</f>
        <v>3</v>
      </c>
    </row>
    <row r="22" spans="3:11" ht="16.5" thickTop="1" thickBot="1" x14ac:dyDescent="0.4">
      <c r="C22" s="33">
        <v>10</v>
      </c>
      <c r="D22" s="34" t="s">
        <v>114</v>
      </c>
      <c r="E22" s="34">
        <v>254</v>
      </c>
      <c r="G22" s="42" t="s">
        <v>143</v>
      </c>
      <c r="H22" s="42">
        <v>20000</v>
      </c>
      <c r="J22" s="47" t="s">
        <v>150</v>
      </c>
      <c r="K22" s="4">
        <f>SUMIFS(H22:H27,G22:G27,"*india")</f>
        <v>105000</v>
      </c>
    </row>
    <row r="23" spans="3:11" x14ac:dyDescent="0.35">
      <c r="G23" s="42" t="s">
        <v>144</v>
      </c>
      <c r="H23" s="42">
        <v>12000</v>
      </c>
    </row>
    <row r="24" spans="3:11" x14ac:dyDescent="0.35">
      <c r="G24" s="42" t="s">
        <v>145</v>
      </c>
      <c r="H24" s="42">
        <v>30000</v>
      </c>
    </row>
    <row r="25" spans="3:11" x14ac:dyDescent="0.35">
      <c r="G25" s="42" t="s">
        <v>146</v>
      </c>
      <c r="H25" s="42">
        <v>50000</v>
      </c>
      <c r="J25" t="s">
        <v>152</v>
      </c>
    </row>
    <row r="26" spans="3:11" x14ac:dyDescent="0.35">
      <c r="G26" s="42" t="s">
        <v>147</v>
      </c>
      <c r="H26" s="42">
        <v>35000</v>
      </c>
      <c r="J26" t="s">
        <v>153</v>
      </c>
      <c r="K26" t="s">
        <v>154</v>
      </c>
    </row>
    <row r="27" spans="3:11" ht="15.5" x14ac:dyDescent="0.35">
      <c r="G27" s="42" t="s">
        <v>148</v>
      </c>
      <c r="H27" s="42">
        <v>32000</v>
      </c>
      <c r="J27" s="48" t="s">
        <v>156</v>
      </c>
      <c r="K27">
        <f>VLOOKUP("*"&amp;J27&amp;"*",$G$22:$H$27,2,0)</f>
        <v>30000</v>
      </c>
    </row>
    <row r="28" spans="3:11" ht="15.5" x14ac:dyDescent="0.35">
      <c r="J28" s="48" t="s">
        <v>155</v>
      </c>
      <c r="K28">
        <f>VLOOKUP("*"&amp;J28&amp;"*",$G$22:$H$27,2,0)</f>
        <v>30000</v>
      </c>
    </row>
  </sheetData>
  <autoFilter ref="C12:E22" xr:uid="{419D7AAC-0143-4808-9B48-BC07D7B28A46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440D-DB4A-49FA-B47B-565238D82BE3}">
  <dimension ref="A1:M34"/>
  <sheetViews>
    <sheetView topLeftCell="A30" workbookViewId="0">
      <selection activeCell="B36" sqref="B36:I37"/>
    </sheetView>
  </sheetViews>
  <sheetFormatPr defaultRowHeight="14.5" x14ac:dyDescent="0.35"/>
  <cols>
    <col min="3" max="3" width="14.81640625" customWidth="1"/>
    <col min="5" max="5" width="10.08984375" customWidth="1"/>
    <col min="6" max="6" width="12.54296875" customWidth="1"/>
    <col min="7" max="7" width="12.6328125" customWidth="1"/>
    <col min="8" max="8" width="16.453125" customWidth="1"/>
    <col min="9" max="9" width="17.26953125" customWidth="1"/>
    <col min="11" max="11" width="13.36328125" customWidth="1"/>
    <col min="12" max="12" width="16.54296875" customWidth="1"/>
  </cols>
  <sheetData>
    <row r="1" spans="1:11" x14ac:dyDescent="0.35">
      <c r="A1" t="s">
        <v>157</v>
      </c>
    </row>
    <row r="2" spans="1:11" x14ac:dyDescent="0.35">
      <c r="A2" t="s">
        <v>158</v>
      </c>
    </row>
    <row r="3" spans="1:11" x14ac:dyDescent="0.35">
      <c r="A3" t="s">
        <v>159</v>
      </c>
    </row>
    <row r="4" spans="1:11" x14ac:dyDescent="0.35">
      <c r="A4" t="s">
        <v>160</v>
      </c>
    </row>
    <row r="5" spans="1:11" x14ac:dyDescent="0.35">
      <c r="A5" t="s">
        <v>161</v>
      </c>
    </row>
    <row r="7" spans="1:11" x14ac:dyDescent="0.35">
      <c r="B7" s="49" t="s">
        <v>1</v>
      </c>
      <c r="C7" s="49" t="s">
        <v>2</v>
      </c>
      <c r="D7" s="50" t="s">
        <v>3</v>
      </c>
      <c r="E7" s="51" t="s">
        <v>4</v>
      </c>
      <c r="F7" s="51" t="s">
        <v>5</v>
      </c>
      <c r="G7" s="51" t="s">
        <v>46</v>
      </c>
      <c r="H7" s="52" t="s">
        <v>6</v>
      </c>
      <c r="I7" s="56" t="s">
        <v>162</v>
      </c>
      <c r="K7" s="57" t="s">
        <v>62</v>
      </c>
    </row>
    <row r="8" spans="1:11" x14ac:dyDescent="0.35">
      <c r="B8" s="53">
        <v>1</v>
      </c>
      <c r="C8" s="53" t="s">
        <v>7</v>
      </c>
      <c r="D8" s="53" t="s">
        <v>8</v>
      </c>
      <c r="E8" s="53">
        <v>45</v>
      </c>
      <c r="F8" s="53" t="s">
        <v>9</v>
      </c>
      <c r="G8" s="54" t="s">
        <v>42</v>
      </c>
      <c r="H8" s="55" t="s">
        <v>10</v>
      </c>
      <c r="I8" s="58">
        <v>44348</v>
      </c>
      <c r="K8" t="s">
        <v>163</v>
      </c>
    </row>
    <row r="9" spans="1:11" x14ac:dyDescent="0.35">
      <c r="B9" s="53">
        <v>2</v>
      </c>
      <c r="C9" s="53" t="s">
        <v>11</v>
      </c>
      <c r="D9" s="53" t="s">
        <v>8</v>
      </c>
      <c r="E9" s="53">
        <v>65</v>
      </c>
      <c r="F9" s="53" t="s">
        <v>12</v>
      </c>
      <c r="G9" s="54" t="s">
        <v>43</v>
      </c>
      <c r="H9" s="55" t="s">
        <v>13</v>
      </c>
      <c r="I9" s="58">
        <v>44349</v>
      </c>
    </row>
    <row r="10" spans="1:11" x14ac:dyDescent="0.35">
      <c r="B10" s="53">
        <v>3</v>
      </c>
      <c r="C10" s="53" t="s">
        <v>14</v>
      </c>
      <c r="D10" s="53" t="s">
        <v>8</v>
      </c>
      <c r="E10" s="53">
        <v>75</v>
      </c>
      <c r="F10" s="53" t="s">
        <v>9</v>
      </c>
      <c r="G10" s="54" t="s">
        <v>43</v>
      </c>
      <c r="H10" s="55" t="s">
        <v>15</v>
      </c>
      <c r="I10" s="58">
        <v>44350</v>
      </c>
    </row>
    <row r="11" spans="1:11" x14ac:dyDescent="0.35">
      <c r="B11" s="53">
        <v>4</v>
      </c>
      <c r="C11" s="53" t="s">
        <v>16</v>
      </c>
      <c r="D11" s="53" t="s">
        <v>17</v>
      </c>
      <c r="E11" s="53">
        <v>85</v>
      </c>
      <c r="F11" s="53" t="s">
        <v>12</v>
      </c>
      <c r="G11" s="54" t="s">
        <v>42</v>
      </c>
      <c r="H11" s="55" t="s">
        <v>10</v>
      </c>
      <c r="I11" s="58">
        <v>44351</v>
      </c>
    </row>
    <row r="12" spans="1:11" x14ac:dyDescent="0.35">
      <c r="B12" s="53">
        <v>5</v>
      </c>
      <c r="C12" s="53" t="s">
        <v>18</v>
      </c>
      <c r="D12" s="53" t="s">
        <v>8</v>
      </c>
      <c r="E12" s="53">
        <v>57</v>
      </c>
      <c r="F12" s="53" t="s">
        <v>9</v>
      </c>
      <c r="G12" s="54" t="s">
        <v>42</v>
      </c>
      <c r="H12" s="55" t="s">
        <v>19</v>
      </c>
      <c r="I12" s="58">
        <v>44352</v>
      </c>
    </row>
    <row r="13" spans="1:11" x14ac:dyDescent="0.35">
      <c r="B13" s="53">
        <v>6</v>
      </c>
      <c r="C13" s="53" t="s">
        <v>20</v>
      </c>
      <c r="D13" s="53" t="s">
        <v>17</v>
      </c>
      <c r="E13" s="53">
        <v>48</v>
      </c>
      <c r="F13" s="53" t="s">
        <v>9</v>
      </c>
      <c r="G13" s="54" t="s">
        <v>43</v>
      </c>
      <c r="H13" s="55" t="s">
        <v>13</v>
      </c>
      <c r="I13" s="58">
        <v>44353</v>
      </c>
    </row>
    <row r="14" spans="1:11" x14ac:dyDescent="0.35">
      <c r="B14" s="53">
        <v>7</v>
      </c>
      <c r="C14" s="53" t="s">
        <v>21</v>
      </c>
      <c r="D14" s="53" t="s">
        <v>17</v>
      </c>
      <c r="E14" s="53">
        <v>58</v>
      </c>
      <c r="F14" s="53" t="s">
        <v>12</v>
      </c>
      <c r="G14" s="54" t="s">
        <v>43</v>
      </c>
      <c r="H14" s="55" t="s">
        <v>10</v>
      </c>
      <c r="I14" s="58">
        <v>44354</v>
      </c>
    </row>
    <row r="15" spans="1:11" x14ac:dyDescent="0.35">
      <c r="B15" s="53">
        <v>8</v>
      </c>
      <c r="C15" s="53" t="s">
        <v>22</v>
      </c>
      <c r="D15" s="53" t="s">
        <v>17</v>
      </c>
      <c r="E15" s="53">
        <v>66</v>
      </c>
      <c r="F15" s="53" t="s">
        <v>23</v>
      </c>
      <c r="G15" s="54" t="s">
        <v>43</v>
      </c>
      <c r="H15" s="55" t="s">
        <v>24</v>
      </c>
      <c r="I15" s="58">
        <v>44378</v>
      </c>
    </row>
    <row r="16" spans="1:11" x14ac:dyDescent="0.35">
      <c r="B16" s="53">
        <v>9</v>
      </c>
      <c r="C16" s="53" t="s">
        <v>25</v>
      </c>
      <c r="D16" s="53" t="s">
        <v>17</v>
      </c>
      <c r="E16" s="53">
        <v>60</v>
      </c>
      <c r="F16" s="53" t="s">
        <v>12</v>
      </c>
      <c r="G16" s="54" t="s">
        <v>42</v>
      </c>
      <c r="H16" s="55" t="s">
        <v>10</v>
      </c>
      <c r="I16" s="58">
        <v>44379</v>
      </c>
    </row>
    <row r="17" spans="2:12" x14ac:dyDescent="0.35">
      <c r="B17" s="53">
        <v>10</v>
      </c>
      <c r="C17" s="53" t="s">
        <v>26</v>
      </c>
      <c r="D17" s="53" t="s">
        <v>8</v>
      </c>
      <c r="E17" s="53">
        <v>61</v>
      </c>
      <c r="F17" s="53" t="s">
        <v>23</v>
      </c>
      <c r="G17" s="54" t="s">
        <v>43</v>
      </c>
      <c r="H17" s="55" t="s">
        <v>24</v>
      </c>
      <c r="I17" s="58">
        <v>44380</v>
      </c>
    </row>
    <row r="19" spans="2:12" x14ac:dyDescent="0.35">
      <c r="B19" s="49" t="s">
        <v>1</v>
      </c>
      <c r="C19" s="49" t="s">
        <v>2</v>
      </c>
      <c r="D19" s="50" t="s">
        <v>3</v>
      </c>
      <c r="E19" s="51" t="s">
        <v>4</v>
      </c>
      <c r="F19" s="51" t="s">
        <v>5</v>
      </c>
      <c r="G19" s="51" t="s">
        <v>46</v>
      </c>
      <c r="H19" s="52" t="s">
        <v>6</v>
      </c>
      <c r="I19" s="56" t="s">
        <v>162</v>
      </c>
    </row>
    <row r="20" spans="2:12" x14ac:dyDescent="0.35">
      <c r="B20" s="53">
        <v>1</v>
      </c>
      <c r="C20" s="53" t="s">
        <v>7</v>
      </c>
      <c r="D20" s="53" t="s">
        <v>8</v>
      </c>
      <c r="E20" s="53">
        <v>45</v>
      </c>
      <c r="F20" s="53" t="s">
        <v>9</v>
      </c>
      <c r="G20" s="54" t="s">
        <v>42</v>
      </c>
      <c r="H20" s="55" t="s">
        <v>10</v>
      </c>
      <c r="I20" s="58">
        <v>44348</v>
      </c>
    </row>
    <row r="21" spans="2:12" x14ac:dyDescent="0.35">
      <c r="B21" s="53">
        <v>5</v>
      </c>
      <c r="C21" s="53" t="s">
        <v>18</v>
      </c>
      <c r="D21" s="53" t="s">
        <v>8</v>
      </c>
      <c r="E21" s="53">
        <v>57</v>
      </c>
      <c r="F21" s="53" t="s">
        <v>9</v>
      </c>
      <c r="G21" s="54" t="s">
        <v>42</v>
      </c>
      <c r="H21" s="55" t="s">
        <v>19</v>
      </c>
      <c r="I21" s="58">
        <v>44352</v>
      </c>
    </row>
    <row r="22" spans="2:12" x14ac:dyDescent="0.35">
      <c r="B22" s="53">
        <v>6</v>
      </c>
      <c r="C22" s="53" t="s">
        <v>20</v>
      </c>
      <c r="D22" s="53" t="s">
        <v>17</v>
      </c>
      <c r="E22" s="53">
        <v>48</v>
      </c>
      <c r="F22" s="53" t="s">
        <v>9</v>
      </c>
      <c r="G22" s="54" t="s">
        <v>43</v>
      </c>
      <c r="H22" s="55" t="s">
        <v>13</v>
      </c>
      <c r="I22" s="58">
        <v>44353</v>
      </c>
    </row>
    <row r="23" spans="2:12" x14ac:dyDescent="0.35">
      <c r="B23" s="53">
        <v>7</v>
      </c>
      <c r="C23" s="53" t="s">
        <v>21</v>
      </c>
      <c r="D23" s="53" t="s">
        <v>17</v>
      </c>
      <c r="E23" s="53">
        <v>58</v>
      </c>
      <c r="F23" s="53" t="s">
        <v>12</v>
      </c>
      <c r="G23" s="54" t="s">
        <v>43</v>
      </c>
      <c r="H23" s="55" t="s">
        <v>10</v>
      </c>
      <c r="I23" s="58">
        <v>44354</v>
      </c>
      <c r="L23" t="s">
        <v>164</v>
      </c>
    </row>
    <row r="24" spans="2:12" x14ac:dyDescent="0.35">
      <c r="L24" s="59" t="s">
        <v>165</v>
      </c>
    </row>
    <row r="27" spans="2:12" x14ac:dyDescent="0.35">
      <c r="B27" s="49" t="s">
        <v>1</v>
      </c>
      <c r="C27" s="49" t="s">
        <v>2</v>
      </c>
      <c r="D27" s="50" t="s">
        <v>3</v>
      </c>
      <c r="E27" s="51" t="s">
        <v>4</v>
      </c>
      <c r="F27" s="51" t="s">
        <v>5</v>
      </c>
      <c r="G27" s="51" t="s">
        <v>46</v>
      </c>
      <c r="H27" s="52" t="s">
        <v>6</v>
      </c>
      <c r="I27" s="56" t="s">
        <v>162</v>
      </c>
    </row>
    <row r="28" spans="2:12" x14ac:dyDescent="0.35">
      <c r="B28" s="53">
        <v>1</v>
      </c>
      <c r="C28" s="53" t="s">
        <v>7</v>
      </c>
      <c r="D28" s="53" t="s">
        <v>8</v>
      </c>
      <c r="E28" s="53">
        <v>45</v>
      </c>
      <c r="F28" s="53" t="s">
        <v>9</v>
      </c>
      <c r="G28" s="54" t="s">
        <v>42</v>
      </c>
      <c r="H28" s="55" t="s">
        <v>10</v>
      </c>
      <c r="I28" s="58">
        <v>44348</v>
      </c>
    </row>
    <row r="29" spans="2:12" x14ac:dyDescent="0.35">
      <c r="B29" s="53">
        <v>2</v>
      </c>
      <c r="C29" s="53" t="s">
        <v>11</v>
      </c>
      <c r="D29" s="53" t="s">
        <v>8</v>
      </c>
      <c r="E29" s="53">
        <v>65</v>
      </c>
      <c r="F29" s="53" t="s">
        <v>12</v>
      </c>
      <c r="G29" s="54" t="s">
        <v>43</v>
      </c>
      <c r="H29" s="55" t="s">
        <v>13</v>
      </c>
      <c r="I29" s="58">
        <v>44349</v>
      </c>
    </row>
    <row r="30" spans="2:12" x14ac:dyDescent="0.35">
      <c r="B30" s="53">
        <v>3</v>
      </c>
      <c r="C30" s="53" t="s">
        <v>14</v>
      </c>
      <c r="D30" s="53" t="s">
        <v>8</v>
      </c>
      <c r="E30" s="53">
        <v>75</v>
      </c>
      <c r="F30" s="53" t="s">
        <v>9</v>
      </c>
      <c r="G30" s="54" t="s">
        <v>43</v>
      </c>
      <c r="H30" s="55" t="s">
        <v>15</v>
      </c>
      <c r="I30" s="58">
        <v>44350</v>
      </c>
    </row>
    <row r="31" spans="2:12" x14ac:dyDescent="0.35">
      <c r="B31" s="53">
        <v>4</v>
      </c>
      <c r="C31" s="53" t="s">
        <v>16</v>
      </c>
      <c r="D31" s="53" t="s">
        <v>17</v>
      </c>
      <c r="E31" s="53">
        <v>85</v>
      </c>
      <c r="F31" s="53" t="s">
        <v>12</v>
      </c>
      <c r="G31" s="54" t="s">
        <v>42</v>
      </c>
      <c r="H31" s="55" t="s">
        <v>10</v>
      </c>
      <c r="I31" s="58">
        <v>44351</v>
      </c>
    </row>
    <row r="32" spans="2:12" x14ac:dyDescent="0.35">
      <c r="B32" s="53">
        <v>5</v>
      </c>
      <c r="C32" s="53" t="s">
        <v>18</v>
      </c>
      <c r="D32" s="53" t="s">
        <v>8</v>
      </c>
      <c r="E32" s="53">
        <v>57</v>
      </c>
      <c r="F32" s="53" t="s">
        <v>9</v>
      </c>
      <c r="G32" s="54" t="s">
        <v>42</v>
      </c>
      <c r="H32" s="55" t="s">
        <v>19</v>
      </c>
      <c r="I32" s="58">
        <v>44352</v>
      </c>
    </row>
    <row r="33" spans="2:13" x14ac:dyDescent="0.35">
      <c r="B33" s="53">
        <v>6</v>
      </c>
      <c r="C33" s="53" t="s">
        <v>20</v>
      </c>
      <c r="D33" s="53" t="s">
        <v>17</v>
      </c>
      <c r="E33" s="53">
        <v>48</v>
      </c>
      <c r="F33" s="53" t="s">
        <v>9</v>
      </c>
      <c r="G33" s="54" t="s">
        <v>43</v>
      </c>
      <c r="H33" s="55" t="s">
        <v>13</v>
      </c>
      <c r="I33" s="58">
        <v>44353</v>
      </c>
      <c r="L33" t="s">
        <v>166</v>
      </c>
      <c r="M33" t="s">
        <v>37</v>
      </c>
    </row>
    <row r="34" spans="2:13" x14ac:dyDescent="0.35">
      <c r="L34" t="s">
        <v>167</v>
      </c>
      <c r="M3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B4C3-6A3D-4CE0-A4F0-3D6A9C63A5A8}">
  <dimension ref="A1:F9"/>
  <sheetViews>
    <sheetView workbookViewId="0">
      <selection activeCell="B19" sqref="B19"/>
    </sheetView>
  </sheetViews>
  <sheetFormatPr defaultRowHeight="14.5" x14ac:dyDescent="0.35"/>
  <cols>
    <col min="1" max="1" width="18.453125" customWidth="1"/>
  </cols>
  <sheetData>
    <row r="1" spans="1:6" x14ac:dyDescent="0.35">
      <c r="A1" t="s">
        <v>168</v>
      </c>
    </row>
    <row r="3" spans="1:6" x14ac:dyDescent="0.35">
      <c r="F3" t="s">
        <v>176</v>
      </c>
    </row>
    <row r="4" spans="1:6" x14ac:dyDescent="0.35">
      <c r="A4" s="61" t="s">
        <v>169</v>
      </c>
      <c r="B4" s="61" t="s">
        <v>170</v>
      </c>
      <c r="F4" t="s">
        <v>177</v>
      </c>
    </row>
    <row r="5" spans="1:6" x14ac:dyDescent="0.35">
      <c r="A5" s="4" t="s">
        <v>171</v>
      </c>
      <c r="B5" s="4"/>
      <c r="C5" s="60" t="b">
        <v>0</v>
      </c>
      <c r="F5" t="s">
        <v>178</v>
      </c>
    </row>
    <row r="6" spans="1:6" x14ac:dyDescent="0.35">
      <c r="A6" s="4" t="s">
        <v>172</v>
      </c>
      <c r="B6" s="4"/>
      <c r="C6" s="60" t="b">
        <v>1</v>
      </c>
      <c r="F6" t="s">
        <v>179</v>
      </c>
    </row>
    <row r="7" spans="1:6" x14ac:dyDescent="0.35">
      <c r="A7" s="4" t="s">
        <v>173</v>
      </c>
      <c r="B7" s="4"/>
      <c r="C7" s="60" t="b">
        <v>1</v>
      </c>
    </row>
    <row r="8" spans="1:6" x14ac:dyDescent="0.35">
      <c r="A8" s="4" t="s">
        <v>174</v>
      </c>
      <c r="B8" s="4"/>
      <c r="C8" s="60" t="b">
        <v>0</v>
      </c>
      <c r="F8" t="s">
        <v>180</v>
      </c>
    </row>
    <row r="9" spans="1:6" x14ac:dyDescent="0.35">
      <c r="A9" s="4" t="s">
        <v>175</v>
      </c>
      <c r="B9" s="4"/>
      <c r="C9" s="60" t="b">
        <v>0</v>
      </c>
      <c r="F9" t="s">
        <v>181</v>
      </c>
    </row>
  </sheetData>
  <conditionalFormatting sqref="A5:B9">
    <cfRule type="expression" dxfId="0" priority="2">
      <formula>$C5</formula>
    </cfRule>
  </conditionalFormatting>
  <conditionalFormatting sqref="F1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177800</xdr:rowOff>
                  </from>
                  <to>
                    <xdr:col>1</xdr:col>
                    <xdr:colOff>381000</xdr:colOff>
                    <xdr:row>4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177800</xdr:rowOff>
                  </from>
                  <to>
                    <xdr:col>1</xdr:col>
                    <xdr:colOff>381000</xdr:colOff>
                    <xdr:row>5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177800</xdr:rowOff>
                  </from>
                  <to>
                    <xdr:col>1</xdr:col>
                    <xdr:colOff>381000</xdr:colOff>
                    <xdr:row>6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177800</xdr:rowOff>
                  </from>
                  <to>
                    <xdr:col>1</xdr:col>
                    <xdr:colOff>381000</xdr:colOff>
                    <xdr:row>7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177800</xdr:rowOff>
                  </from>
                  <to>
                    <xdr:col>1</xdr:col>
                    <xdr:colOff>381000</xdr:colOff>
                    <xdr:row>7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177800</xdr:rowOff>
                  </from>
                  <to>
                    <xdr:col>1</xdr:col>
                    <xdr:colOff>381000</xdr:colOff>
                    <xdr:row>8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177800</xdr:rowOff>
                  </from>
                  <to>
                    <xdr:col>1</xdr:col>
                    <xdr:colOff>381000</xdr:colOff>
                    <xdr:row>8</xdr:row>
                    <xdr:rowOff>158750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532F-C72D-4D6F-84B1-91FB702FA39F}">
  <dimension ref="A1:H14"/>
  <sheetViews>
    <sheetView workbookViewId="0">
      <selection activeCell="H9" sqref="H9"/>
    </sheetView>
  </sheetViews>
  <sheetFormatPr defaultRowHeight="14.5" x14ac:dyDescent="0.35"/>
  <cols>
    <col min="1" max="1" width="10" customWidth="1"/>
    <col min="2" max="2" width="17" customWidth="1"/>
    <col min="7" max="7" width="34.81640625" customWidth="1"/>
  </cols>
  <sheetData>
    <row r="1" spans="1:8" x14ac:dyDescent="0.35">
      <c r="A1" t="s">
        <v>182</v>
      </c>
    </row>
    <row r="3" spans="1:8" x14ac:dyDescent="0.35">
      <c r="A3" s="4" t="s">
        <v>183</v>
      </c>
      <c r="B3" s="4" t="s">
        <v>184</v>
      </c>
      <c r="C3" s="4" t="s">
        <v>103</v>
      </c>
      <c r="D3" s="4" t="s">
        <v>185</v>
      </c>
      <c r="E3" s="4" t="s">
        <v>186</v>
      </c>
    </row>
    <row r="4" spans="1:8" x14ac:dyDescent="0.35">
      <c r="A4" s="4" t="s">
        <v>92</v>
      </c>
      <c r="B4" s="4" t="s">
        <v>189</v>
      </c>
      <c r="C4" s="4">
        <v>20000</v>
      </c>
      <c r="D4" s="4">
        <v>4</v>
      </c>
      <c r="E4" s="4">
        <f>D4*C4</f>
        <v>80000</v>
      </c>
      <c r="G4" s="44" t="s">
        <v>182</v>
      </c>
    </row>
    <row r="5" spans="1:8" x14ac:dyDescent="0.35">
      <c r="A5" s="4" t="s">
        <v>93</v>
      </c>
      <c r="B5" s="4" t="s">
        <v>190</v>
      </c>
      <c r="C5" s="4">
        <v>13000</v>
      </c>
      <c r="D5" s="4">
        <v>1</v>
      </c>
      <c r="E5" s="4">
        <f t="shared" ref="E5:E12" si="0">D5*C5</f>
        <v>13000</v>
      </c>
      <c r="G5" s="4" t="s">
        <v>193</v>
      </c>
      <c r="H5" s="4" cm="1">
        <f t="array" ref="H5">SUMPRODUCT((C4:C12*D4:D12)*(A4:A12="A"))</f>
        <v>110000</v>
      </c>
    </row>
    <row r="6" spans="1:8" x14ac:dyDescent="0.35">
      <c r="A6" s="4" t="s">
        <v>187</v>
      </c>
      <c r="B6" s="4" t="s">
        <v>191</v>
      </c>
      <c r="C6" s="4">
        <v>12000</v>
      </c>
      <c r="D6" s="4">
        <v>2</v>
      </c>
      <c r="E6" s="4">
        <f t="shared" si="0"/>
        <v>24000</v>
      </c>
      <c r="G6" s="4" t="s">
        <v>194</v>
      </c>
      <c r="H6" s="4" cm="1">
        <f t="array" ref="H6">SUMPRODUCT((C4:C12*D4:D12)*(A4:A12="A")*(B4:B12="TV"))</f>
        <v>100000</v>
      </c>
    </row>
    <row r="7" spans="1:8" x14ac:dyDescent="0.35">
      <c r="A7" s="4" t="s">
        <v>92</v>
      </c>
      <c r="B7" s="4" t="s">
        <v>192</v>
      </c>
      <c r="C7" s="4">
        <v>10000</v>
      </c>
      <c r="D7" s="4">
        <v>1</v>
      </c>
      <c r="E7" s="4">
        <f t="shared" si="0"/>
        <v>10000</v>
      </c>
      <c r="G7" s="4" t="s">
        <v>195</v>
      </c>
      <c r="H7" s="4" cm="1">
        <f t="array" ref="H7">SUMPRODUCT((A4:A12="A")*1)</f>
        <v>3</v>
      </c>
    </row>
    <row r="8" spans="1:8" x14ac:dyDescent="0.35">
      <c r="A8" s="4" t="s">
        <v>93</v>
      </c>
      <c r="B8" s="4" t="s">
        <v>189</v>
      </c>
      <c r="C8" s="4">
        <v>20000</v>
      </c>
      <c r="D8" s="4">
        <v>2</v>
      </c>
      <c r="E8" s="4">
        <f t="shared" si="0"/>
        <v>40000</v>
      </c>
      <c r="G8" s="4" t="s">
        <v>196</v>
      </c>
      <c r="H8" s="4" cm="1">
        <f t="array" ref="H8">SUMPRODUCT((A4:A12="A")*(B4:B12="TV"))</f>
        <v>2</v>
      </c>
    </row>
    <row r="9" spans="1:8" x14ac:dyDescent="0.35">
      <c r="A9" s="4" t="s">
        <v>188</v>
      </c>
      <c r="B9" s="4" t="s">
        <v>190</v>
      </c>
      <c r="C9" s="4">
        <v>13000</v>
      </c>
      <c r="D9" s="4">
        <v>1</v>
      </c>
      <c r="E9" s="4">
        <f t="shared" si="0"/>
        <v>13000</v>
      </c>
    </row>
    <row r="10" spans="1:8" x14ac:dyDescent="0.35">
      <c r="A10" s="4" t="s">
        <v>93</v>
      </c>
      <c r="B10" s="4" t="s">
        <v>191</v>
      </c>
      <c r="C10" s="4">
        <v>10000</v>
      </c>
      <c r="D10" s="4">
        <v>3</v>
      </c>
      <c r="E10" s="4">
        <f t="shared" si="0"/>
        <v>30000</v>
      </c>
    </row>
    <row r="11" spans="1:8" x14ac:dyDescent="0.35">
      <c r="A11" s="4" t="s">
        <v>92</v>
      </c>
      <c r="B11" s="4" t="s">
        <v>189</v>
      </c>
      <c r="C11" s="4">
        <v>20000</v>
      </c>
      <c r="D11" s="4">
        <v>1</v>
      </c>
      <c r="E11" s="4">
        <f t="shared" si="0"/>
        <v>20000</v>
      </c>
    </row>
    <row r="12" spans="1:8" x14ac:dyDescent="0.35">
      <c r="A12" s="4" t="s">
        <v>94</v>
      </c>
      <c r="B12" s="4" t="s">
        <v>190</v>
      </c>
      <c r="C12" s="4">
        <v>13000</v>
      </c>
      <c r="D12" s="4">
        <v>1</v>
      </c>
      <c r="E12" s="4">
        <f t="shared" si="0"/>
        <v>13000</v>
      </c>
    </row>
    <row r="13" spans="1:8" x14ac:dyDescent="0.35">
      <c r="B13" s="62"/>
      <c r="C13" s="63" t="s">
        <v>36</v>
      </c>
      <c r="D13" s="63"/>
      <c r="E13" s="64">
        <f>SUM(E4:E12)</f>
        <v>243000</v>
      </c>
    </row>
    <row r="14" spans="1:8" x14ac:dyDescent="0.35">
      <c r="C14" s="63" t="s">
        <v>182</v>
      </c>
      <c r="D14" s="63"/>
      <c r="E14" s="64">
        <f>SUMPRODUCT(C4:C12,D4:D12)</f>
        <v>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V-41</vt:lpstr>
      <vt:lpstr>V-42</vt:lpstr>
      <vt:lpstr>V-43</vt:lpstr>
      <vt:lpstr>V-44</vt:lpstr>
      <vt:lpstr>V-45</vt:lpstr>
      <vt:lpstr>V-46</vt:lpstr>
      <vt:lpstr>V-47</vt:lpstr>
      <vt:lpstr>V-48</vt:lpstr>
      <vt:lpstr>V-49</vt:lpstr>
      <vt:lpstr>V-50</vt:lpstr>
      <vt:lpstr>'V-48'!Criteria</vt:lpstr>
      <vt:lpstr>'V-48'!Extract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2025-07-05T15:09:43Z</dcterms:created>
  <dcterms:modified xsi:type="dcterms:W3CDTF">2025-07-11T08:46:01Z</dcterms:modified>
</cp:coreProperties>
</file>