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hhemanth_stanford_edu/Documents/Stanford/Quarter 5/RA - CCS Project/Literature and Document Review/"/>
    </mc:Choice>
  </mc:AlternateContent>
  <xr:revisionPtr revIDLastSave="1977" documentId="8_{5EAAA419-C5F2-EE49-AD1E-CC7061F63402}" xr6:coauthVersionLast="47" xr6:coauthVersionMax="47" xr10:uidLastSave="{90B8D619-078F-D44B-A06B-D4604D71D2F5}"/>
  <bookViews>
    <workbookView xWindow="0" yWindow="0" windowWidth="38400" windowHeight="21600" xr2:uid="{F2BB26B3-30B8-AE45-9DCA-FB8D6E00F736}"/>
  </bookViews>
  <sheets>
    <sheet name="Projects" sheetId="1" r:id="rId1"/>
    <sheet name="EPA" sheetId="2" r:id="rId2"/>
  </sheets>
  <definedNames>
    <definedName name="_xlnm._FilterDatabase" localSheetId="1" hidden="1">EPA!$B$4:$Z$58</definedName>
    <definedName name="_xlnm._FilterDatabase" localSheetId="0" hidden="1">Projects!$B$6:$AA$93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9" i="1" l="1"/>
  <c r="K79" i="1"/>
  <c r="V79" i="1"/>
  <c r="X14" i="1"/>
  <c r="S30" i="1"/>
  <c r="M30" i="1"/>
  <c r="W14" i="1"/>
  <c r="M14" i="1"/>
  <c r="V20" i="1"/>
  <c r="U20" i="1"/>
  <c r="M20" i="1"/>
  <c r="I20" i="1"/>
  <c r="H20" i="1"/>
  <c r="X20" i="1"/>
  <c r="P79" i="1"/>
  <c r="B5" i="1"/>
  <c r="B58" i="2"/>
  <c r="G5" i="1"/>
  <c r="E58" i="2"/>
  <c r="P89" i="1"/>
  <c r="M89" i="1"/>
  <c r="S89" i="1"/>
  <c r="X89" i="1" s="1"/>
  <c r="T90" i="1"/>
  <c r="S90" i="1"/>
  <c r="M90" i="1"/>
  <c r="W90" i="1" s="1"/>
  <c r="T88" i="1"/>
  <c r="S88" i="1"/>
  <c r="M88" i="1"/>
  <c r="W88" i="1" s="1"/>
  <c r="T93" i="1"/>
  <c r="S93" i="1"/>
  <c r="M93" i="1"/>
  <c r="W93" i="1" s="1"/>
  <c r="T30" i="1"/>
  <c r="M17" i="1"/>
  <c r="P17" i="1"/>
  <c r="S17" i="1"/>
  <c r="T17" i="1"/>
  <c r="S81" i="1"/>
  <c r="T81" i="1"/>
  <c r="V81" i="1"/>
  <c r="U81" i="1"/>
  <c r="O82" i="1"/>
  <c r="N82" i="1"/>
  <c r="T82" i="1"/>
  <c r="S82" i="1"/>
  <c r="M82" i="1"/>
  <c r="M85" i="1"/>
  <c r="T85" i="1"/>
  <c r="P85" i="1"/>
  <c r="S15" i="1"/>
  <c r="M15" i="1"/>
  <c r="W15" i="1" s="1"/>
  <c r="T15" i="1"/>
  <c r="X90" i="1" l="1"/>
  <c r="W89" i="1"/>
  <c r="X88" i="1"/>
  <c r="X93" i="1"/>
  <c r="W17" i="1"/>
  <c r="X17" i="1"/>
  <c r="X81" i="1"/>
  <c r="U82" i="1"/>
  <c r="X82" i="1"/>
  <c r="V82" i="1"/>
  <c r="X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Hemanth Hariharan</author>
  </authors>
  <commentList>
    <comment ref="G3" authorId="0" shapeId="0" xr:uid="{4305C2CB-A93D-6147-B898-871A57EEF5C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Could not find anything in regions 4, 7, 8</t>
        </r>
      </text>
    </comment>
    <comment ref="P5" authorId="0" shapeId="0" xr:uid="{A236BE4D-2459-B24D-AE10-799771E4B5C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Million tonnes a year</t>
        </r>
      </text>
    </comment>
    <comment ref="Y13" authorId="0" shapeId="0" xr:uid="{609D2308-E43A-7348-BEC4-2DC03479B6A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38/60 and 11/104</t>
        </r>
      </text>
    </comment>
    <comment ref="J14" authorId="0" shapeId="0" xr:uid="{0C7F3FB1-91D7-7942-A439-9E79789FAF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103 of 328</t>
        </r>
      </text>
    </comment>
    <comment ref="M14" authorId="0" shapeId="0" xr:uid="{33CBC5D4-EB1B-374C-8927-400730AA558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103 of 328</t>
        </r>
      </text>
    </comment>
    <comment ref="P14" authorId="0" shapeId="0" xr:uid="{74E99611-68D9-764E-A07B-06E1551127F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8 of 328</t>
        </r>
      </text>
    </comment>
    <comment ref="X14" authorId="0" shapeId="0" xr:uid="{B19C0D97-C7CD-A54C-BEAF-1E993C506FB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64 of 328</t>
        </r>
      </text>
    </comment>
    <comment ref="Y14" authorId="0" shapeId="0" xr:uid="{529EF3E9-8358-F445-BF4A-86B2BD3323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14 of 20 (for CCS #1 and #2) and page 64-65 of 328 (for CCS #3) - pressure radius &gt; plume radius</t>
        </r>
      </text>
    </comment>
    <comment ref="J15" authorId="0" shapeId="0" xr:uid="{99321564-3540-A048-94D5-BA77EEEDC22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122/165</t>
        </r>
      </text>
    </comment>
    <comment ref="M15" authorId="0" shapeId="0" xr:uid="{E2689601-E692-CC43-B4B2-1FF878A9F1D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Page 122/165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  <comment ref="S15" authorId="0" shapeId="0" xr:uid="{C0FB33FC-5C59-6748-89B9-42C79D7C710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118/165</t>
        </r>
      </text>
    </comment>
    <comment ref="T15" authorId="0" shapeId="0" xr:uid="{C3643659-F50E-F04D-8F80-9CDF6604768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122/165</t>
        </r>
      </text>
    </comment>
    <comment ref="Y15" authorId="0" shapeId="0" xr:uid="{18897C13-EA9C-0449-B2A5-E4724EAB001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136/165</t>
        </r>
      </text>
    </comment>
    <comment ref="J17" authorId="0" shapeId="0" xr:uid="{39E9DEAB-49E2-FB4A-918C-39CE1918419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2 - page 34/109</t>
        </r>
      </text>
    </comment>
    <comment ref="M17" authorId="0" shapeId="0" xr:uid="{F11EF7C6-7BE4-3D41-8FF4-FA983CC93A6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2 - page 34/109</t>
        </r>
      </text>
    </comment>
    <comment ref="P17" authorId="0" shapeId="0" xr:uid="{A1592A7F-A7A9-7445-BDE7-F7C24AD558B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6 - page 37/109</t>
        </r>
      </text>
    </comment>
    <comment ref="S17" authorId="0" shapeId="0" xr:uid="{EA4E8160-7C53-5841-A6C3-357E33426FE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7 - page 40/109</t>
        </r>
      </text>
    </comment>
    <comment ref="T17" authorId="0" shapeId="0" xr:uid="{ADA1E0C3-C596-3C48-9957-453F8E1F7A2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>Table 7 - page 40/109</t>
        </r>
      </text>
    </comment>
    <comment ref="Y17" authorId="0" shapeId="0" xr:uid="{469087F0-3EF5-304E-BA40-F4C664F50D9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Seems to be plume defined - Figure 6 heading says plume and legend says AoR - page 41/109</t>
        </r>
      </text>
    </comment>
    <comment ref="Y19" authorId="0" shapeId="0" xr:uid="{B3EDA17E-004F-594B-86BD-6111432DD88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17 of 22, and Figure 16 (page 18 of 22)</t>
        </r>
      </text>
    </comment>
    <comment ref="H20" authorId="0" shapeId="0" xr:uid="{37ABA57E-77A4-D645-82BC-D318CDD1323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29 of 55 in project narrative</t>
        </r>
      </text>
    </comment>
    <comment ref="I20" authorId="0" shapeId="0" xr:uid="{43147549-AED2-3641-AC79-C2A1E305285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29 of 55 in project narrative</t>
        </r>
      </text>
    </comment>
    <comment ref="J20" authorId="0" shapeId="0" xr:uid="{A475F8B9-002D-6241-B42A-42510EC0165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perm redacted from Table 2.7 - page 18 of 46</t>
        </r>
      </text>
    </comment>
    <comment ref="M20" authorId="0" shapeId="0" xr:uid="{767ECB20-3FA8-4645-8928-1A83C6C8F7A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22 of 55 - project narrative</t>
        </r>
      </text>
    </comment>
    <comment ref="P20" authorId="0" shapeId="0" xr:uid="{38130AD1-AE1D-4549-8B32-AE1297CE86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 of 55 - project narrative</t>
        </r>
      </text>
    </comment>
    <comment ref="X20" authorId="0" shapeId="0" xr:uid="{A54B0619-13A8-2140-A743-D23F20833EE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46</t>
        </r>
      </text>
    </comment>
    <comment ref="Y20" authorId="0" shapeId="0" xr:uid="{ACBB997A-C5B1-4846-BBA1-F8A79C494DA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 of 46</t>
        </r>
      </text>
    </comment>
    <comment ref="M30" authorId="0" shapeId="0" xr:uid="{B6F67FB3-B22D-904C-84EE-BE56FB9BD18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8 - page 80 of 242</t>
        </r>
      </text>
    </comment>
    <comment ref="S30" authorId="0" shapeId="0" xr:uid="{E29AC784-1721-7D4F-A385-3C1FBE204C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2 - page 109 of 242</t>
        </r>
      </text>
    </comment>
    <comment ref="T30" authorId="0" shapeId="0" xr:uid="{54A31CDE-9D65-5043-8D5E-A0C916EC7BC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5 - page 81 of 242</t>
        </r>
      </text>
    </comment>
    <comment ref="Y30" authorId="0" shapeId="0" xr:uid="{528142EB-A430-7845-AEF7-F7E60632CEC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1 - page 78, 87 and 91 of 242 (says combination)</t>
        </r>
      </text>
    </comment>
    <comment ref="F42" authorId="0" shapeId="0" xr:uid="{73852772-716C-B041-A4A9-7E13E476341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Many of these are early-stage and hence draft permits are not available </t>
        </r>
      </text>
    </comment>
    <comment ref="H79" authorId="0" shapeId="0" xr:uid="{4FE4324C-C6A9-1B47-BAC7-AFE9CBBEC53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74</t>
        </r>
      </text>
    </comment>
    <comment ref="I79" authorId="0" shapeId="0" xr:uid="{0207973D-F3D9-5540-9934-827266D00B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74</t>
        </r>
      </text>
    </comment>
    <comment ref="K79" authorId="0" shapeId="0" xr:uid="{0BC562DC-E4B9-D646-9DB9-ABD967BB226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204 in project narrative</t>
        </r>
      </text>
    </comment>
    <comment ref="L79" authorId="0" shapeId="0" xr:uid="{77A17EBE-192E-EA4D-9592-E558DBC4248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52 of 74</t>
        </r>
      </text>
    </comment>
    <comment ref="P79" authorId="0" shapeId="0" xr:uid="{A0045B6E-685E-574D-AB4B-A35F371BEC1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1.8, page 14 of 74</t>
        </r>
      </text>
    </comment>
    <comment ref="X79" authorId="0" shapeId="0" xr:uid="{A9BC373E-2451-9742-BCA9-3837CD51B63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74</t>
        </r>
      </text>
    </comment>
    <comment ref="Y79" authorId="0" shapeId="0" xr:uid="{144129E0-0761-BA4B-9EF9-ECFB3EA81D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page 44, 46, 49 of 74 - looks like AoR is mainly plume-governed although could also be a combination</t>
        </r>
      </text>
    </comment>
    <comment ref="H81" authorId="0" shapeId="0" xr:uid="{1970C82E-44DC-B742-BDF4-A1E588ADEE1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 of 44</t>
        </r>
      </text>
    </comment>
    <comment ref="I81" authorId="0" shapeId="0" xr:uid="{71878F88-CE50-E742-A8B8-E392F7BD63D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Page 9 of 44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  <comment ref="M81" authorId="0" shapeId="0" xr:uid="{8ABF04D0-4E7F-B644-ADD8-B721E34A219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7 of 44</t>
        </r>
      </text>
    </comment>
    <comment ref="P81" authorId="0" shapeId="0" xr:uid="{6B8D4CD0-571B-2A44-85FA-C8612525AAE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 of 44</t>
        </r>
      </text>
    </comment>
    <comment ref="S81" authorId="0" shapeId="0" xr:uid="{C9D72634-A6CB-6749-BF20-49AD750B8E7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B5 - page 24 of 44</t>
        </r>
      </text>
    </comment>
    <comment ref="T81" authorId="0" shapeId="0" xr:uid="{E099A3A4-76C4-2E4F-8A20-3F387A9A2EC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 xml:space="preserve">Because density in the storage formation is lower than density in the USDW (page 22 of
</t>
        </r>
        <r>
          <rPr>
            <sz val="10"/>
            <color rgb="FF000000"/>
            <rFont val="Tahoma"/>
            <family val="2"/>
          </rPr>
          <t>44), a placeholder (table B5 - page 24 of 44) is used to represent the low density difference</t>
        </r>
      </text>
    </comment>
    <comment ref="X81" authorId="0" shapeId="0" xr:uid="{57519BB4-9BCA-5242-A3E6-D66AC99E0D5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332 (Table 7)</t>
        </r>
      </text>
    </comment>
    <comment ref="Y81" authorId="0" shapeId="0" xr:uid="{78A4C0C6-1B00-444A-BAE4-E3E28EBC9EF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24 (smaller extent of CO2 plume compared to pressure front), 25 of 44 - AoR entirely outside plume</t>
        </r>
      </text>
    </comment>
    <comment ref="J82" authorId="0" shapeId="0" xr:uid="{43485E03-BD34-EF4C-AEB2-AE58E7093B3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92 (table 7) and 155 of 242 </t>
        </r>
      </text>
    </comment>
    <comment ref="M82" authorId="0" shapeId="0" xr:uid="{B20E9B98-1CAC-6C4D-80ED-3B8CDB0ED73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Page 92 (table 7) and 155 of 242 
</t>
        </r>
      </text>
    </comment>
    <comment ref="S82" authorId="0" shapeId="0" xr:uid="{11D42BE2-10D8-534A-9EEA-51D3A3808FA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90 of 242 (table 6)</t>
        </r>
      </text>
    </comment>
    <comment ref="X82" authorId="0" shapeId="0" xr:uid="{8DD69A32-78ED-8D4D-A7A3-EF534784FAA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332 (Table 7)</t>
        </r>
      </text>
    </comment>
    <comment ref="Y82" authorId="0" shapeId="0" xr:uid="{D6C13BC7-D052-5F4F-BF92-7995C26864A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43 to 47 of 332. AoR is entirely outside critical pressure region, hence must be plume governed</t>
        </r>
      </text>
    </comment>
    <comment ref="N83" authorId="0" shapeId="0" xr:uid="{98A10B7A-4D76-FE4D-8B91-88D29382404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43 of 46 - 6 different injection rates</t>
        </r>
      </text>
    </comment>
    <comment ref="Y83" authorId="0" shapeId="0" xr:uid="{A7F17C5C-0A74-0340-A1E4-EFC8707C8BD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46 - AoR is entirely outside plume</t>
        </r>
      </text>
    </comment>
    <comment ref="M85" authorId="0" shapeId="0" xr:uid="{81F5A0AC-637C-F34A-BAA6-B0930695D5C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38</t>
        </r>
      </text>
    </comment>
    <comment ref="P85" authorId="0" shapeId="0" xr:uid="{95EF0B2B-6DFF-4243-89AE-B8061CDC3B2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38</t>
        </r>
      </text>
    </comment>
    <comment ref="T85" authorId="0" shapeId="0" xr:uid="{95CC9A72-E487-F543-A7D0-32AB15D680B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18 of 38 - high end of density considered</t>
        </r>
      </text>
    </comment>
    <comment ref="Y85" authorId="0" shapeId="0" xr:uid="{82046FD5-EEF3-E74F-87CC-A2D8E7DB800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21 of 38</t>
        </r>
      </text>
    </comment>
    <comment ref="G88" authorId="0" shapeId="0" xr:uid="{CE0624B0-860A-3345-B605-DF4BDA9698A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Other wells planned, but Spirea treated as a single well</t>
        </r>
      </text>
    </comment>
    <comment ref="J88" authorId="0" shapeId="0" xr:uid="{411C6F3C-388C-DE44-BB84-9037E5D7C41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2.22 - Page 100 of 548</t>
        </r>
      </text>
    </comment>
    <comment ref="M88" authorId="0" shapeId="0" xr:uid="{4C58C659-549A-BA4D-AF1F-E0E730A269B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2.22 - Page 100 of 548 - net thickness considered</t>
        </r>
      </text>
    </comment>
    <comment ref="P88" authorId="0" shapeId="0" xr:uid="{DC6CEB90-8543-6145-A3C5-9A92E622510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33 of 548 - Sporea I-1 alone considered</t>
        </r>
      </text>
    </comment>
    <comment ref="S88" authorId="0" shapeId="0" xr:uid="{1290734F-2ED1-3B46-859C-22A7AB995D8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307 of 548</t>
        </r>
      </text>
    </comment>
    <comment ref="T88" authorId="0" shapeId="0" xr:uid="{F1A10888-0614-2048-8775-DCBE875CB36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B.5 - page 306 of 548</t>
        </r>
      </text>
    </comment>
    <comment ref="Y88" authorId="0" shapeId="0" xr:uid="{ACD0E874-3150-FD48-819E-63B16726419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166 of 548</t>
        </r>
      </text>
    </comment>
    <comment ref="J89" authorId="0" shapeId="0" xr:uid="{265F6D81-0D75-6A4F-A684-1187D077924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9 - Page 102 of 1060</t>
        </r>
      </text>
    </comment>
    <comment ref="M89" authorId="0" shapeId="0" xr:uid="{8FDADC21-ACFD-4444-BCD1-9E8D63F2E41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8 - page 102 of 1060</t>
        </r>
      </text>
    </comment>
    <comment ref="P89" authorId="0" shapeId="0" xr:uid="{9BE49CAD-47B7-A247-BEC4-E448EF5E418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949 of 1060, average per well considered, but same result whether average or total</t>
        </r>
      </text>
    </comment>
    <comment ref="S89" authorId="0" shapeId="0" xr:uid="{FF5EC860-3035-B548-B55E-5FC7F95B6AC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</t>
        </r>
      </text>
    </comment>
    <comment ref="T89" authorId="0" shapeId="0" xr:uid="{20EE8A2E-1EBA-C041-A54F-38C3785CCCA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</t>
        </r>
      </text>
    </comment>
    <comment ref="Y89" authorId="0" shapeId="0" xr:uid="{274C425D-5937-3048-B6CD-36154972971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 and figures 27-30 (page 128 - 130)</t>
        </r>
      </text>
    </comment>
    <comment ref="J90" authorId="0" shapeId="0" xr:uid="{6A6711D9-BBA1-FF41-860D-A6181322ABA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371 of 374</t>
        </r>
      </text>
    </comment>
    <comment ref="M90" authorId="0" shapeId="0" xr:uid="{37593F30-F568-D14A-8A0D-1E91B79BD18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370 of 374</t>
        </r>
      </text>
    </comment>
    <comment ref="P90" authorId="0" shapeId="0" xr:uid="{C64A6221-9424-5D4F-AA77-B4E98D30080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374</t>
        </r>
      </text>
    </comment>
    <comment ref="S90" authorId="0" shapeId="0" xr:uid="{99DD69F2-DA95-7047-94BD-ED0B193F4E0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128 of 374</t>
        </r>
      </text>
    </comment>
    <comment ref="T90" authorId="0" shapeId="0" xr:uid="{9DDAA97B-A734-BF45-B169-CC53812A04F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128 of 374</t>
        </r>
      </text>
    </comment>
    <comment ref="Y90" authorId="0" shapeId="0" xr:uid="{08EF7E77-A086-EA44-A126-3627FC2985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8 of 374</t>
        </r>
      </text>
    </comment>
    <comment ref="C91" authorId="0" shapeId="0" xr:uid="{32C9959C-9521-AB48-89C2-CDA4DC38B75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Risk-based AoR</t>
        </r>
      </text>
    </comment>
    <comment ref="Y91" authorId="0" shapeId="0" xr:uid="{D62939F5-ED1A-0543-993E-D758D051331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5-6: Page 204 of 940 (AoR seems to be the stabilized plume + a buffer)</t>
        </r>
      </text>
    </comment>
    <comment ref="C92" authorId="0" shapeId="0" xr:uid="{72238311-074F-C348-9900-20BAE9F99F5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Risk-based AoR</t>
        </r>
      </text>
    </comment>
    <comment ref="J93" authorId="0" shapeId="0" xr:uid="{18155F73-CD7D-0948-BBA8-A572BD19971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1056 of 1076</t>
        </r>
      </text>
    </comment>
    <comment ref="M93" authorId="0" shapeId="0" xr:uid="{299640BC-9BB5-F84C-ABF2-0C7DEE0F318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562 of 1076</t>
        </r>
      </text>
    </comment>
    <comment ref="P93" authorId="0" shapeId="0" xr:uid="{8049B80B-2961-C74D-B5D6-1DD3BFD5ADC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595 of 1076</t>
        </r>
      </text>
    </comment>
    <comment ref="S93" authorId="0" shapeId="0" xr:uid="{CB8BD86D-EF6B-2049-8E02-AF9F5604BC8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562 of 1076</t>
        </r>
      </text>
    </comment>
    <comment ref="T93" authorId="0" shapeId="0" xr:uid="{A4EF481A-C892-6C4A-91AE-6F76A6335A7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579 and 580 of 1076</t>
        </r>
      </text>
    </comment>
    <comment ref="Y93" authorId="0" shapeId="0" xr:uid="{3061464F-FD4F-5B40-8FAA-7199CB52AFD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99 of 1076</t>
        </r>
      </text>
    </comment>
  </commentList>
</comments>
</file>

<file path=xl/sharedStrings.xml><?xml version="1.0" encoding="utf-8"?>
<sst xmlns="http://schemas.openxmlformats.org/spreadsheetml/2006/main" count="1232" uniqueCount="351">
  <si>
    <t>Project</t>
  </si>
  <si>
    <t>S.No</t>
  </si>
  <si>
    <t>Lorain Carbon Zero Solutions, LLC</t>
  </si>
  <si>
    <t>Yes</t>
  </si>
  <si>
    <t>k_low</t>
  </si>
  <si>
    <t>k_high</t>
  </si>
  <si>
    <t>k_av</t>
  </si>
  <si>
    <t>h_low</t>
  </si>
  <si>
    <t>h_high</t>
  </si>
  <si>
    <t>h_av</t>
  </si>
  <si>
    <t>z_low</t>
  </si>
  <si>
    <t>z_high</t>
  </si>
  <si>
    <t>z_av</t>
  </si>
  <si>
    <t>delta_rho</t>
  </si>
  <si>
    <t>AoR governed by:</t>
  </si>
  <si>
    <t>Pressure</t>
  </si>
  <si>
    <t>Units</t>
  </si>
  <si>
    <t>mD</t>
  </si>
  <si>
    <t>m</t>
  </si>
  <si>
    <t>MT/year</t>
  </si>
  <si>
    <t>kg/m3</t>
  </si>
  <si>
    <t>z_delta_rho_g</t>
  </si>
  <si>
    <t>bar</t>
  </si>
  <si>
    <t>(As per permit)</t>
  </si>
  <si>
    <t>(As per phase diagram)</t>
  </si>
  <si>
    <t>Oxy Low Carbon Ventures, LLC Brown Pelican</t>
  </si>
  <si>
    <t>Marquis Carbon Injection, LLC</t>
  </si>
  <si>
    <t>Not able to find numbers, but found map of AoR</t>
  </si>
  <si>
    <t>Wabash Carbon Services</t>
  </si>
  <si>
    <t>Plume</t>
  </si>
  <si>
    <t>Custom units</t>
  </si>
  <si>
    <t>Pelican Renewables, LLC</t>
  </si>
  <si>
    <t>Combination</t>
  </si>
  <si>
    <t>Do this first</t>
  </si>
  <si>
    <t>EPA Region</t>
  </si>
  <si>
    <t>Pacific Southwest (9)</t>
  </si>
  <si>
    <t>Q_low</t>
  </si>
  <si>
    <t>Q_high</t>
  </si>
  <si>
    <t>Q_av</t>
  </si>
  <si>
    <t>log(kh/Q_low)</t>
  </si>
  <si>
    <t>log(kh/Q_high)</t>
  </si>
  <si>
    <t>log(kh/Q_av)</t>
  </si>
  <si>
    <t>Per well</t>
  </si>
  <si>
    <t>Number of injection wells</t>
  </si>
  <si>
    <t>H</t>
  </si>
  <si>
    <t>2 injection zones, 6 different injection rates, Separate AoR for each injection zone</t>
  </si>
  <si>
    <t>Sutter Decarbonization Project</t>
  </si>
  <si>
    <t>Missing AoR and corrective action plan folder</t>
  </si>
  <si>
    <t xml:space="preserve">San Joaquin Renewables/San Joaquin Renewables LLC (SJR)	</t>
  </si>
  <si>
    <t>Withdrawn</t>
  </si>
  <si>
    <t>Mendota Carbon Negative Energy Project/Clean Energy Systems (CES)</t>
  </si>
  <si>
    <t>Not enough information</t>
  </si>
  <si>
    <t>Archer Daniels Midland - Decatur Campus</t>
  </si>
  <si>
    <t>Midwest (5)</t>
  </si>
  <si>
    <t>Most information redacted</t>
  </si>
  <si>
    <t>Can be plotted</t>
  </si>
  <si>
    <t>10 EPA regions</t>
  </si>
  <si>
    <t>South (6)</t>
  </si>
  <si>
    <t>One Carbon Partnership, LP</t>
  </si>
  <si>
    <t>One Earth Sequestration, LLC</t>
  </si>
  <si>
    <t>Heartland Greenway Carbon Storage
Christian County, Illinois</t>
  </si>
  <si>
    <t>Archer Daniels Midland – Maroa
Macon County, Illinois</t>
  </si>
  <si>
    <t>BKVerde, LLC: Whites Bayou</t>
  </si>
  <si>
    <t>White Energy Carbon Solutions, LLC: Texas Carbon Storage I</t>
  </si>
  <si>
    <t xml:space="preserve">Bluebonnet Sequestration Hub, LLC: Bluebonnet </t>
  </si>
  <si>
    <t>Midwest (7)</t>
  </si>
  <si>
    <t>PureField Carbon Capture, LLC: Russell CO2 Storage Complex</t>
  </si>
  <si>
    <t>Pratt Energy: Pratt Energy CCS Project</t>
  </si>
  <si>
    <t>Carbon America: Denova</t>
  </si>
  <si>
    <t>Mountains and Plains (8)</t>
  </si>
  <si>
    <t>Four Corners Carbon Capture, LLC: San Juan Basin Sequestration</t>
  </si>
  <si>
    <t>No</t>
  </si>
  <si>
    <t>1PointFive Sequestration, LLC: South Texas Sequestration Project..</t>
  </si>
  <si>
    <t>Permit tracker</t>
  </si>
  <si>
    <t>Hackberry Carbon Sequestration, LLC:
Hackberry Sequestration</t>
  </si>
  <si>
    <t>DT Midstream Holdings, LLC: LA CCS</t>
  </si>
  <si>
    <t>Capio Sequestration, LLC: Capio
Sherburne CCS Wells #1</t>
  </si>
  <si>
    <t>River Parish Sequestration, LLC: River
Parish Sequestration - RPN 1</t>
  </si>
  <si>
    <t>River Parish Sequestration, LLC: River
Parish Sequestration - RPN 2</t>
  </si>
  <si>
    <t>River Parish Sequestration, LLC: River
Parish Sequestration - RPN 3</t>
  </si>
  <si>
    <t>River Parish Sequestration, LLC: River
Parish Sequestration - RPN 4</t>
  </si>
  <si>
    <t>River Parish Sequestration, LLC: River
Parish Sequestration - RPN 5</t>
  </si>
  <si>
    <t>Venture Global CCS Cameron, LLC</t>
  </si>
  <si>
    <t>Milestone Carbon Midland CCS Hub, LLC:
Dusek CCS #2</t>
  </si>
  <si>
    <t>Non-EPA</t>
  </si>
  <si>
    <t>Tallgrass: Eastern Wyoming Sequestration
Hub</t>
  </si>
  <si>
    <t>DCC West Project, LLC</t>
  </si>
  <si>
    <t>Blue Flint Sequester Company, LLC</t>
  </si>
  <si>
    <t>Red Trail Energy, LLC</t>
  </si>
  <si>
    <t>North Shore Exploration and Production, LLC: Painter Reservoir CCS1</t>
  </si>
  <si>
    <t>Permit denied</t>
  </si>
  <si>
    <t>Close to interface</t>
  </si>
  <si>
    <t>Frontier Carbon Solutions</t>
  </si>
  <si>
    <t>Casper Carbon Storage</t>
  </si>
  <si>
    <t>Southeast (4)</t>
  </si>
  <si>
    <t>Denbury Carbon Solutions, LLC: Orion</t>
  </si>
  <si>
    <t>Mississippi Power/Southern Company: ECO2S</t>
  </si>
  <si>
    <t>Tenaska: Longleaf CCS Hub</t>
  </si>
  <si>
    <t>Denbury Carbon Solutions, LLC: Leo</t>
  </si>
  <si>
    <t>Magnolia Sequestration Hub, LLC</t>
  </si>
  <si>
    <t>Gulf Coast Sequestration: Minerva</t>
  </si>
  <si>
    <t>CapturePoint Solutions, LLC: CCS1 - Wilcox</t>
  </si>
  <si>
    <t xml:space="preserve">Gulf Coast Sequestration: Goose Lake </t>
  </si>
  <si>
    <t xml:space="preserve">Shell U.S. Power and Gas, LC: El Camino </t>
  </si>
  <si>
    <t>Orchard Storage Company, LLC: Orchard</t>
  </si>
  <si>
    <t>CapturePoint Solutions, LLC: CCS 2 - Wilcox 2</t>
  </si>
  <si>
    <t>Strategiv Biofuels, LLC: LGF Columbia</t>
  </si>
  <si>
    <t>Cleco Power, LLC: Diamond Vault</t>
  </si>
  <si>
    <t>BP Carbon Solutions LLC: Jasper County Storage Facility</t>
  </si>
  <si>
    <t>Denbury Carbon Solutions, LLC: Draco</t>
  </si>
  <si>
    <t>Pelican Sequestration Hub, LLC: Pelican Sequestration Project</t>
  </si>
  <si>
    <t>River Parish Sequestration, LLC: River
Parish Sequestration - RPS 1 &amp; 2</t>
  </si>
  <si>
    <t>Lapis Energy (AR Development) LP: Blue</t>
  </si>
  <si>
    <t xml:space="preserve">Capture Point Solutions, LLC: CCUS 1 </t>
  </si>
  <si>
    <t>Pineywoods CCS, LLC: Pineywoods CCS Hub</t>
  </si>
  <si>
    <t>Harvest Bend CCS LLC: White Castle</t>
  </si>
  <si>
    <t xml:space="preserve">BP Carbon Solutions LLC: West Bay </t>
  </si>
  <si>
    <t xml:space="preserve">Carbon TerraVault  I LLC: CTV Elk Hills A1-A2 </t>
  </si>
  <si>
    <t>Carbon TerraVault  I LLC: Elk Hills 26R</t>
  </si>
  <si>
    <t>Aera Energy LLC: CarbonFrontier</t>
  </si>
  <si>
    <t>Carbon TerraVault  Holdings: CTV II</t>
  </si>
  <si>
    <t>Carbon TerraVault  Holdings: CTV III</t>
  </si>
  <si>
    <t>Carbon TerraVault  Holdings: CTV IV</t>
  </si>
  <si>
    <t>Montezuma NorCal CarbonSequestration  Hub</t>
  </si>
  <si>
    <t>Calpine California CCUS Holdings: Sutter Decarbonization Project</t>
  </si>
  <si>
    <t>Chevron USA Inc, Kern River Eastridge CCS</t>
  </si>
  <si>
    <t>State</t>
  </si>
  <si>
    <t>AL</t>
  </si>
  <si>
    <t>MS</t>
  </si>
  <si>
    <t>Permit found with required numbers?</t>
  </si>
  <si>
    <t>WY</t>
  </si>
  <si>
    <t>ND</t>
  </si>
  <si>
    <t xml:space="preserve">Non-EPA </t>
  </si>
  <si>
    <t>Mismatch, but curious because of the low perm</t>
  </si>
  <si>
    <t>Applicant Name</t>
  </si>
  <si>
    <t>Project Name</t>
  </si>
  <si>
    <t>Well Applications</t>
  </si>
  <si>
    <t>County/Tribe</t>
  </si>
  <si>
    <t>Application Received Date</t>
  </si>
  <si>
    <t>Completeness Review - Estimated</t>
  </si>
  <si>
    <t>Completeness Review - Actual</t>
  </si>
  <si>
    <t>Technical Review - Estimated</t>
  </si>
  <si>
    <t>Technical Review - Actual</t>
  </si>
  <si>
    <t>On Hold Start Date</t>
  </si>
  <si>
    <t>On Hold End Date</t>
  </si>
  <si>
    <t>Prepare Draft Permit - Estimated</t>
  </si>
  <si>
    <t>Prepare Draft Permit - Actual</t>
  </si>
  <si>
    <t>Public Comment Period - Estimated</t>
  </si>
  <si>
    <t>Public Comment Period - Actual</t>
  </si>
  <si>
    <t>Prepare Final Permit Decision - Estimated</t>
  </si>
  <si>
    <t>Prepare Final Permit Decision - Actual</t>
  </si>
  <si>
    <t>2nd Public Comment Period - Estimated</t>
  </si>
  <si>
    <t>2nd Public Comment Period - Actual</t>
  </si>
  <si>
    <t>2nd Prepare Final Permit Decision - Estimated</t>
  </si>
  <si>
    <t>2nd Prepare Final Permit Decision - Actual</t>
  </si>
  <si>
    <t>24 Month Goal Date</t>
  </si>
  <si>
    <t>Carbon TerraVault I, LLC</t>
  </si>
  <si>
    <t>CTV Elk Hills A1-A2</t>
  </si>
  <si>
    <t>9</t>
  </si>
  <si>
    <t>California</t>
  </si>
  <si>
    <t>Kern</t>
  </si>
  <si>
    <t>-</t>
  </si>
  <si>
    <t>Elk Hills 26R</t>
  </si>
  <si>
    <t>Lorain CCS</t>
  </si>
  <si>
    <t>5</t>
  </si>
  <si>
    <t>Ohio</t>
  </si>
  <si>
    <t>Lorain</t>
  </si>
  <si>
    <t>Oxy Low Carbon Ventures, LLC</t>
  </si>
  <si>
    <t>Brown Pelican</t>
  </si>
  <si>
    <t>6</t>
  </si>
  <si>
    <t>Texas</t>
  </si>
  <si>
    <t>Ector</t>
  </si>
  <si>
    <t>Carbon TerraVault Holdings, LLC</t>
  </si>
  <si>
    <t>CTV II</t>
  </si>
  <si>
    <t>San Joaquin</t>
  </si>
  <si>
    <t>CTV III</t>
  </si>
  <si>
    <t>Marquis Carbon</t>
  </si>
  <si>
    <t>Illinois</t>
  </si>
  <si>
    <t>Putnam</t>
  </si>
  <si>
    <t>Heartland Greenway Carbon Storage, LLC</t>
  </si>
  <si>
    <t>Heartland Greenway</t>
  </si>
  <si>
    <t>Christian</t>
  </si>
  <si>
    <t>Hoosier #1</t>
  </si>
  <si>
    <t>Indiana</t>
  </si>
  <si>
    <t>Randolph</t>
  </si>
  <si>
    <t>One Earth CCS</t>
  </si>
  <si>
    <t>Ford</t>
  </si>
  <si>
    <t>Aera Energy, LLC</t>
  </si>
  <si>
    <t>CarbonFrontier</t>
  </si>
  <si>
    <t>Orchard Storage Company, LLC</t>
  </si>
  <si>
    <t>Orchard</t>
  </si>
  <si>
    <t>Gaines</t>
  </si>
  <si>
    <t>Lapis Energy (AR Development) LP</t>
  </si>
  <si>
    <t>*Blue</t>
  </si>
  <si>
    <t>Arkansas</t>
  </si>
  <si>
    <t>Union</t>
  </si>
  <si>
    <t>*Vervain</t>
  </si>
  <si>
    <t>McLean and Logan</t>
  </si>
  <si>
    <t>Pelican</t>
  </si>
  <si>
    <t>Archer Daniels Midland</t>
  </si>
  <si>
    <t>*ADM Decatur Campus</t>
  </si>
  <si>
    <t>Macon</t>
  </si>
  <si>
    <t>PureField Carbon Capture, LLC</t>
  </si>
  <si>
    <t>Russell CO2 Storage Complex</t>
  </si>
  <si>
    <t>7</t>
  </si>
  <si>
    <t>Kansas</t>
  </si>
  <si>
    <t>Russell</t>
  </si>
  <si>
    <t>Maroa</t>
  </si>
  <si>
    <t>Vault</t>
  </si>
  <si>
    <t>Linden</t>
  </si>
  <si>
    <t>Montgomery</t>
  </si>
  <si>
    <t>CTV IV</t>
  </si>
  <si>
    <t>Sacramento</t>
  </si>
  <si>
    <t>Tenaska</t>
  </si>
  <si>
    <t>Longleaf CCS Hub</t>
  </si>
  <si>
    <t>4</t>
  </si>
  <si>
    <t>Alabama</t>
  </si>
  <si>
    <t>Mobile</t>
  </si>
  <si>
    <t>Montezuma NorCal Carbon Sequestration Hub</t>
  </si>
  <si>
    <t>Montezuma Carbon LLC</t>
  </si>
  <si>
    <t>Solano</t>
  </si>
  <si>
    <t>Calpine California CCUS Holdings</t>
  </si>
  <si>
    <t>Sutter</t>
  </si>
  <si>
    <t>Compass</t>
  </si>
  <si>
    <t>DeWitt</t>
  </si>
  <si>
    <t>Four Corners Carbon Capture, LLC</t>
  </si>
  <si>
    <t>San Juan Basin Sequestration</t>
  </si>
  <si>
    <t>New Mexico</t>
  </si>
  <si>
    <t>San Juan</t>
  </si>
  <si>
    <t>BP Carbon Solutions LLC</t>
  </si>
  <si>
    <t>Jasper County Storage Facility</t>
  </si>
  <si>
    <t>Jasper</t>
  </si>
  <si>
    <t>Milestone Carbon Midland CCS Hub, LLC</t>
  </si>
  <si>
    <t>Dusek CCS #2</t>
  </si>
  <si>
    <t>Upton</t>
  </si>
  <si>
    <t>CTV V</t>
  </si>
  <si>
    <t>CapturePoint Solutions, LLC</t>
  </si>
  <si>
    <t>CCUS 1</t>
  </si>
  <si>
    <t>N/A</t>
  </si>
  <si>
    <t>Osage Nation</t>
  </si>
  <si>
    <t>Bluebonnet Sequestration Hub, LLC</t>
  </si>
  <si>
    <t>Bluebonnet</t>
  </si>
  <si>
    <t>Chambers</t>
  </si>
  <si>
    <t>Pineywoods CCS, LLC</t>
  </si>
  <si>
    <t>Pineywoods CCS Hub</t>
  </si>
  <si>
    <t>Liberty &amp; Hardin</t>
  </si>
  <si>
    <t>1PointFive Sequestration, LLC</t>
  </si>
  <si>
    <t>South Texas Sequestration Project (Kleberg Hub)</t>
  </si>
  <si>
    <t>Kleberg</t>
  </si>
  <si>
    <t>Pratt Energy</t>
  </si>
  <si>
    <t>Pratt Energy CCS Project</t>
  </si>
  <si>
    <t>Pratt</t>
  </si>
  <si>
    <t>Carbon America</t>
  </si>
  <si>
    <t>Denova</t>
  </si>
  <si>
    <t>8</t>
  </si>
  <si>
    <t>Colorado</t>
  </si>
  <si>
    <t>Washington</t>
  </si>
  <si>
    <t>West Bay</t>
  </si>
  <si>
    <t>Galveston</t>
  </si>
  <si>
    <t>Chevron U.S.A., Inc.</t>
  </si>
  <si>
    <t>Kern River Eastridge CCS</t>
  </si>
  <si>
    <t>Kern County</t>
  </si>
  <si>
    <t>BKVerde, LLC</t>
  </si>
  <si>
    <t>Whites Bayou</t>
  </si>
  <si>
    <t>Liberty</t>
  </si>
  <si>
    <t>White Energy Carbon Solutions, LLC</t>
  </si>
  <si>
    <t>Texas Carbon Storage I</t>
  </si>
  <si>
    <t>Deaf Smith</t>
  </si>
  <si>
    <t>Titan Carbon Sequestration, LLC</t>
  </si>
  <si>
    <t>Titan Carbon Sequestration</t>
  </si>
  <si>
    <t>Jefferson</t>
  </si>
  <si>
    <t>ExxonMobil Low Carbon Solutions Onshore Storage LLC</t>
  </si>
  <si>
    <t>Rose Carbon Capture and Storage Project</t>
  </si>
  <si>
    <t>Voyager</t>
  </si>
  <si>
    <t>Nebraska</t>
  </si>
  <si>
    <t>Morrill</t>
  </si>
  <si>
    <t>Tri-State CCS, LLC</t>
  </si>
  <si>
    <t>Tri-State CCS Redbud 1</t>
  </si>
  <si>
    <t>3</t>
  </si>
  <si>
    <t>West Virginia</t>
  </si>
  <si>
    <t>Hancock</t>
  </si>
  <si>
    <t>Tampa Electric</t>
  </si>
  <si>
    <t>Polk Storage Complex</t>
  </si>
  <si>
    <t>Florida</t>
  </si>
  <si>
    <t>Polk County</t>
  </si>
  <si>
    <t>CDP II CO2 Sequestration, LLC</t>
  </si>
  <si>
    <t>Caliche Beaumont Sequestration Project</t>
  </si>
  <si>
    <t>Lambda Energy Resources</t>
  </si>
  <si>
    <t>Brown 4</t>
  </si>
  <si>
    <t>Michigan</t>
  </si>
  <si>
    <t>Manistee</t>
  </si>
  <si>
    <t>Carbon Storage Solutions, LLC</t>
  </si>
  <si>
    <t>Front Range 1-1</t>
  </si>
  <si>
    <t>Weld</t>
  </si>
  <si>
    <t>Bayou Bend CCS LLC</t>
  </si>
  <si>
    <t>Bayou Bend East</t>
  </si>
  <si>
    <t>ConocoPhillips Texas Gulf Coast CCS LLC</t>
  </si>
  <si>
    <t>ConocoPhillips Texas Gulf Coast CCS Refugio</t>
  </si>
  <si>
    <t>Refugio &amp; Aransas</t>
  </si>
  <si>
    <t>Vault GSL - Aster</t>
  </si>
  <si>
    <t>Aster</t>
  </si>
  <si>
    <t>Madison</t>
  </si>
  <si>
    <t>Vault GSL - Beargrass</t>
  </si>
  <si>
    <t>Beargrass</t>
  </si>
  <si>
    <t>Wabash</t>
  </si>
  <si>
    <t>CTV VI</t>
  </si>
  <si>
    <t>Redacted</t>
  </si>
  <si>
    <t>Milestone Carbon Delaware CCS Hub, LLC</t>
  </si>
  <si>
    <t>Loving CCS Hub Central Loving Facility</t>
  </si>
  <si>
    <t>Loving</t>
  </si>
  <si>
    <t>Tallgrass Energy, L.P.</t>
  </si>
  <si>
    <t>Tallgrass High Plains Carbon Storage</t>
  </si>
  <si>
    <t>Kimball</t>
  </si>
  <si>
    <t>S. No</t>
  </si>
  <si>
    <t>EPA Class VI tracker as of 18th September 2024</t>
  </si>
  <si>
    <t>Mid-atlantic (3)</t>
  </si>
  <si>
    <t>Tri-State CCS, LLC: Tri-State CCS Redbud 1</t>
  </si>
  <si>
    <t>Tampa Electric: Polk Storage Complex</t>
  </si>
  <si>
    <t>In my tracker as well</t>
  </si>
  <si>
    <t>TOTAL</t>
  </si>
  <si>
    <t>Vault: Linden</t>
  </si>
  <si>
    <t>Heartland Greenway Carbon Storage, LLC: Compass</t>
  </si>
  <si>
    <t>Lambda Energy Resources: Brown 4</t>
  </si>
  <si>
    <t>Titan Carbon Sequestration, LLC: Titan Carbon Sequestration</t>
  </si>
  <si>
    <t>CDP II CO2 Sequestration, LLC: Caliche Beaumont Sequestration Project</t>
  </si>
  <si>
    <t>Bayou Bend CCS LLC: Bayou Bend East</t>
  </si>
  <si>
    <t xml:space="preserve">ConocoPhillips Texas Gulf Coast CCS LLC: ConocoPhillips Texas Gulf Coast CCS Refugio </t>
  </si>
  <si>
    <t xml:space="preserve">Milestone Carbon Delaware CCS Hub, LLC: Loving CCS Hub Central Loving Facility </t>
  </si>
  <si>
    <t>Carbon America: Voyager</t>
  </si>
  <si>
    <t>Tallgrass Energy, L.P.: Tallgrass High Plains Carbon Storage</t>
  </si>
  <si>
    <t>Carbon Storage Solutions, LLC: Front Range 1-1</t>
  </si>
  <si>
    <t>Carbon TerraVault Holdings, LLC: CTV VI</t>
  </si>
  <si>
    <t>Heartland Greenway Carbon Storage LLC, Vervain</t>
  </si>
  <si>
    <t>Most information redacted, couldn't find perms and other information</t>
  </si>
  <si>
    <t>LA</t>
  </si>
  <si>
    <t>Data repo</t>
  </si>
  <si>
    <t>TX</t>
  </si>
  <si>
    <t>NE</t>
  </si>
  <si>
    <t>KS</t>
  </si>
  <si>
    <t>CO</t>
  </si>
  <si>
    <t>CA</t>
  </si>
  <si>
    <t>Carbon TerraVault  Holdings: CTV V</t>
  </si>
  <si>
    <t>On current EPA tracker</t>
  </si>
  <si>
    <t>FL</t>
  </si>
  <si>
    <t>Exxon Mobil Low Carbon Solutions Onshore Storage LLC: Rose Carbon Capture and Storage Project</t>
  </si>
  <si>
    <t>Unable to find AoR and corrective action plan</t>
  </si>
  <si>
    <t>Questions/pending to-do</t>
  </si>
  <si>
    <t>Added injection rates since there is single AoR for both wells. Only high end of reservoir thickness was found.</t>
  </si>
  <si>
    <t>OH</t>
  </si>
  <si>
    <t>IN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</si>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</sst>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m\/d\/yyyy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scheme val="minor"/>
    </font>
    <font>
      <sz val="10"/>
      <color rgb="FF000000"/>
      <name val="Aptos Narrow"/>
    </font>
    <font>
      <sz val="12"/>
      <color theme="1"/>
      <name val="Aptos Narrow"/>
      <scheme val="minor"/>
    </font>
    <font>
      <sz val="1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4" borderId="0" xfId="1" applyFill="1" applyAlignment="1">
      <alignment horizontal="center" vertical="center" wrapText="1"/>
    </xf>
    <xf numFmtId="0" fontId="2" fillId="3" borderId="0" xfId="1" applyFill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2" fillId="3" borderId="0" xfId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0" xfId="2"/>
    <xf numFmtId="164" fontId="9" fillId="0" borderId="0" xfId="2" applyNumberFormat="1"/>
    <xf numFmtId="165" fontId="9" fillId="0" borderId="0" xfId="2" applyNumberFormat="1"/>
    <xf numFmtId="0" fontId="9" fillId="0" borderId="0" xfId="2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165" fontId="9" fillId="0" borderId="0" xfId="2" applyNumberFormat="1" applyAlignment="1">
      <alignment horizontal="center" vertical="center"/>
    </xf>
    <xf numFmtId="0" fontId="10" fillId="0" borderId="0" xfId="2" applyFont="1" applyAlignment="1">
      <alignment horizontal="center" vertical="center"/>
    </xf>
    <xf numFmtId="164" fontId="10" fillId="0" borderId="0" xfId="2" applyNumberFormat="1" applyFont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0" fontId="9" fillId="2" borderId="0" xfId="2" applyFill="1" applyAlignment="1">
      <alignment horizontal="center" vertical="center"/>
    </xf>
    <xf numFmtId="0" fontId="9" fillId="5" borderId="0" xfId="2" applyFill="1" applyAlignment="1">
      <alignment horizontal="center" vertical="center"/>
    </xf>
    <xf numFmtId="0" fontId="9" fillId="6" borderId="0" xfId="2" applyFill="1" applyAlignment="1">
      <alignment horizontal="center" vertical="center"/>
    </xf>
    <xf numFmtId="164" fontId="9" fillId="2" borderId="0" xfId="2" applyNumberFormat="1" applyFill="1"/>
    <xf numFmtId="0" fontId="10" fillId="0" borderId="0" xfId="2" applyFont="1"/>
    <xf numFmtId="0" fontId="8" fillId="3" borderId="0" xfId="1" applyFont="1" applyFill="1" applyAlignment="1">
      <alignment horizontal="center" vertical="center" wrapText="1"/>
    </xf>
    <xf numFmtId="0" fontId="9" fillId="3" borderId="0" xfId="2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6686140D-CE07-4B46-8B5C-D3353CDC94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atf.us/wp-content/uploads/2023/12/12114813/class-vi-wells-fact-sheet.pdf" TargetMode="External"/><Relationship Id="rId13" Type="http://schemas.openxmlformats.org/officeDocument/2006/relationships/hyperlink" Target="https://www.epa.gov/system/files/documents/2023-02/One_Earth_AoR_and_Corrective_Action_Plan.pdf" TargetMode="External"/><Relationship Id="rId18" Type="http://schemas.openxmlformats.org/officeDocument/2006/relationships/hyperlink" Target="https://www.epa.gov/system/files/documents/2023-01/ADM_Narrative%2BAoR_and_Corrective_Action_Plan%2BWell_Construction_Plan.pdf" TargetMode="External"/><Relationship Id="rId3" Type="http://schemas.openxmlformats.org/officeDocument/2006/relationships/hyperlink" Target="https://www.epa.gov/system/files/documents/2023-06/HGCS_AoR_and_Corrective_Action_Plan.pdf" TargetMode="External"/><Relationship Id="rId7" Type="http://schemas.openxmlformats.org/officeDocument/2006/relationships/hyperlink" Target="https://www.epa.gov/system/files/documents/2023-02/One_Carbon_Partnership_AoR_and_Corrective_Action_Plan.pdf" TargetMode="External"/><Relationship Id="rId12" Type="http://schemas.openxmlformats.org/officeDocument/2006/relationships/hyperlink" Target="https://www.dmr.nd.gov/dmr/sites/www/files/documents/Oil%20and%20Gas/Class%20VI/Red%20Trail/C28848.pdf" TargetMode="External"/><Relationship Id="rId17" Type="http://schemas.openxmlformats.org/officeDocument/2006/relationships/hyperlink" Target="https://www.epa.gov/system/files/documents/2023-02/HGCS_AoR_and_Corrective_Action_Plan.pdf" TargetMode="External"/><Relationship Id="rId2" Type="http://schemas.openxmlformats.org/officeDocument/2006/relationships/hyperlink" Target="https://www.epa.gov/system/files/documents/2022-12/Marquis_AoR_and_Corrective_Action_Plan.pdf" TargetMode="External"/><Relationship Id="rId16" Type="http://schemas.openxmlformats.org/officeDocument/2006/relationships/hyperlink" Target="https://udr.epa.gov/ords/uicdr/r/uicdr_ext/uicdr-pub/map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www.epa.gov/system/files/documents/2023-01/Lorain_Narrative_and_AoR_and_Corrective_Action_Plan_and_Well_Construction_Plan_0.pdf" TargetMode="External"/><Relationship Id="rId6" Type="http://schemas.openxmlformats.org/officeDocument/2006/relationships/hyperlink" Target="https://www.regulations.gov/docket/EPA-R06-OW-2024-0410/document" TargetMode="External"/><Relationship Id="rId11" Type="http://schemas.openxmlformats.org/officeDocument/2006/relationships/hyperlink" Target="https://www.dmr.nd.gov/dmr/sites/www/files/documents/Oil%20and%20Gas/Class%20VI/Blue%20Flint/C29888.pdf" TargetMode="External"/><Relationship Id="rId5" Type="http://schemas.openxmlformats.org/officeDocument/2006/relationships/hyperlink" Target="https://www.epa.gov/system/files/documents/2024-01/class-vi-permit-tracker_1-5-24.pdf" TargetMode="External"/><Relationship Id="rId15" Type="http://schemas.openxmlformats.org/officeDocument/2006/relationships/hyperlink" Target="https://us-east-1.storage.xata.sh/m70jvte61h0dv1loi17idb22nc" TargetMode="External"/><Relationship Id="rId10" Type="http://schemas.openxmlformats.org/officeDocument/2006/relationships/hyperlink" Target="https://www.dmr.nd.gov/dmr/sites/www/files/documents/Oil%20and%20Gas/Class%20VI/DCC%20West/C30122.pdf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epa.gov/system/files/documents/2023-07/IN-167-6A-0001_Wabash_Draft_Permit.pdf" TargetMode="External"/><Relationship Id="rId9" Type="http://schemas.openxmlformats.org/officeDocument/2006/relationships/hyperlink" Target="https://drive.google.com/file/d/1pMqaPUiYbZrBU8mT5B8tNRWBuvCxbPDx/view" TargetMode="External"/><Relationship Id="rId14" Type="http://schemas.openxmlformats.org/officeDocument/2006/relationships/hyperlink" Target="https://www.dnr.louisiana.gov/assets/OC/ClassVI/PermitsandApplications/LouisianaDENRClassVIApplications_8-14-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77C-6FC8-B248-905A-A262F1E52B38}">
  <dimension ref="A2:AA93"/>
  <sheetViews>
    <sheetView tabSelected="1" zoomScale="143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E98" sqref="E98"/>
    </sheetView>
  </sheetViews>
  <sheetFormatPr baseColWidth="10" defaultRowHeight="16" x14ac:dyDescent="0.2"/>
  <cols>
    <col min="1" max="1" width="10.83203125" style="2"/>
    <col min="2" max="2" width="5" style="2" bestFit="1" customWidth="1"/>
    <col min="3" max="3" width="34.5" style="4" customWidth="1"/>
    <col min="4" max="4" width="21" style="4" bestFit="1" customWidth="1"/>
    <col min="5" max="5" width="10.5" style="4" bestFit="1" customWidth="1"/>
    <col min="6" max="6" width="24.5" style="4" bestFit="1" customWidth="1"/>
    <col min="7" max="7" width="13.1640625" style="4" bestFit="1" customWidth="1"/>
    <col min="8" max="8" width="8.5" style="2" bestFit="1" customWidth="1"/>
    <col min="9" max="9" width="6.5" style="2" bestFit="1" customWidth="1"/>
    <col min="10" max="10" width="5.33203125" style="2" bestFit="1" customWidth="1"/>
    <col min="11" max="11" width="6" style="2" bestFit="1" customWidth="1"/>
    <col min="12" max="12" width="6.5" style="2" bestFit="1" customWidth="1"/>
    <col min="13" max="13" width="6.33203125" style="2" bestFit="1" customWidth="1"/>
    <col min="14" max="15" width="8.5" style="2" bestFit="1" customWidth="1"/>
    <col min="16" max="16" width="9.1640625" style="2" bestFit="1" customWidth="1"/>
    <col min="17" max="17" width="5.6640625" style="2" bestFit="1" customWidth="1"/>
    <col min="18" max="18" width="6.1640625" style="2" bestFit="1" customWidth="1"/>
    <col min="19" max="19" width="5.33203125" style="2" bestFit="1" customWidth="1"/>
    <col min="20" max="20" width="8.83203125" style="2" bestFit="1" customWidth="1"/>
    <col min="21" max="21" width="12.6640625" style="2" bestFit="1" customWidth="1"/>
    <col min="22" max="22" width="13.33203125" style="2" bestFit="1" customWidth="1"/>
    <col min="23" max="23" width="12.6640625" style="2" bestFit="1" customWidth="1"/>
    <col min="24" max="24" width="12.33203125" style="2" bestFit="1" customWidth="1"/>
    <col min="25" max="25" width="14.6640625" style="2" bestFit="1" customWidth="1"/>
    <col min="26" max="26" width="20.33203125" style="2" bestFit="1" customWidth="1"/>
    <col min="27" max="27" width="51" style="4" bestFit="1" customWidth="1"/>
    <col min="28" max="16384" width="10.83203125" style="2"/>
  </cols>
  <sheetData>
    <row r="2" spans="2:27" ht="17" x14ac:dyDescent="0.2">
      <c r="C2" s="13"/>
      <c r="D2" s="4" t="s">
        <v>55</v>
      </c>
      <c r="E2" s="4">
        <v>11</v>
      </c>
    </row>
    <row r="3" spans="2:27" ht="17" x14ac:dyDescent="0.2">
      <c r="C3" s="14"/>
      <c r="D3" s="4" t="s">
        <v>51</v>
      </c>
      <c r="F3" s="17" t="s">
        <v>73</v>
      </c>
      <c r="G3" s="17" t="s">
        <v>56</v>
      </c>
      <c r="H3" s="3" t="s">
        <v>334</v>
      </c>
      <c r="K3" s="3" t="s">
        <v>335</v>
      </c>
    </row>
    <row r="4" spans="2:27" x14ac:dyDescent="0.2">
      <c r="Y4" s="2" t="s">
        <v>33</v>
      </c>
    </row>
    <row r="5" spans="2:27" ht="17" x14ac:dyDescent="0.2">
      <c r="B5" s="2">
        <f>MAX(B7:B93)</f>
        <v>89</v>
      </c>
      <c r="D5" s="37" t="s">
        <v>342</v>
      </c>
      <c r="F5" s="5" t="s">
        <v>16</v>
      </c>
      <c r="G5" s="7">
        <f>SUM(G7:G93)</f>
        <v>222</v>
      </c>
      <c r="H5" s="1" t="s">
        <v>17</v>
      </c>
      <c r="I5" s="1" t="s">
        <v>17</v>
      </c>
      <c r="J5" s="1" t="s">
        <v>17</v>
      </c>
      <c r="K5" s="1" t="s">
        <v>18</v>
      </c>
      <c r="L5" s="1" t="s">
        <v>18</v>
      </c>
      <c r="M5" s="1" t="s">
        <v>18</v>
      </c>
      <c r="N5" s="1" t="s">
        <v>42</v>
      </c>
      <c r="O5" s="1" t="s">
        <v>42</v>
      </c>
      <c r="P5" s="1" t="s">
        <v>19</v>
      </c>
      <c r="Q5" s="1" t="s">
        <v>18</v>
      </c>
      <c r="R5" s="1" t="s">
        <v>18</v>
      </c>
      <c r="S5" s="1" t="s">
        <v>18</v>
      </c>
      <c r="T5" s="1" t="s">
        <v>20</v>
      </c>
      <c r="U5" s="1"/>
      <c r="V5" s="1"/>
      <c r="W5" s="1" t="s">
        <v>30</v>
      </c>
      <c r="X5" s="1" t="s">
        <v>22</v>
      </c>
      <c r="Y5" s="1" t="s">
        <v>23</v>
      </c>
      <c r="Z5" s="1" t="s">
        <v>24</v>
      </c>
    </row>
    <row r="6" spans="2:27" ht="34" x14ac:dyDescent="0.2">
      <c r="B6" s="1" t="s">
        <v>1</v>
      </c>
      <c r="C6" s="5" t="s">
        <v>0</v>
      </c>
      <c r="D6" s="5" t="s">
        <v>34</v>
      </c>
      <c r="E6" s="5" t="s">
        <v>126</v>
      </c>
      <c r="F6" s="5" t="s">
        <v>129</v>
      </c>
      <c r="G6" s="5" t="s">
        <v>43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36</v>
      </c>
      <c r="O6" s="1" t="s">
        <v>37</v>
      </c>
      <c r="P6" s="1" t="s">
        <v>38</v>
      </c>
      <c r="Q6" s="1" t="s">
        <v>10</v>
      </c>
      <c r="R6" s="1" t="s">
        <v>11</v>
      </c>
      <c r="S6" s="1" t="s">
        <v>12</v>
      </c>
      <c r="T6" s="1" t="s">
        <v>13</v>
      </c>
      <c r="U6" s="1" t="s">
        <v>39</v>
      </c>
      <c r="V6" s="1" t="s">
        <v>40</v>
      </c>
      <c r="W6" s="1" t="s">
        <v>41</v>
      </c>
      <c r="X6" s="1" t="s">
        <v>21</v>
      </c>
      <c r="Y6" s="1" t="s">
        <v>14</v>
      </c>
      <c r="Z6" s="1" t="s">
        <v>14</v>
      </c>
      <c r="AA6" s="5" t="s">
        <v>346</v>
      </c>
    </row>
    <row r="7" spans="2:27" ht="17" x14ac:dyDescent="0.2">
      <c r="B7" s="8">
        <v>1</v>
      </c>
      <c r="C7" s="36" t="s">
        <v>316</v>
      </c>
      <c r="D7" s="38" t="s">
        <v>315</v>
      </c>
      <c r="E7" s="5"/>
      <c r="F7" s="5"/>
      <c r="G7" s="7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7" ht="17" x14ac:dyDescent="0.2">
      <c r="B8" s="8">
        <v>2</v>
      </c>
      <c r="C8" s="11" t="s">
        <v>95</v>
      </c>
      <c r="D8" s="7" t="s">
        <v>94</v>
      </c>
      <c r="E8" s="7" t="s">
        <v>127</v>
      </c>
      <c r="F8" s="7"/>
      <c r="G8" s="7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7" ht="34" x14ac:dyDescent="0.2">
      <c r="B9" s="8">
        <v>3</v>
      </c>
      <c r="C9" s="11" t="s">
        <v>96</v>
      </c>
      <c r="D9" s="7" t="s">
        <v>94</v>
      </c>
      <c r="E9" s="7" t="s">
        <v>128</v>
      </c>
      <c r="F9" s="5"/>
      <c r="G9" s="7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7" ht="17" x14ac:dyDescent="0.2">
      <c r="B10" s="8">
        <v>4</v>
      </c>
      <c r="C10" s="11" t="s">
        <v>97</v>
      </c>
      <c r="D10" s="38" t="s">
        <v>94</v>
      </c>
      <c r="E10" s="7" t="s">
        <v>127</v>
      </c>
      <c r="F10" s="5"/>
      <c r="G10" s="7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7" ht="17" x14ac:dyDescent="0.2">
      <c r="B11" s="8">
        <v>5</v>
      </c>
      <c r="C11" s="11" t="s">
        <v>98</v>
      </c>
      <c r="D11" s="7" t="s">
        <v>94</v>
      </c>
      <c r="E11" s="7" t="s">
        <v>128</v>
      </c>
      <c r="F11" s="5"/>
      <c r="G11" s="7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7" ht="17" x14ac:dyDescent="0.2">
      <c r="B12" s="8">
        <v>6</v>
      </c>
      <c r="C12" s="11" t="s">
        <v>317</v>
      </c>
      <c r="D12" s="38" t="s">
        <v>94</v>
      </c>
      <c r="E12" s="7" t="s">
        <v>343</v>
      </c>
      <c r="F12" s="5"/>
      <c r="G12" s="7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7" ht="34" x14ac:dyDescent="0.2">
      <c r="B13" s="8">
        <v>7</v>
      </c>
      <c r="C13" s="15" t="s">
        <v>332</v>
      </c>
      <c r="D13" s="38" t="s">
        <v>53</v>
      </c>
      <c r="E13" s="7"/>
      <c r="F13" s="4" t="s">
        <v>27</v>
      </c>
      <c r="G13" s="4">
        <v>2</v>
      </c>
      <c r="Y13" s="2" t="s">
        <v>15</v>
      </c>
    </row>
    <row r="14" spans="2:27" ht="34" x14ac:dyDescent="0.2">
      <c r="B14" s="8">
        <v>8</v>
      </c>
      <c r="C14" s="6" t="s">
        <v>52</v>
      </c>
      <c r="D14" s="38" t="s">
        <v>53</v>
      </c>
      <c r="E14" s="7"/>
      <c r="F14" s="5"/>
      <c r="G14" s="7">
        <v>3</v>
      </c>
      <c r="H14" s="1"/>
      <c r="I14" s="1"/>
      <c r="J14" s="8">
        <v>185</v>
      </c>
      <c r="K14" s="1"/>
      <c r="L14" s="1"/>
      <c r="M14" s="8">
        <f>75/(10/3)</f>
        <v>22.5</v>
      </c>
      <c r="N14" s="1"/>
      <c r="O14" s="1"/>
      <c r="P14" s="8">
        <v>1.1000000000000001</v>
      </c>
      <c r="Q14" s="1"/>
      <c r="R14" s="1"/>
      <c r="S14" s="1"/>
      <c r="T14" s="1"/>
      <c r="U14" s="1"/>
      <c r="V14" s="1"/>
      <c r="W14" s="2">
        <f>LOG10(9.869233E-16*J14*M14/P14)</f>
        <v>-11.427755036410998</v>
      </c>
      <c r="X14" s="8">
        <f>90.4*0.0689476</f>
        <v>6.2328630399999998</v>
      </c>
      <c r="Y14" s="8" t="s">
        <v>15</v>
      </c>
      <c r="Z14" s="8" t="s">
        <v>15</v>
      </c>
    </row>
    <row r="15" spans="2:27" ht="17" x14ac:dyDescent="0.2">
      <c r="B15" s="8">
        <v>9</v>
      </c>
      <c r="C15" s="6" t="s">
        <v>2</v>
      </c>
      <c r="D15" s="38" t="s">
        <v>53</v>
      </c>
      <c r="E15" s="7" t="s">
        <v>348</v>
      </c>
      <c r="F15" s="4" t="s">
        <v>3</v>
      </c>
      <c r="G15" s="4">
        <v>1</v>
      </c>
      <c r="J15" s="2">
        <v>9.4</v>
      </c>
      <c r="M15" s="2">
        <f>90/(10/3)</f>
        <v>27</v>
      </c>
      <c r="P15" s="2">
        <v>0.12</v>
      </c>
      <c r="S15" s="2">
        <f>198-(-1228)</f>
        <v>1426</v>
      </c>
      <c r="T15" s="2">
        <f>1025-1000</f>
        <v>25</v>
      </c>
      <c r="W15" s="2">
        <f>LOG10(9.869233E-16*J15*M15/P15)</f>
        <v>-11.680406226056089</v>
      </c>
      <c r="X15" s="2">
        <f>S15*T15*9.81/10^5</f>
        <v>3.4972650000000001</v>
      </c>
      <c r="Y15" s="2" t="s">
        <v>15</v>
      </c>
      <c r="Z15" s="2" t="s">
        <v>15</v>
      </c>
    </row>
    <row r="16" spans="2:27" ht="17" x14ac:dyDescent="0.2">
      <c r="B16" s="8">
        <v>10</v>
      </c>
      <c r="C16" s="16" t="s">
        <v>26</v>
      </c>
      <c r="D16" s="38" t="s">
        <v>53</v>
      </c>
      <c r="E16" s="7"/>
      <c r="F16" s="7" t="s">
        <v>54</v>
      </c>
      <c r="G16" s="7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7" ht="17" x14ac:dyDescent="0.2">
      <c r="B17" s="8">
        <v>11</v>
      </c>
      <c r="C17" s="6" t="s">
        <v>28</v>
      </c>
      <c r="D17" s="7" t="s">
        <v>53</v>
      </c>
      <c r="E17" s="7" t="s">
        <v>349</v>
      </c>
      <c r="F17" s="4" t="s">
        <v>3</v>
      </c>
      <c r="G17" s="4">
        <v>2</v>
      </c>
      <c r="J17" s="2">
        <v>2.5854879999999998</v>
      </c>
      <c r="M17" s="2">
        <f>408/(10/3)</f>
        <v>122.39999999999999</v>
      </c>
      <c r="P17" s="2">
        <f>2286*365/1000000</f>
        <v>0.83438999999999997</v>
      </c>
      <c r="S17" s="2">
        <f>(2783-2386)/(10/3)</f>
        <v>119.1</v>
      </c>
      <c r="T17" s="2">
        <f>(64.3*16.0185)-1000</f>
        <v>29.989550000000008</v>
      </c>
      <c r="W17" s="2">
        <f>LOG10(9.869233E-16*J17*M17/P17)</f>
        <v>-12.426761744047282</v>
      </c>
      <c r="X17" s="2">
        <f>S17*T17*9.81/10^5</f>
        <v>0.3503892052305001</v>
      </c>
      <c r="Y17" s="2" t="s">
        <v>29</v>
      </c>
      <c r="Z17" s="2" t="s">
        <v>15</v>
      </c>
      <c r="AA17" s="4" t="s">
        <v>133</v>
      </c>
    </row>
    <row r="18" spans="2:27" ht="17" x14ac:dyDescent="0.2">
      <c r="B18" s="8">
        <v>12</v>
      </c>
      <c r="C18" s="19" t="s">
        <v>58</v>
      </c>
      <c r="D18" s="38" t="s">
        <v>53</v>
      </c>
      <c r="E18" s="7"/>
      <c r="F18" s="7" t="s">
        <v>54</v>
      </c>
      <c r="G18" s="4">
        <v>1</v>
      </c>
    </row>
    <row r="19" spans="2:27" ht="51" x14ac:dyDescent="0.2">
      <c r="B19" s="8">
        <v>13</v>
      </c>
      <c r="C19" s="19" t="s">
        <v>59</v>
      </c>
      <c r="D19" s="38" t="s">
        <v>53</v>
      </c>
      <c r="E19" s="7"/>
      <c r="F19" s="7" t="s">
        <v>333</v>
      </c>
      <c r="G19" s="4">
        <v>3</v>
      </c>
      <c r="Y19" s="2" t="s">
        <v>15</v>
      </c>
    </row>
    <row r="20" spans="2:27" ht="34" x14ac:dyDescent="0.2">
      <c r="B20" s="8">
        <v>14</v>
      </c>
      <c r="C20" s="6" t="s">
        <v>60</v>
      </c>
      <c r="D20" s="38" t="s">
        <v>53</v>
      </c>
      <c r="E20" s="7" t="s">
        <v>350</v>
      </c>
      <c r="F20" s="4" t="s">
        <v>3</v>
      </c>
      <c r="G20" s="4">
        <v>6</v>
      </c>
      <c r="H20" s="40">
        <f>9.1E-19*1010000000000000</f>
        <v>9.1909999999999995E-4</v>
      </c>
      <c r="I20" s="2">
        <f>0.0000000000000018*1010000000000000</f>
        <v>1.8180000000000001</v>
      </c>
      <c r="M20" s="2">
        <f>945/(10/3)</f>
        <v>283.5</v>
      </c>
      <c r="P20" s="2">
        <v>1</v>
      </c>
      <c r="U20" s="9">
        <f>LOG(9.869233E-16*H20*M20/P20)</f>
        <v>-15.589800768434488</v>
      </c>
      <c r="V20" s="9">
        <f>LOG(9.869233E-16*I20*M20/P20)</f>
        <v>-12.293569655652275</v>
      </c>
      <c r="X20" s="39">
        <f>135/14.504</f>
        <v>9.3077771649200223</v>
      </c>
      <c r="Y20" s="2" t="s">
        <v>15</v>
      </c>
      <c r="Z20" s="2" t="s">
        <v>15</v>
      </c>
    </row>
    <row r="21" spans="2:27" ht="34" x14ac:dyDescent="0.2">
      <c r="B21" s="8">
        <v>15</v>
      </c>
      <c r="C21" s="35" t="s">
        <v>61</v>
      </c>
      <c r="D21" s="38" t="s">
        <v>53</v>
      </c>
      <c r="E21" s="7"/>
      <c r="F21" s="4" t="s">
        <v>345</v>
      </c>
      <c r="G21" s="4">
        <v>2</v>
      </c>
    </row>
    <row r="22" spans="2:27" ht="17" x14ac:dyDescent="0.2">
      <c r="B22" s="8">
        <v>16</v>
      </c>
      <c r="C22" s="35" t="s">
        <v>320</v>
      </c>
      <c r="D22" s="38" t="s">
        <v>53</v>
      </c>
      <c r="E22" s="7"/>
      <c r="G22" s="4">
        <v>1</v>
      </c>
    </row>
    <row r="23" spans="2:27" ht="34" x14ac:dyDescent="0.2">
      <c r="B23" s="8">
        <v>17</v>
      </c>
      <c r="C23" s="18" t="s">
        <v>321</v>
      </c>
      <c r="D23" s="38" t="s">
        <v>53</v>
      </c>
      <c r="E23" s="7"/>
      <c r="G23" s="4">
        <v>2</v>
      </c>
    </row>
    <row r="24" spans="2:27" ht="17" x14ac:dyDescent="0.2">
      <c r="B24" s="8">
        <v>18</v>
      </c>
      <c r="C24" s="35" t="s">
        <v>322</v>
      </c>
      <c r="D24" s="38" t="s">
        <v>53</v>
      </c>
      <c r="E24" s="7"/>
      <c r="G24" s="4">
        <v>2</v>
      </c>
    </row>
    <row r="25" spans="2:27" ht="17" x14ac:dyDescent="0.2">
      <c r="B25" s="8">
        <v>19</v>
      </c>
      <c r="C25" s="35" t="s">
        <v>299</v>
      </c>
      <c r="D25" s="38" t="s">
        <v>53</v>
      </c>
      <c r="E25" s="7"/>
      <c r="G25" s="4">
        <v>1</v>
      </c>
    </row>
    <row r="26" spans="2:27" ht="17" x14ac:dyDescent="0.2">
      <c r="B26" s="8">
        <v>20</v>
      </c>
      <c r="C26" s="35" t="s">
        <v>302</v>
      </c>
      <c r="D26" s="38" t="s">
        <v>53</v>
      </c>
      <c r="E26" s="7"/>
      <c r="G26" s="4">
        <v>1</v>
      </c>
    </row>
    <row r="27" spans="2:27" ht="17" x14ac:dyDescent="0.2">
      <c r="B27" s="8">
        <v>21</v>
      </c>
      <c r="C27" s="35" t="s">
        <v>99</v>
      </c>
      <c r="D27" s="4" t="s">
        <v>57</v>
      </c>
      <c r="E27" s="7"/>
      <c r="G27" s="4">
        <v>2</v>
      </c>
    </row>
    <row r="28" spans="2:27" ht="34" x14ac:dyDescent="0.2">
      <c r="B28" s="8">
        <v>22</v>
      </c>
      <c r="C28" s="14" t="s">
        <v>74</v>
      </c>
      <c r="D28" s="4" t="s">
        <v>57</v>
      </c>
      <c r="F28" s="2" t="s">
        <v>71</v>
      </c>
      <c r="G28" s="2">
        <v>1</v>
      </c>
    </row>
    <row r="29" spans="2:27" ht="17" x14ac:dyDescent="0.2">
      <c r="B29" s="8">
        <v>23</v>
      </c>
      <c r="C29" s="14" t="s">
        <v>100</v>
      </c>
      <c r="D29" s="4" t="s">
        <v>57</v>
      </c>
      <c r="F29" s="2"/>
      <c r="G29" s="2">
        <v>4</v>
      </c>
    </row>
    <row r="30" spans="2:27" ht="34" x14ac:dyDescent="0.2">
      <c r="B30" s="8">
        <v>24</v>
      </c>
      <c r="C30" s="15" t="s">
        <v>25</v>
      </c>
      <c r="D30" s="37" t="s">
        <v>57</v>
      </c>
      <c r="F30" s="5"/>
      <c r="G30" s="7">
        <v>2</v>
      </c>
      <c r="H30" s="1"/>
      <c r="I30" s="1"/>
      <c r="J30" s="1"/>
      <c r="K30" s="1"/>
      <c r="L30" s="1"/>
      <c r="M30" s="8">
        <f>(5200-4500)/(10/3)</f>
        <v>210</v>
      </c>
      <c r="N30" s="1"/>
      <c r="O30" s="1"/>
      <c r="P30" s="1"/>
      <c r="Q30" s="1"/>
      <c r="R30" s="1"/>
      <c r="S30" s="8">
        <f>(2000+1520)/(10/3)</f>
        <v>1056</v>
      </c>
      <c r="T30" s="8">
        <f>(69.03*16.0185)-1000</f>
        <v>105.75705500000004</v>
      </c>
      <c r="U30" s="1"/>
      <c r="V30" s="1"/>
      <c r="W30" s="1"/>
      <c r="X30" s="1"/>
      <c r="Y30" s="8" t="s">
        <v>32</v>
      </c>
      <c r="Z30" s="1"/>
    </row>
    <row r="31" spans="2:27" ht="34" x14ac:dyDescent="0.2">
      <c r="B31" s="8">
        <v>25</v>
      </c>
      <c r="C31" s="14" t="s">
        <v>101</v>
      </c>
      <c r="D31" s="4" t="s">
        <v>57</v>
      </c>
      <c r="F31" s="2"/>
      <c r="G31" s="2">
        <v>6</v>
      </c>
    </row>
    <row r="32" spans="2:27" ht="17" x14ac:dyDescent="0.2">
      <c r="B32" s="8">
        <v>26</v>
      </c>
      <c r="C32" s="14" t="s">
        <v>102</v>
      </c>
      <c r="D32" s="4" t="s">
        <v>57</v>
      </c>
      <c r="F32" s="2"/>
      <c r="G32" s="2">
        <v>2</v>
      </c>
    </row>
    <row r="33" spans="2:26" ht="17" x14ac:dyDescent="0.2">
      <c r="B33" s="8">
        <v>27</v>
      </c>
      <c r="C33" s="20" t="s">
        <v>75</v>
      </c>
      <c r="D33" s="4" t="s">
        <v>57</v>
      </c>
      <c r="F33" s="2" t="s">
        <v>71</v>
      </c>
      <c r="G33" s="2">
        <v>1</v>
      </c>
    </row>
    <row r="34" spans="2:26" ht="17" x14ac:dyDescent="0.2">
      <c r="B34" s="8">
        <v>28</v>
      </c>
      <c r="C34" s="14" t="s">
        <v>103</v>
      </c>
      <c r="D34" s="4" t="s">
        <v>57</v>
      </c>
      <c r="F34" s="2"/>
      <c r="G34" s="2">
        <v>2</v>
      </c>
    </row>
    <row r="35" spans="2:26" ht="34" x14ac:dyDescent="0.2">
      <c r="B35" s="8">
        <v>29</v>
      </c>
      <c r="C35" s="14" t="s">
        <v>76</v>
      </c>
      <c r="D35" s="4" t="s">
        <v>57</v>
      </c>
      <c r="F35" s="2" t="s">
        <v>71</v>
      </c>
      <c r="G35" s="2">
        <v>1</v>
      </c>
    </row>
    <row r="36" spans="2:26" ht="17" x14ac:dyDescent="0.2">
      <c r="B36" s="8">
        <v>30</v>
      </c>
      <c r="C36" s="14" t="s">
        <v>104</v>
      </c>
      <c r="D36" s="37" t="s">
        <v>57</v>
      </c>
      <c r="F36" s="2"/>
      <c r="G36" s="2">
        <v>7</v>
      </c>
    </row>
    <row r="37" spans="2:26" ht="34" x14ac:dyDescent="0.2">
      <c r="B37" s="8">
        <v>31</v>
      </c>
      <c r="C37" s="14" t="s">
        <v>105</v>
      </c>
      <c r="D37" s="4" t="s">
        <v>57</v>
      </c>
      <c r="F37" s="2"/>
      <c r="G37" s="2">
        <v>6</v>
      </c>
    </row>
    <row r="38" spans="2:26" ht="17" x14ac:dyDescent="0.2">
      <c r="B38" s="8">
        <v>32</v>
      </c>
      <c r="C38" s="35" t="s">
        <v>106</v>
      </c>
      <c r="D38" s="4" t="s">
        <v>57</v>
      </c>
      <c r="G38" s="4">
        <v>3</v>
      </c>
    </row>
    <row r="39" spans="2:26" ht="34" x14ac:dyDescent="0.2">
      <c r="B39" s="8">
        <v>33</v>
      </c>
      <c r="C39" s="14" t="s">
        <v>77</v>
      </c>
      <c r="D39" s="4" t="s">
        <v>57</v>
      </c>
      <c r="F39" s="2" t="s">
        <v>71</v>
      </c>
      <c r="G39" s="2">
        <v>1</v>
      </c>
    </row>
    <row r="40" spans="2:26" ht="17" x14ac:dyDescent="0.2">
      <c r="B40" s="8">
        <v>34</v>
      </c>
      <c r="C40" s="35" t="s">
        <v>107</v>
      </c>
      <c r="D40" s="4" t="s">
        <v>57</v>
      </c>
      <c r="G40" s="4">
        <v>6</v>
      </c>
    </row>
    <row r="41" spans="2:26" ht="34" x14ac:dyDescent="0.2">
      <c r="B41" s="8">
        <v>35</v>
      </c>
      <c r="C41" s="14" t="s">
        <v>78</v>
      </c>
      <c r="D41" s="4" t="s">
        <v>57</v>
      </c>
      <c r="F41" s="2" t="s">
        <v>71</v>
      </c>
      <c r="G41" s="2">
        <v>1</v>
      </c>
    </row>
    <row r="42" spans="2:26" ht="34" x14ac:dyDescent="0.2">
      <c r="B42" s="8">
        <v>36</v>
      </c>
      <c r="C42" s="11" t="s">
        <v>70</v>
      </c>
      <c r="D42" s="37" t="s">
        <v>57</v>
      </c>
      <c r="F42" s="7" t="s">
        <v>71</v>
      </c>
      <c r="G42" s="7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34" x14ac:dyDescent="0.2">
      <c r="B43" s="8">
        <v>37</v>
      </c>
      <c r="C43" s="14" t="s">
        <v>79</v>
      </c>
      <c r="D43" s="4" t="s">
        <v>57</v>
      </c>
      <c r="F43" s="2" t="s">
        <v>71</v>
      </c>
      <c r="G43" s="2">
        <v>1</v>
      </c>
    </row>
    <row r="44" spans="2:26" ht="34" x14ac:dyDescent="0.2">
      <c r="B44" s="8">
        <v>38</v>
      </c>
      <c r="C44" s="14" t="s">
        <v>108</v>
      </c>
      <c r="D44" s="37" t="s">
        <v>57</v>
      </c>
      <c r="G44" s="4">
        <v>4</v>
      </c>
    </row>
    <row r="45" spans="2:26" ht="17" x14ac:dyDescent="0.2">
      <c r="B45" s="8">
        <v>39</v>
      </c>
      <c r="C45" s="35" t="s">
        <v>109</v>
      </c>
      <c r="D45" s="4" t="s">
        <v>57</v>
      </c>
      <c r="G45" s="4">
        <v>6</v>
      </c>
    </row>
    <row r="46" spans="2:26" ht="34" x14ac:dyDescent="0.2">
      <c r="B46" s="8">
        <v>40</v>
      </c>
      <c r="C46" s="14" t="s">
        <v>80</v>
      </c>
      <c r="D46" s="4" t="s">
        <v>57</v>
      </c>
      <c r="F46" s="2" t="s">
        <v>71</v>
      </c>
      <c r="G46" s="2">
        <v>1</v>
      </c>
    </row>
    <row r="47" spans="2:26" ht="34" x14ac:dyDescent="0.2">
      <c r="B47" s="8">
        <v>41</v>
      </c>
      <c r="C47" s="14" t="s">
        <v>81</v>
      </c>
      <c r="D47" s="4" t="s">
        <v>57</v>
      </c>
      <c r="F47" s="2" t="s">
        <v>71</v>
      </c>
      <c r="G47" s="2">
        <v>1</v>
      </c>
    </row>
    <row r="48" spans="2:26" ht="17" x14ac:dyDescent="0.2">
      <c r="B48" s="8">
        <v>42</v>
      </c>
      <c r="C48" s="14" t="s">
        <v>82</v>
      </c>
      <c r="D48" s="4" t="s">
        <v>57</v>
      </c>
      <c r="F48" s="2" t="s">
        <v>71</v>
      </c>
      <c r="G48" s="2">
        <v>1</v>
      </c>
    </row>
    <row r="49" spans="2:26" ht="51" x14ac:dyDescent="0.2">
      <c r="B49" s="8">
        <v>43</v>
      </c>
      <c r="C49" s="14" t="s">
        <v>83</v>
      </c>
      <c r="D49" s="37" t="s">
        <v>57</v>
      </c>
      <c r="F49" s="2" t="s">
        <v>71</v>
      </c>
      <c r="G49" s="2">
        <v>1</v>
      </c>
    </row>
    <row r="50" spans="2:26" ht="51" x14ac:dyDescent="0.2">
      <c r="B50" s="8">
        <v>44</v>
      </c>
      <c r="C50" s="4" t="s">
        <v>344</v>
      </c>
      <c r="D50" s="37" t="s">
        <v>57</v>
      </c>
      <c r="F50" s="2"/>
      <c r="G50" s="2">
        <v>3</v>
      </c>
    </row>
    <row r="51" spans="2:26" ht="34" x14ac:dyDescent="0.2">
      <c r="B51" s="8">
        <v>45</v>
      </c>
      <c r="C51" s="18" t="s">
        <v>110</v>
      </c>
      <c r="D51" s="4" t="s">
        <v>57</v>
      </c>
      <c r="G51" s="4">
        <v>2</v>
      </c>
    </row>
    <row r="52" spans="2:26" ht="34" x14ac:dyDescent="0.2">
      <c r="B52" s="8">
        <v>46</v>
      </c>
      <c r="C52" s="4" t="s">
        <v>111</v>
      </c>
      <c r="D52" s="4" t="s">
        <v>57</v>
      </c>
      <c r="G52" s="4">
        <v>2</v>
      </c>
    </row>
    <row r="53" spans="2:26" ht="17" x14ac:dyDescent="0.2">
      <c r="B53" s="8">
        <v>47</v>
      </c>
      <c r="C53" s="14" t="s">
        <v>112</v>
      </c>
      <c r="D53" s="37" t="s">
        <v>57</v>
      </c>
      <c r="G53" s="4">
        <v>2</v>
      </c>
    </row>
    <row r="54" spans="2:26" ht="17" x14ac:dyDescent="0.2">
      <c r="B54" s="8">
        <v>48</v>
      </c>
      <c r="C54" s="4" t="s">
        <v>113</v>
      </c>
      <c r="D54" s="37" t="s">
        <v>57</v>
      </c>
      <c r="G54" s="4">
        <v>2</v>
      </c>
    </row>
    <row r="55" spans="2:26" ht="34" x14ac:dyDescent="0.2">
      <c r="B55" s="8">
        <v>49</v>
      </c>
      <c r="C55" s="14" t="s">
        <v>64</v>
      </c>
      <c r="D55" s="37" t="s">
        <v>57</v>
      </c>
      <c r="F55" s="4" t="s">
        <v>71</v>
      </c>
      <c r="G55" s="4">
        <v>1</v>
      </c>
      <c r="Z55" s="3"/>
    </row>
    <row r="56" spans="2:26" ht="34" x14ac:dyDescent="0.2">
      <c r="B56" s="8">
        <v>50</v>
      </c>
      <c r="C56" s="4" t="s">
        <v>114</v>
      </c>
      <c r="D56" s="37" t="s">
        <v>57</v>
      </c>
      <c r="G56" s="4">
        <v>4</v>
      </c>
    </row>
    <row r="57" spans="2:26" ht="17" x14ac:dyDescent="0.2">
      <c r="B57" s="8">
        <v>51</v>
      </c>
      <c r="C57" s="14" t="s">
        <v>115</v>
      </c>
      <c r="D57" s="4" t="s">
        <v>57</v>
      </c>
      <c r="F57" s="4" t="s">
        <v>71</v>
      </c>
      <c r="G57" s="4">
        <v>3</v>
      </c>
    </row>
    <row r="58" spans="2:26" ht="34" x14ac:dyDescent="0.2">
      <c r="B58" s="8">
        <v>52</v>
      </c>
      <c r="C58" s="14" t="s">
        <v>72</v>
      </c>
      <c r="D58" s="37" t="s">
        <v>57</v>
      </c>
      <c r="F58" s="4" t="s">
        <v>71</v>
      </c>
      <c r="G58" s="4">
        <v>1</v>
      </c>
    </row>
    <row r="59" spans="2:26" ht="17" x14ac:dyDescent="0.2">
      <c r="B59" s="8">
        <v>53</v>
      </c>
      <c r="C59" s="14" t="s">
        <v>116</v>
      </c>
      <c r="D59" s="37" t="s">
        <v>57</v>
      </c>
      <c r="F59" s="4" t="s">
        <v>71</v>
      </c>
      <c r="G59" s="4">
        <v>3</v>
      </c>
    </row>
    <row r="60" spans="2:26" ht="34" x14ac:dyDescent="0.2">
      <c r="B60" s="8">
        <v>54</v>
      </c>
      <c r="C60" s="14" t="s">
        <v>63</v>
      </c>
      <c r="D60" s="37" t="s">
        <v>57</v>
      </c>
      <c r="F60" s="4" t="s">
        <v>71</v>
      </c>
      <c r="G60" s="4">
        <v>1</v>
      </c>
    </row>
    <row r="61" spans="2:26" ht="17" x14ac:dyDescent="0.2">
      <c r="B61" s="8">
        <v>55</v>
      </c>
      <c r="C61" s="20" t="s">
        <v>62</v>
      </c>
      <c r="D61" s="37" t="s">
        <v>57</v>
      </c>
      <c r="F61" s="2" t="s">
        <v>71</v>
      </c>
      <c r="G61" s="2">
        <v>1</v>
      </c>
    </row>
    <row r="62" spans="2:26" ht="34" x14ac:dyDescent="0.2">
      <c r="B62" s="8">
        <v>56</v>
      </c>
      <c r="C62" s="14" t="s">
        <v>323</v>
      </c>
      <c r="D62" s="37" t="s">
        <v>57</v>
      </c>
      <c r="E62" s="4" t="s">
        <v>336</v>
      </c>
      <c r="F62" s="2" t="s">
        <v>71</v>
      </c>
      <c r="G62" s="2">
        <v>2</v>
      </c>
    </row>
    <row r="63" spans="2:26" ht="34" x14ac:dyDescent="0.2">
      <c r="B63" s="8">
        <v>57</v>
      </c>
      <c r="C63" s="19" t="s">
        <v>324</v>
      </c>
      <c r="D63" s="37" t="s">
        <v>57</v>
      </c>
      <c r="E63" s="4" t="s">
        <v>336</v>
      </c>
      <c r="F63" s="2" t="s">
        <v>54</v>
      </c>
      <c r="G63" s="2">
        <v>3</v>
      </c>
    </row>
    <row r="64" spans="2:26" ht="17" x14ac:dyDescent="0.2">
      <c r="B64" s="8">
        <v>58</v>
      </c>
      <c r="C64" s="14" t="s">
        <v>325</v>
      </c>
      <c r="D64" s="37" t="s">
        <v>57</v>
      </c>
      <c r="E64" s="4" t="s">
        <v>336</v>
      </c>
      <c r="F64" s="2" t="s">
        <v>71</v>
      </c>
      <c r="G64" s="2">
        <v>1</v>
      </c>
    </row>
    <row r="65" spans="2:27" ht="51" x14ac:dyDescent="0.2">
      <c r="B65" s="8">
        <v>59</v>
      </c>
      <c r="C65" s="14" t="s">
        <v>326</v>
      </c>
      <c r="D65" s="37" t="s">
        <v>57</v>
      </c>
      <c r="E65" s="4" t="s">
        <v>336</v>
      </c>
      <c r="F65" s="2" t="s">
        <v>71</v>
      </c>
      <c r="G65" s="2">
        <v>6</v>
      </c>
    </row>
    <row r="66" spans="2:27" ht="51" x14ac:dyDescent="0.2">
      <c r="B66" s="8">
        <v>60</v>
      </c>
      <c r="C66" s="14" t="s">
        <v>327</v>
      </c>
      <c r="D66" s="37" t="s">
        <v>57</v>
      </c>
      <c r="E66" s="4" t="s">
        <v>336</v>
      </c>
      <c r="F66" s="2" t="s">
        <v>71</v>
      </c>
      <c r="G66" s="2">
        <v>2</v>
      </c>
    </row>
    <row r="67" spans="2:27" ht="34" x14ac:dyDescent="0.2">
      <c r="B67" s="8">
        <v>61</v>
      </c>
      <c r="C67" s="14" t="s">
        <v>66</v>
      </c>
      <c r="D67" s="37" t="s">
        <v>65</v>
      </c>
      <c r="F67" s="4" t="s">
        <v>71</v>
      </c>
      <c r="G67" s="4">
        <v>1</v>
      </c>
    </row>
    <row r="68" spans="2:27" ht="17" x14ac:dyDescent="0.2">
      <c r="B68" s="8">
        <v>62</v>
      </c>
      <c r="C68" s="14" t="s">
        <v>67</v>
      </c>
      <c r="D68" s="37" t="s">
        <v>65</v>
      </c>
      <c r="F68" s="4" t="s">
        <v>71</v>
      </c>
      <c r="G68" s="4">
        <v>1</v>
      </c>
    </row>
    <row r="69" spans="2:27" ht="17" x14ac:dyDescent="0.2">
      <c r="B69" s="8">
        <v>63</v>
      </c>
      <c r="C69" s="14" t="s">
        <v>328</v>
      </c>
      <c r="D69" s="37" t="s">
        <v>65</v>
      </c>
      <c r="E69" s="4" t="s">
        <v>337</v>
      </c>
      <c r="F69" s="4" t="s">
        <v>71</v>
      </c>
      <c r="G69" s="4">
        <v>1</v>
      </c>
    </row>
    <row r="70" spans="2:27" ht="34" x14ac:dyDescent="0.2">
      <c r="B70" s="8">
        <v>64</v>
      </c>
      <c r="C70" s="14" t="s">
        <v>329</v>
      </c>
      <c r="D70" s="37" t="s">
        <v>65</v>
      </c>
      <c r="E70" s="4" t="s">
        <v>338</v>
      </c>
      <c r="F70" s="4" t="s">
        <v>71</v>
      </c>
      <c r="G70" s="4">
        <v>1</v>
      </c>
    </row>
    <row r="71" spans="2:27" ht="17" x14ac:dyDescent="0.2">
      <c r="B71" s="8">
        <v>65</v>
      </c>
      <c r="C71" s="14" t="s">
        <v>68</v>
      </c>
      <c r="D71" s="37" t="s">
        <v>69</v>
      </c>
      <c r="E71" s="4" t="s">
        <v>339</v>
      </c>
      <c r="F71" s="4" t="s">
        <v>71</v>
      </c>
      <c r="G71" s="4">
        <v>1</v>
      </c>
    </row>
    <row r="72" spans="2:27" ht="34" x14ac:dyDescent="0.2">
      <c r="B72" s="8">
        <v>66</v>
      </c>
      <c r="C72" s="14" t="s">
        <v>330</v>
      </c>
      <c r="D72" s="37" t="s">
        <v>69</v>
      </c>
      <c r="E72" s="4" t="s">
        <v>339</v>
      </c>
      <c r="F72" s="4" t="s">
        <v>71</v>
      </c>
      <c r="G72" s="4">
        <v>1</v>
      </c>
    </row>
    <row r="73" spans="2:27" ht="34" x14ac:dyDescent="0.2">
      <c r="B73" s="8">
        <v>67</v>
      </c>
      <c r="C73" s="4" t="s">
        <v>117</v>
      </c>
      <c r="D73" s="38" t="s">
        <v>35</v>
      </c>
      <c r="E73" s="7" t="s">
        <v>340</v>
      </c>
      <c r="G73" s="4">
        <v>2</v>
      </c>
    </row>
    <row r="74" spans="2:27" ht="34" x14ac:dyDescent="0.2">
      <c r="B74" s="8">
        <v>68</v>
      </c>
      <c r="C74" s="11" t="s">
        <v>48</v>
      </c>
      <c r="D74" s="7" t="s">
        <v>35</v>
      </c>
      <c r="E74" s="7"/>
      <c r="F74" s="7" t="s">
        <v>49</v>
      </c>
      <c r="G74" s="7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7" ht="17" x14ac:dyDescent="0.2">
      <c r="B75" s="8">
        <v>69</v>
      </c>
      <c r="C75" s="4" t="s">
        <v>118</v>
      </c>
      <c r="D75" s="38" t="s">
        <v>35</v>
      </c>
      <c r="E75" s="7" t="s">
        <v>340</v>
      </c>
      <c r="G75" s="4">
        <v>4</v>
      </c>
    </row>
    <row r="76" spans="2:27" ht="17" x14ac:dyDescent="0.2">
      <c r="B76" s="8">
        <v>70</v>
      </c>
      <c r="C76" s="4" t="s">
        <v>120</v>
      </c>
      <c r="D76" s="38" t="s">
        <v>35</v>
      </c>
      <c r="E76" s="7" t="s">
        <v>340</v>
      </c>
      <c r="G76" s="4">
        <v>5</v>
      </c>
    </row>
    <row r="77" spans="2:27" ht="17" x14ac:dyDescent="0.2">
      <c r="B77" s="8">
        <v>71</v>
      </c>
      <c r="C77" s="4" t="s">
        <v>121</v>
      </c>
      <c r="D77" s="38" t="s">
        <v>35</v>
      </c>
      <c r="E77" s="7" t="s">
        <v>340</v>
      </c>
      <c r="G77" s="4">
        <v>6</v>
      </c>
    </row>
    <row r="78" spans="2:27" ht="17" x14ac:dyDescent="0.2">
      <c r="B78" s="8">
        <v>72</v>
      </c>
      <c r="C78" s="7" t="s">
        <v>119</v>
      </c>
      <c r="D78" s="38" t="s">
        <v>35</v>
      </c>
      <c r="E78" s="7" t="s">
        <v>340</v>
      </c>
      <c r="F78" s="5"/>
      <c r="G78" s="7">
        <v>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7" ht="34" x14ac:dyDescent="0.2">
      <c r="B79" s="8">
        <v>73</v>
      </c>
      <c r="C79" s="13" t="s">
        <v>31</v>
      </c>
      <c r="D79" s="38" t="s">
        <v>35</v>
      </c>
      <c r="E79" s="7" t="s">
        <v>340</v>
      </c>
      <c r="F79" s="4" t="s">
        <v>3</v>
      </c>
      <c r="G79" s="4">
        <v>2</v>
      </c>
      <c r="H79" s="2">
        <v>250</v>
      </c>
      <c r="I79" s="2">
        <v>1500</v>
      </c>
      <c r="K79" s="2">
        <f>200/(10/3)</f>
        <v>60</v>
      </c>
      <c r="L79" s="2">
        <v>700</v>
      </c>
      <c r="P79" s="8">
        <f>1.24+0.78</f>
        <v>2.02</v>
      </c>
      <c r="U79" s="2">
        <f>LOG10(H79*9.869233E-16*K79/P79)</f>
        <v>-11.134976708158092</v>
      </c>
      <c r="V79" s="2">
        <f>LOG10(I79*9.869233E-16*L79/P79)</f>
        <v>-9.2898786681438352</v>
      </c>
      <c r="X79" s="2">
        <v>10</v>
      </c>
      <c r="Y79" s="2" t="s">
        <v>29</v>
      </c>
      <c r="Z79" s="2" t="s">
        <v>29</v>
      </c>
      <c r="AA79" s="4" t="s">
        <v>347</v>
      </c>
    </row>
    <row r="80" spans="2:27" ht="17" x14ac:dyDescent="0.2">
      <c r="B80" s="8">
        <v>74</v>
      </c>
      <c r="C80" s="14" t="s">
        <v>122</v>
      </c>
      <c r="D80" s="38" t="s">
        <v>35</v>
      </c>
      <c r="E80" s="7" t="s">
        <v>340</v>
      </c>
      <c r="F80" s="7" t="s">
        <v>54</v>
      </c>
      <c r="G80" s="4">
        <v>8</v>
      </c>
    </row>
    <row r="81" spans="1:27" ht="34" x14ac:dyDescent="0.2">
      <c r="B81" s="8">
        <v>75</v>
      </c>
      <c r="C81" s="10" t="s">
        <v>123</v>
      </c>
      <c r="D81" s="38" t="s">
        <v>35</v>
      </c>
      <c r="E81" s="7" t="s">
        <v>340</v>
      </c>
      <c r="F81" s="7" t="s">
        <v>3</v>
      </c>
      <c r="G81" s="7">
        <v>1</v>
      </c>
      <c r="H81" s="8">
        <v>20</v>
      </c>
      <c r="I81" s="8">
        <v>200</v>
      </c>
      <c r="J81" s="1"/>
      <c r="K81" s="1"/>
      <c r="L81" s="1"/>
      <c r="M81" s="8">
        <v>396.3</v>
      </c>
      <c r="N81" s="1"/>
      <c r="O81" s="1"/>
      <c r="P81" s="8">
        <v>1</v>
      </c>
      <c r="Q81" s="1"/>
      <c r="R81" s="1"/>
      <c r="S81" s="8">
        <f>(3456.6-590)</f>
        <v>2866.6</v>
      </c>
      <c r="T81" s="8">
        <f>1007-1000</f>
        <v>7</v>
      </c>
      <c r="U81" s="9">
        <f>LOG(9.869233E-16*H81*M81/P81)</f>
        <v>-11.106662529768979</v>
      </c>
      <c r="V81" s="9">
        <f>LOG(9.869233E-16*I81*M81/P81)</f>
        <v>-10.106662529768979</v>
      </c>
      <c r="W81" s="1"/>
      <c r="X81" s="2">
        <f>S81*T81*9.81/10^5</f>
        <v>1.9684942200000002</v>
      </c>
      <c r="Y81" s="8" t="s">
        <v>15</v>
      </c>
      <c r="Z81" s="8" t="s">
        <v>15</v>
      </c>
    </row>
    <row r="82" spans="1:27" s="1" customFormat="1" ht="34" x14ac:dyDescent="0.2">
      <c r="A82" s="2"/>
      <c r="B82" s="8">
        <v>78</v>
      </c>
      <c r="C82" s="10" t="s">
        <v>125</v>
      </c>
      <c r="D82" s="38" t="s">
        <v>35</v>
      </c>
      <c r="E82" s="7" t="s">
        <v>340</v>
      </c>
      <c r="F82" s="7" t="s">
        <v>3</v>
      </c>
      <c r="G82" s="7">
        <v>4</v>
      </c>
      <c r="J82" s="8">
        <v>2000</v>
      </c>
      <c r="M82" s="8">
        <f>1050/(10/3)</f>
        <v>315</v>
      </c>
      <c r="N82" s="8">
        <f>0.265/4</f>
        <v>6.6250000000000003E-2</v>
      </c>
      <c r="O82" s="8">
        <f>0.455/4</f>
        <v>0.11375</v>
      </c>
      <c r="S82" s="8">
        <f>4654/(10/3)</f>
        <v>1396.2</v>
      </c>
      <c r="T82" s="8">
        <f>(62.65*16.0185)-1000</f>
        <v>3.559024999999906</v>
      </c>
      <c r="U82" s="9">
        <f>LOG10(9.869233E-16*J82*M82/O82)</f>
        <v>-8.2623274536427171</v>
      </c>
      <c r="V82" s="9">
        <f>LOG10(9.869233E-16*J82*M82/N82)</f>
        <v>-8.0275619309224133</v>
      </c>
      <c r="X82" s="2">
        <f>S82*T82*9.81/10^5</f>
        <v>0.48746976016048721</v>
      </c>
      <c r="Y82" s="8" t="s">
        <v>29</v>
      </c>
      <c r="Z82" s="8" t="s">
        <v>29</v>
      </c>
      <c r="AA82" s="5"/>
    </row>
    <row r="83" spans="1:27" ht="34" x14ac:dyDescent="0.2">
      <c r="B83" s="8">
        <v>79</v>
      </c>
      <c r="C83" s="12" t="s">
        <v>341</v>
      </c>
      <c r="D83" s="38" t="s">
        <v>35</v>
      </c>
      <c r="E83" s="7" t="s">
        <v>340</v>
      </c>
      <c r="F83" s="7" t="s">
        <v>3</v>
      </c>
      <c r="G83" s="7">
        <v>6</v>
      </c>
      <c r="H83" s="1"/>
      <c r="I83" s="1"/>
      <c r="J83" s="1"/>
      <c r="K83" s="1"/>
      <c r="L83" s="1"/>
      <c r="M83" s="1"/>
      <c r="N83" s="8" t="s">
        <v>44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8" t="s">
        <v>15</v>
      </c>
      <c r="Z83" s="1"/>
      <c r="AA83" s="4" t="s">
        <v>45</v>
      </c>
    </row>
    <row r="84" spans="1:27" ht="34" x14ac:dyDescent="0.2">
      <c r="B84" s="8">
        <v>80</v>
      </c>
      <c r="C84" s="11" t="s">
        <v>124</v>
      </c>
      <c r="D84" s="38" t="s">
        <v>35</v>
      </c>
      <c r="E84" s="7" t="s">
        <v>340</v>
      </c>
      <c r="F84" s="7" t="s">
        <v>47</v>
      </c>
      <c r="G84" s="7">
        <v>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ht="34" x14ac:dyDescent="0.2">
      <c r="B85" s="8">
        <v>81</v>
      </c>
      <c r="C85" s="11" t="s">
        <v>50</v>
      </c>
      <c r="D85" s="7" t="s">
        <v>35</v>
      </c>
      <c r="E85" s="7"/>
      <c r="F85" s="7" t="s">
        <v>49</v>
      </c>
      <c r="G85" s="4">
        <v>1</v>
      </c>
      <c r="J85" s="2">
        <v>1000</v>
      </c>
      <c r="M85" s="2">
        <f>(9620-9400)/(10/3)</f>
        <v>66</v>
      </c>
      <c r="P85" s="2">
        <f>958*365/1000000</f>
        <v>0.34966999999999998</v>
      </c>
      <c r="T85" s="2">
        <f>(63.04*16.0185)-1000</f>
        <v>9.8062400000000025</v>
      </c>
      <c r="Y85" s="2" t="s">
        <v>32</v>
      </c>
      <c r="Z85" s="1"/>
    </row>
    <row r="86" spans="1:27" ht="17" x14ac:dyDescent="0.2">
      <c r="B86" s="8">
        <v>82</v>
      </c>
      <c r="C86" s="7" t="s">
        <v>331</v>
      </c>
      <c r="D86" s="38" t="s">
        <v>35</v>
      </c>
      <c r="E86" s="7" t="s">
        <v>340</v>
      </c>
      <c r="F86" s="7"/>
      <c r="G86" s="4">
        <v>7</v>
      </c>
      <c r="Z86" s="1"/>
    </row>
    <row r="87" spans="1:27" ht="34" x14ac:dyDescent="0.2">
      <c r="B87" s="8">
        <v>83</v>
      </c>
      <c r="C87" s="19" t="s">
        <v>89</v>
      </c>
      <c r="D87" s="4" t="s">
        <v>132</v>
      </c>
      <c r="E87" s="4" t="s">
        <v>130</v>
      </c>
      <c r="F87" s="4" t="s">
        <v>90</v>
      </c>
      <c r="G87" s="4">
        <v>1</v>
      </c>
    </row>
    <row r="88" spans="1:27" ht="51" x14ac:dyDescent="0.2">
      <c r="B88" s="8">
        <v>84</v>
      </c>
      <c r="C88" s="13" t="s">
        <v>85</v>
      </c>
      <c r="D88" s="4" t="s">
        <v>132</v>
      </c>
      <c r="E88" s="4" t="s">
        <v>130</v>
      </c>
      <c r="F88" s="4" t="s">
        <v>3</v>
      </c>
      <c r="G88" s="4">
        <v>1</v>
      </c>
      <c r="J88" s="2">
        <v>337</v>
      </c>
      <c r="M88" s="2">
        <f>54.3/(10/3)</f>
        <v>16.29</v>
      </c>
      <c r="P88" s="2">
        <v>1.5</v>
      </c>
      <c r="S88" s="2">
        <f>(9447-1056)/(10/3)</f>
        <v>2517.2999999999997</v>
      </c>
      <c r="T88" s="2">
        <f>(76.8-62.8)*16.0185</f>
        <v>224.25899999999999</v>
      </c>
      <c r="W88" s="2">
        <f>LOG10(9.869233E-16*J88*M88/P88)</f>
        <v>-11.442256871642982</v>
      </c>
      <c r="X88" s="2">
        <f>S88*T88*9.81/10^5</f>
        <v>55.380116426669993</v>
      </c>
      <c r="Y88" s="2" t="s">
        <v>29</v>
      </c>
      <c r="Z88" s="2" t="s">
        <v>29</v>
      </c>
    </row>
    <row r="89" spans="1:27" ht="17" x14ac:dyDescent="0.2">
      <c r="B89" s="8">
        <v>85</v>
      </c>
      <c r="C89" s="13" t="s">
        <v>92</v>
      </c>
      <c r="D89" s="4" t="s">
        <v>132</v>
      </c>
      <c r="E89" s="4" t="s">
        <v>130</v>
      </c>
      <c r="F89" s="4" t="s">
        <v>3</v>
      </c>
      <c r="G89" s="4">
        <v>3</v>
      </c>
      <c r="J89" s="2">
        <v>2.5</v>
      </c>
      <c r="M89" s="2">
        <f>850/(10/3)</f>
        <v>255</v>
      </c>
      <c r="P89" s="2">
        <f>1.26/3</f>
        <v>0.42</v>
      </c>
      <c r="S89" s="2">
        <f>7323/(10/3)</f>
        <v>2196.9</v>
      </c>
      <c r="T89" s="2">
        <v>17.5</v>
      </c>
      <c r="W89" s="2">
        <f>LOG10(9.869233E-16*J89*M89/P89)</f>
        <v>-11.824485699059057</v>
      </c>
      <c r="X89" s="2">
        <f>S89*T89*9.81/10^5</f>
        <v>3.771528075</v>
      </c>
      <c r="Y89" s="2" t="s">
        <v>15</v>
      </c>
      <c r="Z89" s="2" t="s">
        <v>15</v>
      </c>
    </row>
    <row r="90" spans="1:27" ht="17" x14ac:dyDescent="0.2">
      <c r="B90" s="8">
        <v>86</v>
      </c>
      <c r="C90" s="13" t="s">
        <v>93</v>
      </c>
      <c r="D90" s="4" t="s">
        <v>132</v>
      </c>
      <c r="E90" s="4" t="s">
        <v>130</v>
      </c>
      <c r="F90" s="4" t="s">
        <v>3</v>
      </c>
      <c r="G90" s="4">
        <v>1</v>
      </c>
      <c r="J90" s="2">
        <v>140</v>
      </c>
      <c r="M90" s="2">
        <f>226/(10/3)</f>
        <v>67.8</v>
      </c>
      <c r="P90" s="2">
        <v>0.4</v>
      </c>
      <c r="S90" s="2">
        <f>(1827.13-365.85)</f>
        <v>1461.2800000000002</v>
      </c>
      <c r="T90" s="2">
        <f>(1007.21-1000)</f>
        <v>7.2100000000000364</v>
      </c>
      <c r="W90" s="2">
        <f>LOG10(9.869233E-16*J90*M90/P90)</f>
        <v>-10.63041885954981</v>
      </c>
      <c r="X90" s="2">
        <f>S90*T90*9.81/10^5</f>
        <v>1.0335648052800055</v>
      </c>
      <c r="Y90" s="2" t="s">
        <v>15</v>
      </c>
      <c r="Z90" s="2" t="s">
        <v>15</v>
      </c>
    </row>
    <row r="91" spans="1:27" ht="17" x14ac:dyDescent="0.2">
      <c r="B91" s="8">
        <v>87</v>
      </c>
      <c r="C91" s="17" t="s">
        <v>86</v>
      </c>
      <c r="D91" s="4" t="s">
        <v>132</v>
      </c>
      <c r="E91" s="4" t="s">
        <v>131</v>
      </c>
      <c r="G91" s="4">
        <v>1</v>
      </c>
      <c r="Y91" s="2" t="s">
        <v>29</v>
      </c>
    </row>
    <row r="92" spans="1:27" ht="17" x14ac:dyDescent="0.2">
      <c r="B92" s="8">
        <v>88</v>
      </c>
      <c r="C92" s="17" t="s">
        <v>87</v>
      </c>
      <c r="D92" s="4" t="s">
        <v>132</v>
      </c>
      <c r="E92" s="4" t="s">
        <v>131</v>
      </c>
      <c r="G92" s="4">
        <v>1</v>
      </c>
    </row>
    <row r="93" spans="1:27" ht="17" x14ac:dyDescent="0.2">
      <c r="B93" s="8">
        <v>89</v>
      </c>
      <c r="C93" s="6" t="s">
        <v>88</v>
      </c>
      <c r="D93" s="4" t="s">
        <v>84</v>
      </c>
      <c r="E93" s="4" t="s">
        <v>131</v>
      </c>
      <c r="G93" s="4">
        <v>1</v>
      </c>
      <c r="J93" s="2">
        <v>471</v>
      </c>
      <c r="M93" s="2">
        <f>313/(10/3)</f>
        <v>93.899999999999991</v>
      </c>
      <c r="P93" s="2">
        <v>0.18</v>
      </c>
      <c r="S93" s="2">
        <f>3974/(10/3)</f>
        <v>1192.2</v>
      </c>
      <c r="T93" s="2">
        <f>1106-1101</f>
        <v>5</v>
      </c>
      <c r="W93" s="2">
        <f>LOG10(9.869233E-16*J93*M93/P93)</f>
        <v>-9.615302603475449</v>
      </c>
      <c r="X93" s="2">
        <f>S93*T93*9.81/10^5</f>
        <v>0.58477410000000007</v>
      </c>
      <c r="Y93" s="2" t="s">
        <v>15</v>
      </c>
      <c r="Z93" s="2" t="s">
        <v>91</v>
      </c>
    </row>
  </sheetData>
  <autoFilter ref="B6:AA93" xr:uid="{EAC5B77C-6FC8-B248-905A-A262F1E52B38}"/>
  <hyperlinks>
    <hyperlink ref="C15" r:id="rId1" xr:uid="{B3C950E6-A60A-6947-8A71-77CDFD3A1B38}"/>
    <hyperlink ref="C16" r:id="rId2" xr:uid="{E3DA6562-26FF-6046-ACAE-7AF0E8725973}"/>
    <hyperlink ref="C13" r:id="rId3" display="Heartland Greenway Carbon Storage LLC" xr:uid="{514C10D2-BB14-2C46-9FD9-28B829FAE3B4}"/>
    <hyperlink ref="C17" r:id="rId4" xr:uid="{ACDE6FE4-A7A5-3740-9A7D-D2521467ED53}"/>
    <hyperlink ref="G3" r:id="rId5" xr:uid="{2309DADC-214D-4A42-A314-0C2336E93984}"/>
    <hyperlink ref="C30" r:id="rId6" xr:uid="{83C56190-5AC6-CE48-94BF-20894290EFC8}"/>
    <hyperlink ref="C18" r:id="rId7" xr:uid="{470AD8C8-0654-1E46-A38B-CF00D5E1C16D}"/>
    <hyperlink ref="F3" r:id="rId8" xr:uid="{8AE657FB-0CDB-DD48-935C-013DF71CB509}"/>
    <hyperlink ref="C87" r:id="rId9" xr:uid="{8ADF10AE-CEC5-AD4A-B260-7E39BE60CDD7}"/>
    <hyperlink ref="C91" r:id="rId10" xr:uid="{FA2A924C-8149-C944-B215-8E9E2F4BF2C2}"/>
    <hyperlink ref="C92" r:id="rId11" xr:uid="{D2E3A3F6-32E8-694A-B062-4D16C3F1D860}"/>
    <hyperlink ref="C93" r:id="rId12" xr:uid="{A0971C19-C828-A741-985D-9250E7581562}"/>
    <hyperlink ref="C19" r:id="rId13" xr:uid="{F1C0C5E2-8893-0740-A531-E2F62455A791}"/>
    <hyperlink ref="H3" r:id="rId14" xr:uid="{36DB3A01-396E-A040-914F-807329651BA0}"/>
    <hyperlink ref="C63" r:id="rId15" xr:uid="{144D24D4-A9DA-A84C-80C9-1D71BEB9869A}"/>
    <hyperlink ref="K3" r:id="rId16" xr:uid="{CF5138FA-1E73-3541-95B5-52F9B4AEB9EE}"/>
    <hyperlink ref="C20" r:id="rId17" display="https://www.epa.gov/system/files/documents/2023-02/HGCS_AoR_and_Corrective_Action_Plan.pdf" xr:uid="{4A256100-8A5C-8F4C-BDD9-084AE72B3559}"/>
    <hyperlink ref="C14" r:id="rId18" xr:uid="{901F1917-017E-6E4E-943B-16360F6C345F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A0D3-BE96-354C-B1A4-B38AEC2209C7}">
  <dimension ref="A2:Z58"/>
  <sheetViews>
    <sheetView zoomScale="150" workbookViewId="0">
      <pane xSplit="4" ySplit="4" topLeftCell="E36" activePane="bottomRight" state="frozen"/>
      <selection pane="topRight" activeCell="E1" sqref="E1"/>
      <selection pane="bottomLeft" activeCell="A5" sqref="A5"/>
      <selection pane="bottomRight" activeCell="H53" sqref="H53"/>
    </sheetView>
  </sheetViews>
  <sheetFormatPr baseColWidth="10" defaultColWidth="8.83203125" defaultRowHeight="15" x14ac:dyDescent="0.2"/>
  <cols>
    <col min="1" max="2" width="8.83203125" style="21"/>
    <col min="3" max="3" width="44" style="21" bestFit="1" customWidth="1"/>
    <col min="4" max="4" width="38" style="21" bestFit="1" customWidth="1"/>
    <col min="5" max="5" width="15.6640625" style="22" customWidth="1"/>
    <col min="6" max="8" width="15.6640625" style="21" customWidth="1"/>
    <col min="9" max="9" width="21.83203125" style="23" bestFit="1" customWidth="1"/>
    <col min="10" max="10" width="28.33203125" style="23" bestFit="1" customWidth="1"/>
    <col min="11" max="11" width="25.1640625" style="23" bestFit="1" customWidth="1"/>
    <col min="12" max="12" width="24" style="23" bestFit="1" customWidth="1"/>
    <col min="13" max="13" width="21" style="23" bestFit="1" customWidth="1"/>
    <col min="14" max="15" width="15.6640625" style="23" customWidth="1"/>
    <col min="16" max="16" width="26.83203125" style="23" bestFit="1" customWidth="1"/>
    <col min="17" max="17" width="23.5" style="23" bestFit="1" customWidth="1"/>
    <col min="18" max="18" width="29.33203125" style="23" bestFit="1" customWidth="1"/>
    <col min="19" max="19" width="26" style="23" bestFit="1" customWidth="1"/>
    <col min="20" max="20" width="34" style="23" bestFit="1" customWidth="1"/>
    <col min="21" max="21" width="30.6640625" style="23" bestFit="1" customWidth="1"/>
    <col min="22" max="22" width="32.83203125" style="23" bestFit="1" customWidth="1"/>
    <col min="23" max="23" width="29.5" style="23" bestFit="1" customWidth="1"/>
    <col min="24" max="24" width="37.5" style="23" bestFit="1" customWidth="1"/>
    <col min="25" max="25" width="34.1640625" style="23" bestFit="1" customWidth="1"/>
    <col min="26" max="26" width="16.5" style="23" bestFit="1" customWidth="1"/>
    <col min="27" max="16384" width="8.83203125" style="21"/>
  </cols>
  <sheetData>
    <row r="2" spans="2:26" x14ac:dyDescent="0.2">
      <c r="C2" s="24" t="s">
        <v>314</v>
      </c>
      <c r="E2" s="33" t="s">
        <v>318</v>
      </c>
    </row>
    <row r="4" spans="2:26" x14ac:dyDescent="0.2">
      <c r="B4" s="27" t="s">
        <v>313</v>
      </c>
      <c r="C4" s="27" t="s">
        <v>134</v>
      </c>
      <c r="D4" s="27" t="s">
        <v>135</v>
      </c>
      <c r="E4" s="28" t="s">
        <v>136</v>
      </c>
      <c r="F4" s="27" t="s">
        <v>34</v>
      </c>
      <c r="G4" s="27" t="s">
        <v>126</v>
      </c>
      <c r="H4" s="27" t="s">
        <v>137</v>
      </c>
      <c r="I4" s="29" t="s">
        <v>138</v>
      </c>
      <c r="J4" s="29" t="s">
        <v>139</v>
      </c>
      <c r="K4" s="29" t="s">
        <v>140</v>
      </c>
      <c r="L4" s="29" t="s">
        <v>141</v>
      </c>
      <c r="M4" s="29" t="s">
        <v>142</v>
      </c>
      <c r="N4" s="29" t="s">
        <v>143</v>
      </c>
      <c r="O4" s="29" t="s">
        <v>144</v>
      </c>
      <c r="P4" s="29" t="s">
        <v>145</v>
      </c>
      <c r="Q4" s="29" t="s">
        <v>146</v>
      </c>
      <c r="R4" s="29" t="s">
        <v>147</v>
      </c>
      <c r="S4" s="29" t="s">
        <v>148</v>
      </c>
      <c r="T4" s="29" t="s">
        <v>149</v>
      </c>
      <c r="U4" s="29" t="s">
        <v>150</v>
      </c>
      <c r="V4" s="29" t="s">
        <v>151</v>
      </c>
      <c r="W4" s="29" t="s">
        <v>152</v>
      </c>
      <c r="X4" s="29" t="s">
        <v>153</v>
      </c>
      <c r="Y4" s="29" t="s">
        <v>154</v>
      </c>
      <c r="Z4" s="29" t="s">
        <v>155</v>
      </c>
    </row>
    <row r="5" spans="2:26" x14ac:dyDescent="0.2">
      <c r="B5" s="24">
        <v>12</v>
      </c>
      <c r="C5" s="30" t="s">
        <v>189</v>
      </c>
      <c r="D5" s="32" t="s">
        <v>190</v>
      </c>
      <c r="E5" s="25">
        <v>7</v>
      </c>
      <c r="F5" s="24" t="s">
        <v>169</v>
      </c>
      <c r="G5" s="24" t="s">
        <v>170</v>
      </c>
      <c r="H5" s="24" t="s">
        <v>191</v>
      </c>
      <c r="I5" s="26">
        <v>44957</v>
      </c>
      <c r="J5" s="26" t="s">
        <v>161</v>
      </c>
      <c r="K5" s="26">
        <v>45000</v>
      </c>
      <c r="L5" s="26">
        <v>45550</v>
      </c>
      <c r="M5" s="26" t="s">
        <v>161</v>
      </c>
      <c r="N5" s="26" t="s">
        <v>161</v>
      </c>
      <c r="O5" s="26" t="s">
        <v>161</v>
      </c>
      <c r="P5" s="26">
        <v>45610</v>
      </c>
      <c r="Q5" s="26" t="s">
        <v>161</v>
      </c>
      <c r="R5" s="26">
        <v>45640</v>
      </c>
      <c r="S5" s="26" t="s">
        <v>161</v>
      </c>
      <c r="T5" s="26">
        <v>45730</v>
      </c>
      <c r="U5" s="26" t="s">
        <v>161</v>
      </c>
      <c r="V5" s="26" t="s">
        <v>161</v>
      </c>
      <c r="W5" s="26" t="s">
        <v>161</v>
      </c>
      <c r="X5" s="26" t="s">
        <v>161</v>
      </c>
      <c r="Y5" s="26" t="s">
        <v>161</v>
      </c>
      <c r="Z5" s="26">
        <v>45730</v>
      </c>
    </row>
    <row r="6" spans="2:26" x14ac:dyDescent="0.2">
      <c r="B6" s="24">
        <v>11</v>
      </c>
      <c r="C6" s="30" t="s">
        <v>187</v>
      </c>
      <c r="D6" s="31" t="s">
        <v>188</v>
      </c>
      <c r="E6" s="25">
        <v>9</v>
      </c>
      <c r="F6" s="24" t="s">
        <v>158</v>
      </c>
      <c r="G6" s="24" t="s">
        <v>159</v>
      </c>
      <c r="H6" s="24" t="s">
        <v>160</v>
      </c>
      <c r="I6" s="26">
        <v>44945</v>
      </c>
      <c r="J6" s="26" t="s">
        <v>161</v>
      </c>
      <c r="K6" s="26">
        <v>45006</v>
      </c>
      <c r="L6" s="26">
        <v>45556</v>
      </c>
      <c r="M6" s="26" t="s">
        <v>161</v>
      </c>
      <c r="N6" s="26" t="s">
        <v>161</v>
      </c>
      <c r="O6" s="26" t="s">
        <v>161</v>
      </c>
      <c r="P6" s="26">
        <v>45616</v>
      </c>
      <c r="Q6" s="26" t="s">
        <v>161</v>
      </c>
      <c r="R6" s="26">
        <v>45646</v>
      </c>
      <c r="S6" s="26" t="s">
        <v>161</v>
      </c>
      <c r="T6" s="26">
        <v>45736</v>
      </c>
      <c r="U6" s="26" t="s">
        <v>161</v>
      </c>
      <c r="V6" s="26" t="s">
        <v>161</v>
      </c>
      <c r="W6" s="26" t="s">
        <v>161</v>
      </c>
      <c r="X6" s="26" t="s">
        <v>161</v>
      </c>
      <c r="Y6" s="26" t="s">
        <v>161</v>
      </c>
      <c r="Z6" s="26">
        <v>45736</v>
      </c>
    </row>
    <row r="7" spans="2:26" x14ac:dyDescent="0.2">
      <c r="B7" s="24">
        <v>15</v>
      </c>
      <c r="C7" s="30" t="s">
        <v>31</v>
      </c>
      <c r="D7" s="31" t="s">
        <v>198</v>
      </c>
      <c r="E7" s="25">
        <v>2</v>
      </c>
      <c r="F7" s="24" t="s">
        <v>158</v>
      </c>
      <c r="G7" s="24" t="s">
        <v>159</v>
      </c>
      <c r="H7" s="24" t="s">
        <v>174</v>
      </c>
      <c r="I7" s="26">
        <v>44979</v>
      </c>
      <c r="J7" s="26" t="s">
        <v>161</v>
      </c>
      <c r="K7" s="26">
        <v>45028</v>
      </c>
      <c r="L7" s="26">
        <v>45563</v>
      </c>
      <c r="M7" s="26" t="s">
        <v>161</v>
      </c>
      <c r="N7" s="26" t="s">
        <v>161</v>
      </c>
      <c r="O7" s="26" t="s">
        <v>161</v>
      </c>
      <c r="P7" s="26">
        <v>45623</v>
      </c>
      <c r="Q7" s="26" t="s">
        <v>161</v>
      </c>
      <c r="R7" s="26">
        <v>45668</v>
      </c>
      <c r="S7" s="26" t="s">
        <v>161</v>
      </c>
      <c r="T7" s="26">
        <v>45758</v>
      </c>
      <c r="U7" s="26" t="s">
        <v>161</v>
      </c>
      <c r="V7" s="26" t="s">
        <v>161</v>
      </c>
      <c r="W7" s="26" t="s">
        <v>161</v>
      </c>
      <c r="X7" s="26" t="s">
        <v>161</v>
      </c>
      <c r="Y7" s="26" t="s">
        <v>161</v>
      </c>
      <c r="Z7" s="26">
        <v>45758</v>
      </c>
    </row>
    <row r="8" spans="2:26" x14ac:dyDescent="0.2">
      <c r="B8" s="24">
        <v>1</v>
      </c>
      <c r="C8" s="30" t="s">
        <v>156</v>
      </c>
      <c r="D8" s="31" t="s">
        <v>157</v>
      </c>
      <c r="E8" s="25">
        <v>2</v>
      </c>
      <c r="F8" s="24" t="s">
        <v>158</v>
      </c>
      <c r="G8" s="24" t="s">
        <v>159</v>
      </c>
      <c r="H8" s="24" t="s">
        <v>160</v>
      </c>
      <c r="I8" s="26">
        <v>44438</v>
      </c>
      <c r="J8" s="26" t="s">
        <v>161</v>
      </c>
      <c r="K8" s="26">
        <v>44459</v>
      </c>
      <c r="L8" s="26">
        <v>45565</v>
      </c>
      <c r="M8" s="26" t="s">
        <v>161</v>
      </c>
      <c r="N8" s="26">
        <v>45199</v>
      </c>
      <c r="O8" s="26">
        <v>45371</v>
      </c>
      <c r="P8" s="26">
        <v>45627</v>
      </c>
      <c r="Q8" s="26" t="s">
        <v>161</v>
      </c>
      <c r="R8" s="26">
        <v>45657</v>
      </c>
      <c r="S8" s="26" t="s">
        <v>161</v>
      </c>
      <c r="T8" s="26">
        <v>45747</v>
      </c>
      <c r="U8" s="26" t="s">
        <v>161</v>
      </c>
      <c r="V8" s="26" t="s">
        <v>161</v>
      </c>
      <c r="W8" s="26" t="s">
        <v>161</v>
      </c>
      <c r="X8" s="26" t="s">
        <v>161</v>
      </c>
      <c r="Y8" s="26" t="s">
        <v>161</v>
      </c>
      <c r="Z8" s="26">
        <v>45189</v>
      </c>
    </row>
    <row r="9" spans="2:26" x14ac:dyDescent="0.2">
      <c r="B9" s="24">
        <v>7</v>
      </c>
      <c r="C9" s="30" t="s">
        <v>26</v>
      </c>
      <c r="D9" s="31" t="s">
        <v>176</v>
      </c>
      <c r="E9" s="25">
        <v>1</v>
      </c>
      <c r="F9" s="24" t="s">
        <v>164</v>
      </c>
      <c r="G9" s="24" t="s">
        <v>177</v>
      </c>
      <c r="H9" s="24" t="s">
        <v>178</v>
      </c>
      <c r="I9" s="26">
        <v>44693</v>
      </c>
      <c r="J9" s="26" t="s">
        <v>161</v>
      </c>
      <c r="K9" s="26">
        <v>44764</v>
      </c>
      <c r="L9" s="26">
        <v>45596</v>
      </c>
      <c r="M9" s="26" t="s">
        <v>161</v>
      </c>
      <c r="N9" s="26" t="s">
        <v>161</v>
      </c>
      <c r="O9" s="26" t="s">
        <v>161</v>
      </c>
      <c r="P9" s="26">
        <v>45657</v>
      </c>
      <c r="Q9" s="26" t="s">
        <v>161</v>
      </c>
      <c r="R9" s="26">
        <v>45687</v>
      </c>
      <c r="S9" s="26" t="s">
        <v>161</v>
      </c>
      <c r="T9" s="26">
        <v>45777</v>
      </c>
      <c r="U9" s="26" t="s">
        <v>161</v>
      </c>
      <c r="V9" s="26" t="s">
        <v>161</v>
      </c>
      <c r="W9" s="26" t="s">
        <v>161</v>
      </c>
      <c r="X9" s="26" t="s">
        <v>161</v>
      </c>
      <c r="Y9" s="26" t="s">
        <v>161</v>
      </c>
      <c r="Z9" s="26">
        <v>45494</v>
      </c>
    </row>
    <row r="10" spans="2:26" x14ac:dyDescent="0.2">
      <c r="B10" s="24">
        <v>8</v>
      </c>
      <c r="C10" s="30" t="s">
        <v>179</v>
      </c>
      <c r="D10" s="31" t="s">
        <v>180</v>
      </c>
      <c r="E10" s="25">
        <v>6</v>
      </c>
      <c r="F10" s="24" t="s">
        <v>164</v>
      </c>
      <c r="G10" s="24" t="s">
        <v>177</v>
      </c>
      <c r="H10" s="24" t="s">
        <v>181</v>
      </c>
      <c r="I10" s="26">
        <v>44748</v>
      </c>
      <c r="J10" s="26" t="s">
        <v>161</v>
      </c>
      <c r="K10" s="26">
        <v>44956</v>
      </c>
      <c r="L10" s="26">
        <v>45596</v>
      </c>
      <c r="M10" s="26" t="s">
        <v>161</v>
      </c>
      <c r="N10" s="26" t="s">
        <v>161</v>
      </c>
      <c r="O10" s="26" t="s">
        <v>161</v>
      </c>
      <c r="P10" s="26">
        <v>45657</v>
      </c>
      <c r="Q10" s="26" t="s">
        <v>161</v>
      </c>
      <c r="R10" s="26">
        <v>45702</v>
      </c>
      <c r="S10" s="26" t="s">
        <v>161</v>
      </c>
      <c r="T10" s="26">
        <v>45792</v>
      </c>
      <c r="U10" s="26" t="s">
        <v>161</v>
      </c>
      <c r="V10" s="26" t="s">
        <v>161</v>
      </c>
      <c r="W10" s="26" t="s">
        <v>161</v>
      </c>
      <c r="X10" s="26" t="s">
        <v>161</v>
      </c>
      <c r="Y10" s="26" t="s">
        <v>161</v>
      </c>
      <c r="Z10" s="26">
        <v>45686</v>
      </c>
    </row>
    <row r="11" spans="2:26" x14ac:dyDescent="0.2">
      <c r="B11" s="24">
        <v>9</v>
      </c>
      <c r="C11" s="30" t="s">
        <v>58</v>
      </c>
      <c r="D11" s="31" t="s">
        <v>182</v>
      </c>
      <c r="E11" s="25">
        <v>1</v>
      </c>
      <c r="F11" s="24" t="s">
        <v>164</v>
      </c>
      <c r="G11" s="24" t="s">
        <v>183</v>
      </c>
      <c r="H11" s="24" t="s">
        <v>184</v>
      </c>
      <c r="I11" s="26">
        <v>44819</v>
      </c>
      <c r="J11" s="26" t="s">
        <v>161</v>
      </c>
      <c r="K11" s="26">
        <v>44908</v>
      </c>
      <c r="L11" s="26">
        <v>45596</v>
      </c>
      <c r="M11" s="26" t="s">
        <v>161</v>
      </c>
      <c r="N11" s="26" t="s">
        <v>161</v>
      </c>
      <c r="O11" s="26" t="s">
        <v>161</v>
      </c>
      <c r="P11" s="26">
        <v>45657</v>
      </c>
      <c r="Q11" s="26" t="s">
        <v>161</v>
      </c>
      <c r="R11" s="26">
        <v>45702</v>
      </c>
      <c r="S11" s="26" t="s">
        <v>161</v>
      </c>
      <c r="T11" s="26">
        <v>45792</v>
      </c>
      <c r="U11" s="26" t="s">
        <v>161</v>
      </c>
      <c r="V11" s="26" t="s">
        <v>161</v>
      </c>
      <c r="W11" s="26" t="s">
        <v>161</v>
      </c>
      <c r="X11" s="26" t="s">
        <v>161</v>
      </c>
      <c r="Y11" s="26" t="s">
        <v>161</v>
      </c>
      <c r="Z11" s="26">
        <v>45638</v>
      </c>
    </row>
    <row r="12" spans="2:26" x14ac:dyDescent="0.2">
      <c r="B12" s="24">
        <v>10</v>
      </c>
      <c r="C12" s="30" t="s">
        <v>59</v>
      </c>
      <c r="D12" s="31" t="s">
        <v>185</v>
      </c>
      <c r="E12" s="25">
        <v>3</v>
      </c>
      <c r="F12" s="24" t="s">
        <v>164</v>
      </c>
      <c r="G12" s="24" t="s">
        <v>177</v>
      </c>
      <c r="H12" s="24" t="s">
        <v>186</v>
      </c>
      <c r="I12" s="26">
        <v>44862</v>
      </c>
      <c r="J12" s="26" t="s">
        <v>161</v>
      </c>
      <c r="K12" s="26">
        <v>44944</v>
      </c>
      <c r="L12" s="26">
        <v>45596</v>
      </c>
      <c r="M12" s="26" t="s">
        <v>161</v>
      </c>
      <c r="N12" s="26" t="s">
        <v>161</v>
      </c>
      <c r="O12" s="26" t="s">
        <v>161</v>
      </c>
      <c r="P12" s="26">
        <v>45657</v>
      </c>
      <c r="Q12" s="26" t="s">
        <v>161</v>
      </c>
      <c r="R12" s="26">
        <v>45702</v>
      </c>
      <c r="S12" s="26" t="s">
        <v>161</v>
      </c>
      <c r="T12" s="26">
        <v>45792</v>
      </c>
      <c r="U12" s="26" t="s">
        <v>161</v>
      </c>
      <c r="V12" s="26" t="s">
        <v>161</v>
      </c>
      <c r="W12" s="26" t="s">
        <v>161</v>
      </c>
      <c r="X12" s="26" t="s">
        <v>161</v>
      </c>
      <c r="Y12" s="26" t="s">
        <v>161</v>
      </c>
      <c r="Z12" s="26">
        <v>45674</v>
      </c>
    </row>
    <row r="13" spans="2:26" x14ac:dyDescent="0.2">
      <c r="B13" s="24">
        <v>13</v>
      </c>
      <c r="C13" s="30" t="s">
        <v>192</v>
      </c>
      <c r="D13" s="32" t="s">
        <v>193</v>
      </c>
      <c r="E13" s="25">
        <v>2</v>
      </c>
      <c r="F13" s="24" t="s">
        <v>169</v>
      </c>
      <c r="G13" s="24" t="s">
        <v>194</v>
      </c>
      <c r="H13" s="24" t="s">
        <v>195</v>
      </c>
      <c r="I13" s="26">
        <v>44973</v>
      </c>
      <c r="J13" s="26" t="s">
        <v>161</v>
      </c>
      <c r="K13" s="26">
        <v>45065</v>
      </c>
      <c r="L13" s="26">
        <v>45600</v>
      </c>
      <c r="M13" s="26" t="s">
        <v>161</v>
      </c>
      <c r="N13" s="26" t="s">
        <v>161</v>
      </c>
      <c r="O13" s="26" t="s">
        <v>161</v>
      </c>
      <c r="P13" s="26">
        <v>45660</v>
      </c>
      <c r="Q13" s="26" t="s">
        <v>161</v>
      </c>
      <c r="R13" s="26">
        <v>45705</v>
      </c>
      <c r="S13" s="26" t="s">
        <v>161</v>
      </c>
      <c r="T13" s="26">
        <v>45795</v>
      </c>
      <c r="U13" s="26" t="s">
        <v>161</v>
      </c>
      <c r="V13" s="26" t="s">
        <v>161</v>
      </c>
      <c r="W13" s="26" t="s">
        <v>161</v>
      </c>
      <c r="X13" s="26" t="s">
        <v>161</v>
      </c>
      <c r="Y13" s="26" t="s">
        <v>161</v>
      </c>
      <c r="Z13" s="26">
        <v>45795</v>
      </c>
    </row>
    <row r="14" spans="2:26" x14ac:dyDescent="0.2">
      <c r="B14" s="24">
        <v>16</v>
      </c>
      <c r="C14" s="30" t="s">
        <v>199</v>
      </c>
      <c r="D14" s="31" t="s">
        <v>200</v>
      </c>
      <c r="E14" s="25">
        <v>4</v>
      </c>
      <c r="F14" s="24" t="s">
        <v>164</v>
      </c>
      <c r="G14" s="24" t="s">
        <v>177</v>
      </c>
      <c r="H14" s="24" t="s">
        <v>201</v>
      </c>
      <c r="I14" s="26">
        <v>45014</v>
      </c>
      <c r="J14" s="26" t="s">
        <v>161</v>
      </c>
      <c r="K14" s="26">
        <v>45071</v>
      </c>
      <c r="L14" s="26">
        <v>45606</v>
      </c>
      <c r="M14" s="26" t="s">
        <v>161</v>
      </c>
      <c r="N14" s="26" t="s">
        <v>161</v>
      </c>
      <c r="O14" s="26" t="s">
        <v>161</v>
      </c>
      <c r="P14" s="26">
        <v>45666</v>
      </c>
      <c r="Q14" s="26" t="s">
        <v>161</v>
      </c>
      <c r="R14" s="26">
        <v>45711</v>
      </c>
      <c r="S14" s="26" t="s">
        <v>161</v>
      </c>
      <c r="T14" s="26">
        <v>45801</v>
      </c>
      <c r="U14" s="26" t="s">
        <v>161</v>
      </c>
      <c r="V14" s="26" t="s">
        <v>161</v>
      </c>
      <c r="W14" s="26" t="s">
        <v>161</v>
      </c>
      <c r="X14" s="26" t="s">
        <v>161</v>
      </c>
      <c r="Y14" s="26" t="s">
        <v>161</v>
      </c>
      <c r="Z14" s="26">
        <v>45801</v>
      </c>
    </row>
    <row r="15" spans="2:26" x14ac:dyDescent="0.2">
      <c r="B15" s="24">
        <v>18</v>
      </c>
      <c r="C15" s="30" t="s">
        <v>199</v>
      </c>
      <c r="D15" s="31" t="s">
        <v>207</v>
      </c>
      <c r="E15" s="25">
        <v>3</v>
      </c>
      <c r="F15" s="24" t="s">
        <v>164</v>
      </c>
      <c r="G15" s="24" t="s">
        <v>177</v>
      </c>
      <c r="H15" s="24" t="s">
        <v>201</v>
      </c>
      <c r="I15" s="26">
        <v>45023</v>
      </c>
      <c r="J15" s="26" t="s">
        <v>161</v>
      </c>
      <c r="K15" s="26">
        <v>45071</v>
      </c>
      <c r="L15" s="26">
        <v>45621</v>
      </c>
      <c r="M15" s="26" t="s">
        <v>161</v>
      </c>
      <c r="N15" s="26" t="s">
        <v>161</v>
      </c>
      <c r="O15" s="26" t="s">
        <v>161</v>
      </c>
      <c r="P15" s="26">
        <v>45681</v>
      </c>
      <c r="Q15" s="26" t="s">
        <v>161</v>
      </c>
      <c r="R15" s="26">
        <v>45711</v>
      </c>
      <c r="S15" s="26" t="s">
        <v>161</v>
      </c>
      <c r="T15" s="26">
        <v>45801</v>
      </c>
      <c r="U15" s="26" t="s">
        <v>161</v>
      </c>
      <c r="V15" s="26" t="s">
        <v>161</v>
      </c>
      <c r="W15" s="26" t="s">
        <v>161</v>
      </c>
      <c r="X15" s="26" t="s">
        <v>161</v>
      </c>
      <c r="Y15" s="26" t="s">
        <v>161</v>
      </c>
      <c r="Z15" s="26">
        <v>45801</v>
      </c>
    </row>
    <row r="16" spans="2:26" x14ac:dyDescent="0.2">
      <c r="B16" s="24">
        <v>5</v>
      </c>
      <c r="C16" s="30" t="s">
        <v>172</v>
      </c>
      <c r="D16" s="31" t="s">
        <v>173</v>
      </c>
      <c r="E16" s="25">
        <v>5</v>
      </c>
      <c r="F16" s="24" t="s">
        <v>158</v>
      </c>
      <c r="G16" s="24" t="s">
        <v>159</v>
      </c>
      <c r="H16" s="24" t="s">
        <v>174</v>
      </c>
      <c r="I16" s="26">
        <v>44684</v>
      </c>
      <c r="J16" s="26" t="s">
        <v>161</v>
      </c>
      <c r="K16" s="26">
        <v>44980</v>
      </c>
      <c r="L16" s="26">
        <v>45625</v>
      </c>
      <c r="M16" s="26" t="s">
        <v>161</v>
      </c>
      <c r="N16" s="26" t="s">
        <v>161</v>
      </c>
      <c r="O16" s="26" t="s">
        <v>161</v>
      </c>
      <c r="P16" s="26">
        <v>45685</v>
      </c>
      <c r="Q16" s="26" t="s">
        <v>161</v>
      </c>
      <c r="R16" s="26">
        <v>45730</v>
      </c>
      <c r="S16" s="26" t="s">
        <v>161</v>
      </c>
      <c r="T16" s="26">
        <v>45820</v>
      </c>
      <c r="U16" s="26" t="s">
        <v>161</v>
      </c>
      <c r="V16" s="26" t="s">
        <v>161</v>
      </c>
      <c r="W16" s="26" t="s">
        <v>161</v>
      </c>
      <c r="X16" s="26" t="s">
        <v>161</v>
      </c>
      <c r="Y16" s="26" t="s">
        <v>161</v>
      </c>
      <c r="Z16" s="26">
        <v>45710</v>
      </c>
    </row>
    <row r="17" spans="2:26" x14ac:dyDescent="0.2">
      <c r="B17" s="24">
        <v>14</v>
      </c>
      <c r="C17" s="30" t="s">
        <v>179</v>
      </c>
      <c r="D17" s="31" t="s">
        <v>196</v>
      </c>
      <c r="E17" s="25">
        <v>3</v>
      </c>
      <c r="F17" s="24" t="s">
        <v>164</v>
      </c>
      <c r="G17" s="24" t="s">
        <v>177</v>
      </c>
      <c r="H17" s="24" t="s">
        <v>197</v>
      </c>
      <c r="I17" s="26">
        <v>44977</v>
      </c>
      <c r="J17" s="26" t="s">
        <v>161</v>
      </c>
      <c r="K17" s="26">
        <v>45132</v>
      </c>
      <c r="L17" s="26">
        <v>45642</v>
      </c>
      <c r="M17" s="26" t="s">
        <v>161</v>
      </c>
      <c r="N17" s="26" t="s">
        <v>161</v>
      </c>
      <c r="O17" s="26" t="s">
        <v>161</v>
      </c>
      <c r="P17" s="26">
        <v>45702</v>
      </c>
      <c r="Q17" s="26" t="s">
        <v>161</v>
      </c>
      <c r="R17" s="26">
        <v>45747</v>
      </c>
      <c r="S17" s="26" t="s">
        <v>161</v>
      </c>
      <c r="T17" s="26">
        <v>45837</v>
      </c>
      <c r="U17" s="26" t="s">
        <v>161</v>
      </c>
      <c r="V17" s="26" t="s">
        <v>161</v>
      </c>
      <c r="W17" s="26" t="s">
        <v>161</v>
      </c>
      <c r="X17" s="26" t="s">
        <v>161</v>
      </c>
      <c r="Y17" s="26" t="s">
        <v>161</v>
      </c>
      <c r="Z17" s="26">
        <v>45862</v>
      </c>
    </row>
    <row r="18" spans="2:26" x14ac:dyDescent="0.2">
      <c r="B18" s="24">
        <v>24</v>
      </c>
      <c r="C18" s="30" t="s">
        <v>179</v>
      </c>
      <c r="D18" s="31" t="s">
        <v>223</v>
      </c>
      <c r="E18" s="25">
        <v>2</v>
      </c>
      <c r="F18" s="24" t="s">
        <v>164</v>
      </c>
      <c r="G18" s="24" t="s">
        <v>177</v>
      </c>
      <c r="H18" s="24" t="s">
        <v>224</v>
      </c>
      <c r="I18" s="26">
        <v>45082</v>
      </c>
      <c r="J18" s="26" t="s">
        <v>161</v>
      </c>
      <c r="K18" s="26">
        <v>45093</v>
      </c>
      <c r="L18" s="26">
        <v>45643</v>
      </c>
      <c r="M18" s="26" t="s">
        <v>161</v>
      </c>
      <c r="N18" s="26" t="s">
        <v>161</v>
      </c>
      <c r="O18" s="26" t="s">
        <v>161</v>
      </c>
      <c r="P18" s="26">
        <v>45703</v>
      </c>
      <c r="Q18" s="26" t="s">
        <v>161</v>
      </c>
      <c r="R18" s="26">
        <v>45733</v>
      </c>
      <c r="S18" s="26" t="s">
        <v>161</v>
      </c>
      <c r="T18" s="26">
        <v>45823</v>
      </c>
      <c r="U18" s="26" t="s">
        <v>161</v>
      </c>
      <c r="V18" s="26" t="s">
        <v>161</v>
      </c>
      <c r="W18" s="26" t="s">
        <v>161</v>
      </c>
      <c r="X18" s="26" t="s">
        <v>161</v>
      </c>
      <c r="Y18" s="26" t="s">
        <v>161</v>
      </c>
      <c r="Z18" s="26">
        <v>45823</v>
      </c>
    </row>
    <row r="19" spans="2:26" x14ac:dyDescent="0.2">
      <c r="B19" s="24">
        <v>20</v>
      </c>
      <c r="C19" s="30" t="s">
        <v>172</v>
      </c>
      <c r="D19" s="31" t="s">
        <v>211</v>
      </c>
      <c r="E19" s="25">
        <v>8</v>
      </c>
      <c r="F19" s="24" t="s">
        <v>158</v>
      </c>
      <c r="G19" s="24" t="s">
        <v>159</v>
      </c>
      <c r="H19" s="24" t="s">
        <v>212</v>
      </c>
      <c r="I19" s="26">
        <v>45043</v>
      </c>
      <c r="J19" s="26" t="s">
        <v>161</v>
      </c>
      <c r="K19" s="26">
        <v>45112</v>
      </c>
      <c r="L19" s="26">
        <v>45647</v>
      </c>
      <c r="M19" s="26" t="s">
        <v>161</v>
      </c>
      <c r="N19" s="26" t="s">
        <v>161</v>
      </c>
      <c r="O19" s="26" t="s">
        <v>161</v>
      </c>
      <c r="P19" s="26">
        <v>45707</v>
      </c>
      <c r="Q19" s="26" t="s">
        <v>161</v>
      </c>
      <c r="R19" s="26">
        <v>45752</v>
      </c>
      <c r="S19" s="26" t="s">
        <v>161</v>
      </c>
      <c r="T19" s="26">
        <v>45842</v>
      </c>
      <c r="U19" s="26" t="s">
        <v>161</v>
      </c>
      <c r="V19" s="26" t="s">
        <v>161</v>
      </c>
      <c r="W19" s="26" t="s">
        <v>161</v>
      </c>
      <c r="X19" s="26" t="s">
        <v>161</v>
      </c>
      <c r="Y19" s="26" t="s">
        <v>161</v>
      </c>
      <c r="Z19" s="26">
        <v>45842</v>
      </c>
    </row>
    <row r="20" spans="2:26" x14ac:dyDescent="0.2">
      <c r="B20" s="24">
        <v>6</v>
      </c>
      <c r="C20" s="30" t="s">
        <v>172</v>
      </c>
      <c r="D20" s="31" t="s">
        <v>175</v>
      </c>
      <c r="E20" s="25">
        <v>6</v>
      </c>
      <c r="F20" s="24" t="s">
        <v>158</v>
      </c>
      <c r="G20" s="24" t="s">
        <v>159</v>
      </c>
      <c r="H20" s="24" t="s">
        <v>174</v>
      </c>
      <c r="I20" s="26">
        <v>44684</v>
      </c>
      <c r="J20" s="26" t="s">
        <v>161</v>
      </c>
      <c r="K20" s="26">
        <v>44956</v>
      </c>
      <c r="L20" s="26">
        <v>45657</v>
      </c>
      <c r="M20" s="26" t="s">
        <v>161</v>
      </c>
      <c r="N20" s="26" t="s">
        <v>161</v>
      </c>
      <c r="O20" s="26" t="s">
        <v>161</v>
      </c>
      <c r="P20" s="26">
        <v>45717</v>
      </c>
      <c r="Q20" s="26" t="s">
        <v>161</v>
      </c>
      <c r="R20" s="26">
        <v>45762</v>
      </c>
      <c r="S20" s="26" t="s">
        <v>161</v>
      </c>
      <c r="T20" s="26">
        <v>45852</v>
      </c>
      <c r="U20" s="26" t="s">
        <v>161</v>
      </c>
      <c r="V20" s="26" t="s">
        <v>161</v>
      </c>
      <c r="W20" s="26" t="s">
        <v>161</v>
      </c>
      <c r="X20" s="26" t="s">
        <v>161</v>
      </c>
      <c r="Y20" s="26" t="s">
        <v>161</v>
      </c>
      <c r="Z20" s="26">
        <v>45686</v>
      </c>
    </row>
    <row r="21" spans="2:26" x14ac:dyDescent="0.2">
      <c r="B21" s="24">
        <v>25</v>
      </c>
      <c r="C21" s="30" t="s">
        <v>225</v>
      </c>
      <c r="D21" s="32" t="s">
        <v>226</v>
      </c>
      <c r="E21" s="25">
        <v>1</v>
      </c>
      <c r="F21" s="24" t="s">
        <v>169</v>
      </c>
      <c r="G21" s="24" t="s">
        <v>227</v>
      </c>
      <c r="H21" s="24" t="s">
        <v>228</v>
      </c>
      <c r="I21" s="26">
        <v>45085</v>
      </c>
      <c r="J21" s="26" t="s">
        <v>161</v>
      </c>
      <c r="K21" s="26">
        <v>45132</v>
      </c>
      <c r="L21" s="26">
        <v>45682</v>
      </c>
      <c r="M21" s="26" t="s">
        <v>161</v>
      </c>
      <c r="N21" s="26" t="s">
        <v>161</v>
      </c>
      <c r="O21" s="26" t="s">
        <v>161</v>
      </c>
      <c r="P21" s="26">
        <v>45742</v>
      </c>
      <c r="Q21" s="26" t="s">
        <v>161</v>
      </c>
      <c r="R21" s="26">
        <v>45772</v>
      </c>
      <c r="S21" s="26" t="s">
        <v>161</v>
      </c>
      <c r="T21" s="26">
        <v>45862</v>
      </c>
      <c r="U21" s="26" t="s">
        <v>161</v>
      </c>
      <c r="V21" s="26" t="s">
        <v>161</v>
      </c>
      <c r="W21" s="26" t="s">
        <v>161</v>
      </c>
      <c r="X21" s="26" t="s">
        <v>161</v>
      </c>
      <c r="Y21" s="26" t="s">
        <v>161</v>
      </c>
      <c r="Z21" s="26">
        <v>45862</v>
      </c>
    </row>
    <row r="22" spans="2:26" x14ac:dyDescent="0.2">
      <c r="B22" s="24">
        <v>3</v>
      </c>
      <c r="C22" s="30" t="s">
        <v>2</v>
      </c>
      <c r="D22" s="31" t="s">
        <v>163</v>
      </c>
      <c r="E22" s="25">
        <v>1</v>
      </c>
      <c r="F22" s="24" t="s">
        <v>164</v>
      </c>
      <c r="G22" s="24" t="s">
        <v>165</v>
      </c>
      <c r="H22" s="24" t="s">
        <v>166</v>
      </c>
      <c r="I22" s="26">
        <v>44559</v>
      </c>
      <c r="J22" s="26" t="s">
        <v>161</v>
      </c>
      <c r="K22" s="26">
        <v>44589</v>
      </c>
      <c r="L22" s="26">
        <v>45688</v>
      </c>
      <c r="M22" s="26" t="s">
        <v>161</v>
      </c>
      <c r="N22" s="26">
        <v>45407</v>
      </c>
      <c r="O22" s="26">
        <v>45433</v>
      </c>
      <c r="P22" s="26">
        <v>45747</v>
      </c>
      <c r="Q22" s="26" t="s">
        <v>161</v>
      </c>
      <c r="R22" s="26">
        <v>45792</v>
      </c>
      <c r="S22" s="26" t="s">
        <v>161</v>
      </c>
      <c r="T22" s="26">
        <v>45882</v>
      </c>
      <c r="U22" s="26" t="s">
        <v>161</v>
      </c>
      <c r="V22" s="26" t="s">
        <v>161</v>
      </c>
      <c r="W22" s="26" t="s">
        <v>161</v>
      </c>
      <c r="X22" s="26" t="s">
        <v>161</v>
      </c>
      <c r="Y22" s="26" t="s">
        <v>161</v>
      </c>
      <c r="Z22" s="26">
        <v>45319</v>
      </c>
    </row>
    <row r="23" spans="2:26" x14ac:dyDescent="0.2">
      <c r="B23" s="24">
        <v>27</v>
      </c>
      <c r="C23" s="30" t="s">
        <v>232</v>
      </c>
      <c r="D23" s="32" t="s">
        <v>233</v>
      </c>
      <c r="E23" s="25">
        <v>1</v>
      </c>
      <c r="F23" s="24" t="s">
        <v>169</v>
      </c>
      <c r="G23" s="24" t="s">
        <v>170</v>
      </c>
      <c r="H23" s="24" t="s">
        <v>234</v>
      </c>
      <c r="I23" s="26">
        <v>45133</v>
      </c>
      <c r="J23" s="26" t="s">
        <v>161</v>
      </c>
      <c r="K23" s="26">
        <v>45169</v>
      </c>
      <c r="L23" s="26">
        <v>45719</v>
      </c>
      <c r="M23" s="26" t="s">
        <v>161</v>
      </c>
      <c r="N23" s="26">
        <v>45338</v>
      </c>
      <c r="O23" s="26" t="s">
        <v>161</v>
      </c>
      <c r="P23" s="26">
        <v>45779</v>
      </c>
      <c r="Q23" s="26" t="s">
        <v>161</v>
      </c>
      <c r="R23" s="26">
        <v>45809</v>
      </c>
      <c r="S23" s="26" t="s">
        <v>161</v>
      </c>
      <c r="T23" s="26">
        <v>45899</v>
      </c>
      <c r="U23" s="26" t="s">
        <v>161</v>
      </c>
      <c r="V23" s="26" t="s">
        <v>161</v>
      </c>
      <c r="W23" s="26" t="s">
        <v>161</v>
      </c>
      <c r="X23" s="26" t="s">
        <v>161</v>
      </c>
      <c r="Y23" s="26" t="s">
        <v>161</v>
      </c>
      <c r="Z23" s="26">
        <v>45899</v>
      </c>
    </row>
    <row r="24" spans="2:26" x14ac:dyDescent="0.2">
      <c r="B24" s="24">
        <v>21</v>
      </c>
      <c r="C24" s="30" t="s">
        <v>213</v>
      </c>
      <c r="D24" s="32" t="s">
        <v>214</v>
      </c>
      <c r="E24" s="25">
        <v>4</v>
      </c>
      <c r="F24" s="24" t="s">
        <v>215</v>
      </c>
      <c r="G24" s="24" t="s">
        <v>216</v>
      </c>
      <c r="H24" s="24" t="s">
        <v>217</v>
      </c>
      <c r="I24" s="26">
        <v>45051</v>
      </c>
      <c r="J24" s="26" t="s">
        <v>161</v>
      </c>
      <c r="K24" s="26">
        <v>45232</v>
      </c>
      <c r="L24" s="26">
        <v>45767</v>
      </c>
      <c r="M24" s="26" t="s">
        <v>161</v>
      </c>
      <c r="N24" s="26" t="s">
        <v>161</v>
      </c>
      <c r="O24" s="26" t="s">
        <v>161</v>
      </c>
      <c r="P24" s="26">
        <v>45827</v>
      </c>
      <c r="Q24" s="26" t="s">
        <v>161</v>
      </c>
      <c r="R24" s="26">
        <v>45872</v>
      </c>
      <c r="S24" s="26" t="s">
        <v>161</v>
      </c>
      <c r="T24" s="26">
        <v>45962</v>
      </c>
      <c r="U24" s="26" t="s">
        <v>161</v>
      </c>
      <c r="V24" s="26" t="s">
        <v>161</v>
      </c>
      <c r="W24" s="26" t="s">
        <v>161</v>
      </c>
      <c r="X24" s="26" t="s">
        <v>161</v>
      </c>
      <c r="Y24" s="26" t="s">
        <v>161</v>
      </c>
      <c r="Z24" s="26">
        <v>45962</v>
      </c>
    </row>
    <row r="25" spans="2:26" x14ac:dyDescent="0.2">
      <c r="B25" s="24">
        <v>29</v>
      </c>
      <c r="C25" s="30" t="s">
        <v>236</v>
      </c>
      <c r="D25" s="32" t="s">
        <v>237</v>
      </c>
      <c r="E25" s="25">
        <v>2</v>
      </c>
      <c r="F25" s="24" t="s">
        <v>169</v>
      </c>
      <c r="G25" s="24" t="s">
        <v>238</v>
      </c>
      <c r="H25" s="24" t="s">
        <v>239</v>
      </c>
      <c r="I25" s="26">
        <v>45196</v>
      </c>
      <c r="J25" s="26" t="s">
        <v>161</v>
      </c>
      <c r="K25" s="26">
        <v>45222</v>
      </c>
      <c r="L25" s="26">
        <v>45772</v>
      </c>
      <c r="M25" s="26" t="s">
        <v>161</v>
      </c>
      <c r="N25" s="26" t="s">
        <v>161</v>
      </c>
      <c r="O25" s="26" t="s">
        <v>161</v>
      </c>
      <c r="P25" s="26">
        <v>45832</v>
      </c>
      <c r="Q25" s="26" t="s">
        <v>161</v>
      </c>
      <c r="R25" s="26">
        <v>45862</v>
      </c>
      <c r="S25" s="26" t="s">
        <v>161</v>
      </c>
      <c r="T25" s="26">
        <v>45952</v>
      </c>
      <c r="U25" s="26" t="s">
        <v>161</v>
      </c>
      <c r="V25" s="26" t="s">
        <v>161</v>
      </c>
      <c r="W25" s="26" t="s">
        <v>161</v>
      </c>
      <c r="X25" s="26" t="s">
        <v>161</v>
      </c>
      <c r="Y25" s="26" t="s">
        <v>161</v>
      </c>
      <c r="Z25" s="26">
        <v>45952</v>
      </c>
    </row>
    <row r="26" spans="2:26" x14ac:dyDescent="0.2">
      <c r="B26" s="24">
        <v>19</v>
      </c>
      <c r="C26" s="30" t="s">
        <v>208</v>
      </c>
      <c r="D26" s="31" t="s">
        <v>209</v>
      </c>
      <c r="E26" s="25">
        <v>1</v>
      </c>
      <c r="F26" s="24" t="s">
        <v>164</v>
      </c>
      <c r="G26" s="24" t="s">
        <v>183</v>
      </c>
      <c r="H26" s="24" t="s">
        <v>210</v>
      </c>
      <c r="I26" s="26">
        <v>45023</v>
      </c>
      <c r="J26" s="26" t="s">
        <v>161</v>
      </c>
      <c r="K26" s="26">
        <v>45225</v>
      </c>
      <c r="L26" s="26">
        <v>45775</v>
      </c>
      <c r="M26" s="26" t="s">
        <v>161</v>
      </c>
      <c r="N26" s="26" t="s">
        <v>161</v>
      </c>
      <c r="O26" s="26" t="s">
        <v>161</v>
      </c>
      <c r="P26" s="26">
        <v>45835</v>
      </c>
      <c r="Q26" s="26" t="s">
        <v>161</v>
      </c>
      <c r="R26" s="26">
        <v>45865</v>
      </c>
      <c r="S26" s="26" t="s">
        <v>161</v>
      </c>
      <c r="T26" s="26">
        <v>45955</v>
      </c>
      <c r="U26" s="26" t="s">
        <v>161</v>
      </c>
      <c r="V26" s="26" t="s">
        <v>161</v>
      </c>
      <c r="W26" s="26" t="s">
        <v>161</v>
      </c>
      <c r="X26" s="26" t="s">
        <v>161</v>
      </c>
      <c r="Y26" s="26" t="s">
        <v>161</v>
      </c>
      <c r="Z26" s="26">
        <v>45955</v>
      </c>
    </row>
    <row r="27" spans="2:26" x14ac:dyDescent="0.2">
      <c r="B27" s="24">
        <v>17</v>
      </c>
      <c r="C27" s="30" t="s">
        <v>202</v>
      </c>
      <c r="D27" s="31" t="s">
        <v>203</v>
      </c>
      <c r="E27" s="25">
        <v>1</v>
      </c>
      <c r="F27" s="24" t="s">
        <v>204</v>
      </c>
      <c r="G27" s="24" t="s">
        <v>205</v>
      </c>
      <c r="H27" s="24" t="s">
        <v>206</v>
      </c>
      <c r="I27" s="26">
        <v>45016</v>
      </c>
      <c r="J27" s="26" t="s">
        <v>161</v>
      </c>
      <c r="K27" s="26">
        <v>45229</v>
      </c>
      <c r="L27" s="26">
        <v>45779</v>
      </c>
      <c r="M27" s="26" t="s">
        <v>161</v>
      </c>
      <c r="N27" s="26" t="s">
        <v>161</v>
      </c>
      <c r="O27" s="26" t="s">
        <v>161</v>
      </c>
      <c r="P27" s="26">
        <v>45839</v>
      </c>
      <c r="Q27" s="26" t="s">
        <v>161</v>
      </c>
      <c r="R27" s="26">
        <v>45869</v>
      </c>
      <c r="S27" s="26" t="s">
        <v>161</v>
      </c>
      <c r="T27" s="26">
        <v>45959</v>
      </c>
      <c r="U27" s="26" t="s">
        <v>161</v>
      </c>
      <c r="V27" s="26" t="s">
        <v>161</v>
      </c>
      <c r="W27" s="26" t="s">
        <v>161</v>
      </c>
      <c r="X27" s="26" t="s">
        <v>161</v>
      </c>
      <c r="Y27" s="26" t="s">
        <v>161</v>
      </c>
      <c r="Z27" s="26">
        <v>45959</v>
      </c>
    </row>
    <row r="28" spans="2:26" x14ac:dyDescent="0.2">
      <c r="B28" s="24">
        <v>22</v>
      </c>
      <c r="C28" s="30" t="s">
        <v>218</v>
      </c>
      <c r="D28" s="31" t="s">
        <v>219</v>
      </c>
      <c r="E28" s="25">
        <v>1</v>
      </c>
      <c r="F28" s="24" t="s">
        <v>158</v>
      </c>
      <c r="G28" s="24" t="s">
        <v>159</v>
      </c>
      <c r="H28" s="24" t="s">
        <v>220</v>
      </c>
      <c r="I28" s="26">
        <v>45076</v>
      </c>
      <c r="J28" s="26" t="s">
        <v>161</v>
      </c>
      <c r="K28" s="26">
        <v>45231</v>
      </c>
      <c r="L28" s="26">
        <v>45781</v>
      </c>
      <c r="M28" s="26" t="s">
        <v>161</v>
      </c>
      <c r="N28" s="26">
        <v>45518</v>
      </c>
      <c r="O28" s="26" t="s">
        <v>161</v>
      </c>
      <c r="P28" s="26">
        <v>45841</v>
      </c>
      <c r="Q28" s="26" t="s">
        <v>161</v>
      </c>
      <c r="R28" s="26">
        <v>45871</v>
      </c>
      <c r="S28" s="26" t="s">
        <v>161</v>
      </c>
      <c r="T28" s="26">
        <v>45961</v>
      </c>
      <c r="U28" s="26" t="s">
        <v>161</v>
      </c>
      <c r="V28" s="26" t="s">
        <v>161</v>
      </c>
      <c r="W28" s="26" t="s">
        <v>161</v>
      </c>
      <c r="X28" s="26" t="s">
        <v>161</v>
      </c>
      <c r="Y28" s="26" t="s">
        <v>161</v>
      </c>
      <c r="Z28" s="26">
        <v>45961</v>
      </c>
    </row>
    <row r="29" spans="2:26" x14ac:dyDescent="0.2">
      <c r="B29" s="24">
        <v>31</v>
      </c>
      <c r="C29" s="30" t="s">
        <v>243</v>
      </c>
      <c r="D29" s="32" t="s">
        <v>244</v>
      </c>
      <c r="E29" s="25">
        <v>4</v>
      </c>
      <c r="F29" s="24" t="s">
        <v>169</v>
      </c>
      <c r="G29" s="24" t="s">
        <v>170</v>
      </c>
      <c r="H29" s="24" t="s">
        <v>245</v>
      </c>
      <c r="I29" s="26">
        <v>45215</v>
      </c>
      <c r="J29" s="26" t="s">
        <v>161</v>
      </c>
      <c r="K29" s="26">
        <v>45247</v>
      </c>
      <c r="L29" s="26">
        <v>45797</v>
      </c>
      <c r="M29" s="26" t="s">
        <v>161</v>
      </c>
      <c r="N29" s="26" t="s">
        <v>161</v>
      </c>
      <c r="O29" s="26" t="s">
        <v>161</v>
      </c>
      <c r="P29" s="26">
        <v>45857</v>
      </c>
      <c r="Q29" s="26" t="s">
        <v>161</v>
      </c>
      <c r="R29" s="26">
        <v>45887</v>
      </c>
      <c r="S29" s="26" t="s">
        <v>161</v>
      </c>
      <c r="T29" s="26">
        <v>45977</v>
      </c>
      <c r="U29" s="26" t="s">
        <v>161</v>
      </c>
      <c r="V29" s="26" t="s">
        <v>161</v>
      </c>
      <c r="W29" s="26" t="s">
        <v>161</v>
      </c>
      <c r="X29" s="26" t="s">
        <v>161</v>
      </c>
      <c r="Y29" s="26" t="s">
        <v>161</v>
      </c>
      <c r="Z29" s="26">
        <v>45977</v>
      </c>
    </row>
    <row r="30" spans="2:26" x14ac:dyDescent="0.2">
      <c r="B30" s="24">
        <v>26</v>
      </c>
      <c r="C30" s="30" t="s">
        <v>229</v>
      </c>
      <c r="D30" s="32" t="s">
        <v>230</v>
      </c>
      <c r="E30" s="25">
        <v>4</v>
      </c>
      <c r="F30" s="24" t="s">
        <v>169</v>
      </c>
      <c r="G30" s="24" t="s">
        <v>170</v>
      </c>
      <c r="H30" s="24" t="s">
        <v>231</v>
      </c>
      <c r="I30" s="26">
        <v>45105</v>
      </c>
      <c r="J30" s="26" t="s">
        <v>161</v>
      </c>
      <c r="K30" s="26">
        <v>45252</v>
      </c>
      <c r="L30" s="26">
        <v>45802</v>
      </c>
      <c r="M30" s="26" t="s">
        <v>161</v>
      </c>
      <c r="N30" s="26" t="s">
        <v>161</v>
      </c>
      <c r="O30" s="26" t="s">
        <v>161</v>
      </c>
      <c r="P30" s="26">
        <v>45862</v>
      </c>
      <c r="Q30" s="26" t="s">
        <v>161</v>
      </c>
      <c r="R30" s="26">
        <v>45892</v>
      </c>
      <c r="S30" s="26" t="s">
        <v>161</v>
      </c>
      <c r="T30" s="26">
        <v>45982</v>
      </c>
      <c r="U30" s="26" t="s">
        <v>161</v>
      </c>
      <c r="V30" s="26" t="s">
        <v>161</v>
      </c>
      <c r="W30" s="26" t="s">
        <v>161</v>
      </c>
      <c r="X30" s="26" t="s">
        <v>161</v>
      </c>
      <c r="Y30" s="26" t="s">
        <v>161</v>
      </c>
      <c r="Z30" s="26">
        <v>45982</v>
      </c>
    </row>
    <row r="31" spans="2:26" x14ac:dyDescent="0.2">
      <c r="B31" s="24">
        <v>28</v>
      </c>
      <c r="C31" s="30" t="s">
        <v>172</v>
      </c>
      <c r="D31" s="31" t="s">
        <v>235</v>
      </c>
      <c r="E31" s="25">
        <v>6</v>
      </c>
      <c r="F31" s="24" t="s">
        <v>158</v>
      </c>
      <c r="G31" s="24" t="s">
        <v>159</v>
      </c>
      <c r="H31" s="24" t="s">
        <v>174</v>
      </c>
      <c r="I31" s="26">
        <v>45138</v>
      </c>
      <c r="J31" s="26" t="s">
        <v>161</v>
      </c>
      <c r="K31" s="26">
        <v>45273</v>
      </c>
      <c r="L31" s="26">
        <v>45823</v>
      </c>
      <c r="M31" s="26" t="s">
        <v>161</v>
      </c>
      <c r="N31" s="26" t="s">
        <v>161</v>
      </c>
      <c r="O31" s="26" t="s">
        <v>161</v>
      </c>
      <c r="P31" s="26">
        <v>45883</v>
      </c>
      <c r="Q31" s="26" t="s">
        <v>161</v>
      </c>
      <c r="R31" s="26">
        <v>45913</v>
      </c>
      <c r="S31" s="26" t="s">
        <v>161</v>
      </c>
      <c r="T31" s="26">
        <v>46003</v>
      </c>
      <c r="U31" s="26" t="s">
        <v>161</v>
      </c>
      <c r="V31" s="26" t="s">
        <v>161</v>
      </c>
      <c r="W31" s="26" t="s">
        <v>161</v>
      </c>
      <c r="X31" s="26" t="s">
        <v>161</v>
      </c>
      <c r="Y31" s="26" t="s">
        <v>161</v>
      </c>
      <c r="Z31" s="26">
        <v>46003</v>
      </c>
    </row>
    <row r="32" spans="2:26" x14ac:dyDescent="0.2">
      <c r="B32" s="24">
        <v>32</v>
      </c>
      <c r="C32" s="30" t="s">
        <v>246</v>
      </c>
      <c r="D32" s="32" t="s">
        <v>247</v>
      </c>
      <c r="E32" s="25">
        <v>1</v>
      </c>
      <c r="F32" s="24" t="s">
        <v>169</v>
      </c>
      <c r="G32" s="24" t="s">
        <v>170</v>
      </c>
      <c r="H32" s="24" t="s">
        <v>248</v>
      </c>
      <c r="I32" s="26">
        <v>45260</v>
      </c>
      <c r="J32" s="26" t="s">
        <v>161</v>
      </c>
      <c r="K32" s="26">
        <v>45282</v>
      </c>
      <c r="L32" s="26">
        <v>45832</v>
      </c>
      <c r="M32" s="26" t="s">
        <v>161</v>
      </c>
      <c r="N32" s="26">
        <v>45442</v>
      </c>
      <c r="O32" s="26" t="s">
        <v>161</v>
      </c>
      <c r="P32" s="26">
        <v>45892</v>
      </c>
      <c r="Q32" s="26" t="s">
        <v>161</v>
      </c>
      <c r="R32" s="26">
        <v>45922</v>
      </c>
      <c r="S32" s="26" t="s">
        <v>161</v>
      </c>
      <c r="T32" s="26">
        <v>46012</v>
      </c>
      <c r="U32" s="26" t="s">
        <v>161</v>
      </c>
      <c r="V32" s="26" t="s">
        <v>161</v>
      </c>
      <c r="W32" s="26" t="s">
        <v>161</v>
      </c>
      <c r="X32" s="26" t="s">
        <v>161</v>
      </c>
      <c r="Y32" s="26" t="s">
        <v>161</v>
      </c>
      <c r="Z32" s="26">
        <v>46012</v>
      </c>
    </row>
    <row r="33" spans="2:26" x14ac:dyDescent="0.2">
      <c r="B33" s="24">
        <v>35</v>
      </c>
      <c r="C33" s="30" t="s">
        <v>229</v>
      </c>
      <c r="D33" s="32" t="s">
        <v>257</v>
      </c>
      <c r="E33" s="25">
        <v>3</v>
      </c>
      <c r="F33" s="24" t="s">
        <v>169</v>
      </c>
      <c r="G33" s="24" t="s">
        <v>170</v>
      </c>
      <c r="H33" s="24" t="s">
        <v>258</v>
      </c>
      <c r="I33" s="26">
        <v>45274</v>
      </c>
      <c r="J33" s="26" t="s">
        <v>161</v>
      </c>
      <c r="K33" s="26">
        <v>45295</v>
      </c>
      <c r="L33" s="26">
        <v>45845</v>
      </c>
      <c r="M33" s="26" t="s">
        <v>161</v>
      </c>
      <c r="N33" s="26" t="s">
        <v>161</v>
      </c>
      <c r="O33" s="26" t="s">
        <v>161</v>
      </c>
      <c r="P33" s="26">
        <v>45905</v>
      </c>
      <c r="Q33" s="26" t="s">
        <v>161</v>
      </c>
      <c r="R33" s="26">
        <v>45935</v>
      </c>
      <c r="S33" s="26" t="s">
        <v>161</v>
      </c>
      <c r="T33" s="26">
        <v>46025</v>
      </c>
      <c r="U33" s="26" t="s">
        <v>161</v>
      </c>
      <c r="V33" s="26" t="s">
        <v>161</v>
      </c>
      <c r="W33" s="26" t="s">
        <v>161</v>
      </c>
      <c r="X33" s="26" t="s">
        <v>161</v>
      </c>
      <c r="Y33" s="26" t="s">
        <v>161</v>
      </c>
      <c r="Z33" s="26">
        <v>46025</v>
      </c>
    </row>
    <row r="34" spans="2:26" x14ac:dyDescent="0.2">
      <c r="B34" s="24">
        <v>34</v>
      </c>
      <c r="C34" s="30" t="s">
        <v>252</v>
      </c>
      <c r="D34" s="32" t="s">
        <v>253</v>
      </c>
      <c r="E34" s="25">
        <v>1</v>
      </c>
      <c r="F34" s="24" t="s">
        <v>254</v>
      </c>
      <c r="G34" s="24" t="s">
        <v>255</v>
      </c>
      <c r="H34" s="24" t="s">
        <v>256</v>
      </c>
      <c r="I34" s="26">
        <v>45264</v>
      </c>
      <c r="J34" s="26" t="s">
        <v>161</v>
      </c>
      <c r="K34" s="26">
        <v>45296</v>
      </c>
      <c r="L34" s="26">
        <v>45846</v>
      </c>
      <c r="M34" s="26" t="s">
        <v>161</v>
      </c>
      <c r="N34" s="26" t="s">
        <v>161</v>
      </c>
      <c r="O34" s="26" t="s">
        <v>161</v>
      </c>
      <c r="P34" s="26">
        <v>45906</v>
      </c>
      <c r="Q34" s="26" t="s">
        <v>161</v>
      </c>
      <c r="R34" s="26">
        <v>45936</v>
      </c>
      <c r="S34" s="26" t="s">
        <v>161</v>
      </c>
      <c r="T34" s="26">
        <v>46026</v>
      </c>
      <c r="U34" s="26" t="s">
        <v>161</v>
      </c>
      <c r="V34" s="26" t="s">
        <v>161</v>
      </c>
      <c r="W34" s="26" t="s">
        <v>161</v>
      </c>
      <c r="X34" s="26" t="s">
        <v>161</v>
      </c>
      <c r="Y34" s="26" t="s">
        <v>161</v>
      </c>
      <c r="Z34" s="26">
        <v>46026</v>
      </c>
    </row>
    <row r="35" spans="2:26" x14ac:dyDescent="0.2">
      <c r="B35" s="24">
        <v>23</v>
      </c>
      <c r="C35" s="30" t="s">
        <v>221</v>
      </c>
      <c r="D35" s="31" t="s">
        <v>46</v>
      </c>
      <c r="E35" s="25">
        <v>3</v>
      </c>
      <c r="F35" s="24" t="s">
        <v>158</v>
      </c>
      <c r="G35" s="24" t="s">
        <v>159</v>
      </c>
      <c r="H35" s="24" t="s">
        <v>222</v>
      </c>
      <c r="I35" s="26">
        <v>45079</v>
      </c>
      <c r="J35" s="26" t="s">
        <v>161</v>
      </c>
      <c r="K35" s="26">
        <v>45364</v>
      </c>
      <c r="L35" s="26">
        <v>45884</v>
      </c>
      <c r="M35" s="26" t="s">
        <v>161</v>
      </c>
      <c r="N35" s="26" t="s">
        <v>161</v>
      </c>
      <c r="O35" s="26" t="s">
        <v>161</v>
      </c>
      <c r="P35" s="26">
        <v>45915</v>
      </c>
      <c r="Q35" s="26" t="s">
        <v>161</v>
      </c>
      <c r="R35" s="26">
        <v>46006</v>
      </c>
      <c r="S35" s="26" t="s">
        <v>161</v>
      </c>
      <c r="T35" s="26">
        <v>46096</v>
      </c>
      <c r="U35" s="26" t="s">
        <v>161</v>
      </c>
      <c r="V35" s="26" t="s">
        <v>161</v>
      </c>
      <c r="W35" s="26" t="s">
        <v>161</v>
      </c>
      <c r="X35" s="26" t="s">
        <v>161</v>
      </c>
      <c r="Y35" s="26" t="s">
        <v>161</v>
      </c>
      <c r="Z35" s="26">
        <v>46094</v>
      </c>
    </row>
    <row r="36" spans="2:26" x14ac:dyDescent="0.2">
      <c r="B36" s="24">
        <v>38</v>
      </c>
      <c r="C36" s="30" t="s">
        <v>265</v>
      </c>
      <c r="D36" s="32" t="s">
        <v>266</v>
      </c>
      <c r="E36" s="25">
        <v>1</v>
      </c>
      <c r="F36" s="24" t="s">
        <v>169</v>
      </c>
      <c r="G36" s="24" t="s">
        <v>170</v>
      </c>
      <c r="H36" s="24" t="s">
        <v>267</v>
      </c>
      <c r="I36" s="26">
        <v>45322</v>
      </c>
      <c r="J36" s="26" t="s">
        <v>161</v>
      </c>
      <c r="K36" s="26">
        <v>45335</v>
      </c>
      <c r="L36" s="26">
        <v>45870</v>
      </c>
      <c r="M36" s="26" t="s">
        <v>161</v>
      </c>
      <c r="N36" s="26" t="s">
        <v>161</v>
      </c>
      <c r="O36" s="26" t="s">
        <v>161</v>
      </c>
      <c r="P36" s="26">
        <v>45930</v>
      </c>
      <c r="Q36" s="26" t="s">
        <v>161</v>
      </c>
      <c r="R36" s="26">
        <v>45975</v>
      </c>
      <c r="S36" s="26" t="s">
        <v>161</v>
      </c>
      <c r="T36" s="26">
        <v>46065</v>
      </c>
      <c r="U36" s="26" t="s">
        <v>161</v>
      </c>
      <c r="V36" s="26" t="s">
        <v>161</v>
      </c>
      <c r="W36" s="26" t="s">
        <v>161</v>
      </c>
      <c r="X36" s="26" t="s">
        <v>161</v>
      </c>
      <c r="Y36" s="26" t="s">
        <v>161</v>
      </c>
      <c r="Z36" s="26">
        <v>46065</v>
      </c>
    </row>
    <row r="37" spans="2:26" x14ac:dyDescent="0.2">
      <c r="B37" s="24">
        <v>30</v>
      </c>
      <c r="C37" s="30" t="s">
        <v>240</v>
      </c>
      <c r="D37" s="32" t="s">
        <v>241</v>
      </c>
      <c r="E37" s="25">
        <v>1</v>
      </c>
      <c r="F37" s="24" t="s">
        <v>169</v>
      </c>
      <c r="G37" s="24" t="s">
        <v>170</v>
      </c>
      <c r="H37" s="24" t="s">
        <v>242</v>
      </c>
      <c r="I37" s="26">
        <v>45197</v>
      </c>
      <c r="J37" s="26" t="s">
        <v>161</v>
      </c>
      <c r="K37" s="26">
        <v>45336</v>
      </c>
      <c r="L37" s="26">
        <v>45886</v>
      </c>
      <c r="M37" s="26" t="s">
        <v>161</v>
      </c>
      <c r="N37" s="26" t="s">
        <v>161</v>
      </c>
      <c r="O37" s="26" t="s">
        <v>161</v>
      </c>
      <c r="P37" s="26">
        <v>45946</v>
      </c>
      <c r="Q37" s="26" t="s">
        <v>161</v>
      </c>
      <c r="R37" s="26">
        <v>45976</v>
      </c>
      <c r="S37" s="26" t="s">
        <v>161</v>
      </c>
      <c r="T37" s="26">
        <v>46066</v>
      </c>
      <c r="U37" s="26" t="s">
        <v>161</v>
      </c>
      <c r="V37" s="26" t="s">
        <v>161</v>
      </c>
      <c r="W37" s="26" t="s">
        <v>161</v>
      </c>
      <c r="X37" s="26" t="s">
        <v>161</v>
      </c>
      <c r="Y37" s="26" t="s">
        <v>161</v>
      </c>
      <c r="Z37" s="26">
        <v>46066</v>
      </c>
    </row>
    <row r="38" spans="2:26" x14ac:dyDescent="0.2">
      <c r="B38" s="24">
        <v>37</v>
      </c>
      <c r="C38" s="30" t="s">
        <v>262</v>
      </c>
      <c r="D38" s="32" t="s">
        <v>263</v>
      </c>
      <c r="E38" s="25">
        <v>1</v>
      </c>
      <c r="F38" s="24" t="s">
        <v>169</v>
      </c>
      <c r="G38" s="24" t="s">
        <v>170</v>
      </c>
      <c r="H38" s="24" t="s">
        <v>264</v>
      </c>
      <c r="I38" s="26">
        <v>45322</v>
      </c>
      <c r="J38" s="26" t="s">
        <v>161</v>
      </c>
      <c r="K38" s="26">
        <v>45351</v>
      </c>
      <c r="L38" s="26">
        <v>45901</v>
      </c>
      <c r="M38" s="26" t="s">
        <v>161</v>
      </c>
      <c r="N38" s="26" t="s">
        <v>161</v>
      </c>
      <c r="O38" s="26" t="s">
        <v>161</v>
      </c>
      <c r="P38" s="26">
        <v>45961</v>
      </c>
      <c r="Q38" s="26" t="s">
        <v>161</v>
      </c>
      <c r="R38" s="26">
        <v>45991</v>
      </c>
      <c r="S38" s="26" t="s">
        <v>161</v>
      </c>
      <c r="T38" s="26">
        <v>46081</v>
      </c>
      <c r="U38" s="26" t="s">
        <v>161</v>
      </c>
      <c r="V38" s="26" t="s">
        <v>161</v>
      </c>
      <c r="W38" s="26" t="s">
        <v>161</v>
      </c>
      <c r="X38" s="26" t="s">
        <v>161</v>
      </c>
      <c r="Y38" s="26" t="s">
        <v>161</v>
      </c>
      <c r="Z38" s="26">
        <v>46081</v>
      </c>
    </row>
    <row r="39" spans="2:26" x14ac:dyDescent="0.2">
      <c r="B39" s="24">
        <v>39</v>
      </c>
      <c r="C39" s="30" t="s">
        <v>268</v>
      </c>
      <c r="D39" s="32" t="s">
        <v>269</v>
      </c>
      <c r="E39" s="25">
        <v>2</v>
      </c>
      <c r="F39" s="24" t="s">
        <v>169</v>
      </c>
      <c r="G39" s="24" t="s">
        <v>170</v>
      </c>
      <c r="H39" s="24" t="s">
        <v>270</v>
      </c>
      <c r="I39" s="26">
        <v>45350</v>
      </c>
      <c r="J39" s="26" t="s">
        <v>161</v>
      </c>
      <c r="K39" s="26">
        <v>45369</v>
      </c>
      <c r="L39" s="26">
        <v>45919</v>
      </c>
      <c r="M39" s="26" t="s">
        <v>161</v>
      </c>
      <c r="N39" s="26" t="s">
        <v>161</v>
      </c>
      <c r="O39" s="26" t="s">
        <v>161</v>
      </c>
      <c r="P39" s="26">
        <v>45979</v>
      </c>
      <c r="Q39" s="26" t="s">
        <v>161</v>
      </c>
      <c r="R39" s="26">
        <v>46009</v>
      </c>
      <c r="S39" s="26" t="s">
        <v>161</v>
      </c>
      <c r="T39" s="26">
        <v>46099</v>
      </c>
      <c r="U39" s="26" t="s">
        <v>161</v>
      </c>
      <c r="V39" s="26" t="s">
        <v>161</v>
      </c>
      <c r="W39" s="26" t="s">
        <v>161</v>
      </c>
      <c r="X39" s="26" t="s">
        <v>161</v>
      </c>
      <c r="Y39" s="26" t="s">
        <v>161</v>
      </c>
      <c r="Z39" s="26">
        <v>46099</v>
      </c>
    </row>
    <row r="40" spans="2:26" x14ac:dyDescent="0.2">
      <c r="B40" s="24">
        <v>40</v>
      </c>
      <c r="C40" s="30" t="s">
        <v>271</v>
      </c>
      <c r="D40" s="32" t="s">
        <v>272</v>
      </c>
      <c r="E40" s="25">
        <v>3</v>
      </c>
      <c r="F40" s="24" t="s">
        <v>169</v>
      </c>
      <c r="G40" s="24" t="s">
        <v>170</v>
      </c>
      <c r="H40" s="24" t="s">
        <v>270</v>
      </c>
      <c r="I40" s="26">
        <v>45359</v>
      </c>
      <c r="J40" s="26" t="s">
        <v>161</v>
      </c>
      <c r="K40" s="26">
        <v>45384</v>
      </c>
      <c r="L40" s="26">
        <v>45919</v>
      </c>
      <c r="M40" s="26" t="s">
        <v>161</v>
      </c>
      <c r="N40" s="26" t="s">
        <v>161</v>
      </c>
      <c r="O40" s="26" t="s">
        <v>161</v>
      </c>
      <c r="P40" s="26">
        <v>45979</v>
      </c>
      <c r="Q40" s="26" t="s">
        <v>161</v>
      </c>
      <c r="R40" s="26">
        <v>46024</v>
      </c>
      <c r="S40" s="26" t="s">
        <v>161</v>
      </c>
      <c r="T40" s="26">
        <v>46114</v>
      </c>
      <c r="U40" s="26" t="s">
        <v>161</v>
      </c>
      <c r="V40" s="26" t="s">
        <v>161</v>
      </c>
      <c r="W40" s="26" t="s">
        <v>161</v>
      </c>
      <c r="X40" s="26" t="s">
        <v>161</v>
      </c>
      <c r="Y40" s="26" t="s">
        <v>161</v>
      </c>
      <c r="Z40" s="26">
        <v>46114</v>
      </c>
    </row>
    <row r="41" spans="2:26" x14ac:dyDescent="0.2">
      <c r="B41" s="24">
        <v>36</v>
      </c>
      <c r="C41" s="30" t="s">
        <v>259</v>
      </c>
      <c r="D41" s="31" t="s">
        <v>260</v>
      </c>
      <c r="E41" s="25">
        <v>4</v>
      </c>
      <c r="F41" s="24" t="s">
        <v>158</v>
      </c>
      <c r="G41" s="24" t="s">
        <v>159</v>
      </c>
      <c r="H41" s="24" t="s">
        <v>261</v>
      </c>
      <c r="I41" s="26">
        <v>45275</v>
      </c>
      <c r="J41" s="26" t="s">
        <v>161</v>
      </c>
      <c r="K41" s="26">
        <v>45392</v>
      </c>
      <c r="L41" s="26">
        <v>45942</v>
      </c>
      <c r="M41" s="26" t="s">
        <v>161</v>
      </c>
      <c r="N41" s="26" t="s">
        <v>161</v>
      </c>
      <c r="O41" s="26" t="s">
        <v>161</v>
      </c>
      <c r="P41" s="26">
        <v>46002</v>
      </c>
      <c r="Q41" s="26" t="s">
        <v>161</v>
      </c>
      <c r="R41" s="26">
        <v>46032</v>
      </c>
      <c r="S41" s="26" t="s">
        <v>161</v>
      </c>
      <c r="T41" s="26">
        <v>46122</v>
      </c>
      <c r="U41" s="26" t="s">
        <v>161</v>
      </c>
      <c r="V41" s="26" t="s">
        <v>161</v>
      </c>
      <c r="W41" s="26" t="s">
        <v>161</v>
      </c>
      <c r="X41" s="26" t="s">
        <v>161</v>
      </c>
      <c r="Y41" s="26" t="s">
        <v>161</v>
      </c>
      <c r="Z41" s="26">
        <v>46122</v>
      </c>
    </row>
    <row r="42" spans="2:26" x14ac:dyDescent="0.2">
      <c r="B42" s="24">
        <v>44</v>
      </c>
      <c r="C42" s="30" t="s">
        <v>285</v>
      </c>
      <c r="D42" s="32" t="s">
        <v>286</v>
      </c>
      <c r="E42" s="25">
        <v>3</v>
      </c>
      <c r="F42" s="24" t="s">
        <v>169</v>
      </c>
      <c r="G42" s="24" t="s">
        <v>170</v>
      </c>
      <c r="H42" s="24" t="s">
        <v>270</v>
      </c>
      <c r="I42" s="26">
        <v>45413</v>
      </c>
      <c r="J42" s="26" t="s">
        <v>161</v>
      </c>
      <c r="K42" s="26">
        <v>45434</v>
      </c>
      <c r="L42" s="26">
        <v>45969</v>
      </c>
      <c r="M42" s="26" t="s">
        <v>161</v>
      </c>
      <c r="N42" s="26" t="s">
        <v>161</v>
      </c>
      <c r="O42" s="26" t="s">
        <v>161</v>
      </c>
      <c r="P42" s="26">
        <v>46029</v>
      </c>
      <c r="Q42" s="26" t="s">
        <v>161</v>
      </c>
      <c r="R42" s="26">
        <v>46074</v>
      </c>
      <c r="S42" s="26" t="s">
        <v>161</v>
      </c>
      <c r="T42" s="26">
        <v>46164</v>
      </c>
      <c r="U42" s="26" t="s">
        <v>161</v>
      </c>
      <c r="V42" s="26" t="s">
        <v>161</v>
      </c>
      <c r="W42" s="26" t="s">
        <v>161</v>
      </c>
      <c r="X42" s="26" t="s">
        <v>161</v>
      </c>
      <c r="Y42" s="26" t="s">
        <v>161</v>
      </c>
      <c r="Z42" s="26">
        <v>46164</v>
      </c>
    </row>
    <row r="43" spans="2:26" x14ac:dyDescent="0.2">
      <c r="B43" s="24">
        <v>42</v>
      </c>
      <c r="C43" s="30" t="s">
        <v>276</v>
      </c>
      <c r="D43" s="31" t="s">
        <v>277</v>
      </c>
      <c r="E43" s="25">
        <v>2</v>
      </c>
      <c r="F43" s="24" t="s">
        <v>278</v>
      </c>
      <c r="G43" s="24" t="s">
        <v>279</v>
      </c>
      <c r="H43" s="24" t="s">
        <v>280</v>
      </c>
      <c r="I43" s="26">
        <v>45408</v>
      </c>
      <c r="J43" s="26" t="s">
        <v>161</v>
      </c>
      <c r="K43" s="26">
        <v>45434</v>
      </c>
      <c r="L43" s="26">
        <v>45984</v>
      </c>
      <c r="M43" s="26" t="s">
        <v>161</v>
      </c>
      <c r="N43" s="26" t="s">
        <v>161</v>
      </c>
      <c r="O43" s="26" t="s">
        <v>161</v>
      </c>
      <c r="P43" s="26">
        <v>46044</v>
      </c>
      <c r="Q43" s="26" t="s">
        <v>161</v>
      </c>
      <c r="R43" s="26">
        <v>46074</v>
      </c>
      <c r="S43" s="26" t="s">
        <v>161</v>
      </c>
      <c r="T43" s="26">
        <v>46164</v>
      </c>
      <c r="U43" s="26" t="s">
        <v>161</v>
      </c>
      <c r="V43" s="26" t="s">
        <v>161</v>
      </c>
      <c r="W43" s="26" t="s">
        <v>161</v>
      </c>
      <c r="X43" s="26" t="s">
        <v>161</v>
      </c>
      <c r="Y43" s="26" t="s">
        <v>161</v>
      </c>
      <c r="Z43" s="26">
        <v>46164</v>
      </c>
    </row>
    <row r="44" spans="2:26" x14ac:dyDescent="0.2">
      <c r="B44" s="24">
        <v>33</v>
      </c>
      <c r="C44" s="30" t="s">
        <v>249</v>
      </c>
      <c r="D44" s="31" t="s">
        <v>250</v>
      </c>
      <c r="E44" s="25">
        <v>1</v>
      </c>
      <c r="F44" s="24" t="s">
        <v>204</v>
      </c>
      <c r="G44" s="24" t="s">
        <v>205</v>
      </c>
      <c r="H44" s="24" t="s">
        <v>251</v>
      </c>
      <c r="I44" s="26">
        <v>45261</v>
      </c>
      <c r="J44" s="26" t="s">
        <v>161</v>
      </c>
      <c r="K44" s="26">
        <v>45436</v>
      </c>
      <c r="L44" s="26">
        <v>45986</v>
      </c>
      <c r="M44" s="26" t="s">
        <v>161</v>
      </c>
      <c r="N44" s="26" t="s">
        <v>161</v>
      </c>
      <c r="O44" s="26" t="s">
        <v>161</v>
      </c>
      <c r="P44" s="26">
        <v>46046</v>
      </c>
      <c r="Q44" s="26" t="s">
        <v>161</v>
      </c>
      <c r="R44" s="26">
        <v>46076</v>
      </c>
      <c r="S44" s="26" t="s">
        <v>161</v>
      </c>
      <c r="T44" s="26">
        <v>46166</v>
      </c>
      <c r="U44" s="26" t="s">
        <v>161</v>
      </c>
      <c r="V44" s="26" t="s">
        <v>161</v>
      </c>
      <c r="W44" s="26" t="s">
        <v>161</v>
      </c>
      <c r="X44" s="26" t="s">
        <v>161</v>
      </c>
      <c r="Y44" s="26" t="s">
        <v>161</v>
      </c>
      <c r="Z44" s="26">
        <v>46166</v>
      </c>
    </row>
    <row r="45" spans="2:26" x14ac:dyDescent="0.2">
      <c r="B45" s="24">
        <v>45</v>
      </c>
      <c r="C45" s="30" t="s">
        <v>287</v>
      </c>
      <c r="D45" s="31" t="s">
        <v>288</v>
      </c>
      <c r="E45" s="25">
        <v>2</v>
      </c>
      <c r="F45" s="24" t="s">
        <v>164</v>
      </c>
      <c r="G45" s="24" t="s">
        <v>289</v>
      </c>
      <c r="H45" s="24" t="s">
        <v>290</v>
      </c>
      <c r="I45" s="26">
        <v>45420</v>
      </c>
      <c r="J45" s="26" t="s">
        <v>161</v>
      </c>
      <c r="K45" s="26">
        <v>45443</v>
      </c>
      <c r="L45" s="26">
        <v>45993</v>
      </c>
      <c r="M45" s="26" t="s">
        <v>161</v>
      </c>
      <c r="N45" s="26" t="s">
        <v>161</v>
      </c>
      <c r="O45" s="26" t="s">
        <v>161</v>
      </c>
      <c r="P45" s="26">
        <v>46053</v>
      </c>
      <c r="Q45" s="26" t="s">
        <v>161</v>
      </c>
      <c r="R45" s="26">
        <v>46083</v>
      </c>
      <c r="S45" s="26" t="s">
        <v>161</v>
      </c>
      <c r="T45" s="26">
        <v>46173</v>
      </c>
      <c r="U45" s="26" t="s">
        <v>161</v>
      </c>
      <c r="V45" s="26" t="s">
        <v>161</v>
      </c>
      <c r="W45" s="26" t="s">
        <v>161</v>
      </c>
      <c r="X45" s="26" t="s">
        <v>161</v>
      </c>
      <c r="Y45" s="26" t="s">
        <v>161</v>
      </c>
      <c r="Z45" s="26">
        <v>46173</v>
      </c>
    </row>
    <row r="46" spans="2:26" x14ac:dyDescent="0.2">
      <c r="B46" s="24">
        <v>41</v>
      </c>
      <c r="C46" s="30" t="s">
        <v>252</v>
      </c>
      <c r="D46" s="31" t="s">
        <v>273</v>
      </c>
      <c r="E46" s="25">
        <v>1</v>
      </c>
      <c r="F46" s="24" t="s">
        <v>204</v>
      </c>
      <c r="G46" s="24" t="s">
        <v>274</v>
      </c>
      <c r="H46" s="24" t="s">
        <v>275</v>
      </c>
      <c r="I46" s="26">
        <v>45363</v>
      </c>
      <c r="J46" s="26" t="s">
        <v>161</v>
      </c>
      <c r="K46" s="26">
        <v>45443</v>
      </c>
      <c r="L46" s="26">
        <v>45993</v>
      </c>
      <c r="M46" s="26" t="s">
        <v>161</v>
      </c>
      <c r="N46" s="26" t="s">
        <v>161</v>
      </c>
      <c r="O46" s="26" t="s">
        <v>161</v>
      </c>
      <c r="P46" s="26">
        <v>46053</v>
      </c>
      <c r="Q46" s="26" t="s">
        <v>161</v>
      </c>
      <c r="R46" s="26">
        <v>46083</v>
      </c>
      <c r="S46" s="26" t="s">
        <v>161</v>
      </c>
      <c r="T46" s="26">
        <v>46173</v>
      </c>
      <c r="U46" s="26" t="s">
        <v>161</v>
      </c>
      <c r="V46" s="26" t="s">
        <v>161</v>
      </c>
      <c r="W46" s="26" t="s">
        <v>161</v>
      </c>
      <c r="X46" s="26" t="s">
        <v>161</v>
      </c>
      <c r="Y46" s="26" t="s">
        <v>161</v>
      </c>
      <c r="Z46" s="26">
        <v>46173</v>
      </c>
    </row>
    <row r="47" spans="2:26" x14ac:dyDescent="0.2">
      <c r="B47" s="24">
        <v>43</v>
      </c>
      <c r="C47" s="30" t="s">
        <v>281</v>
      </c>
      <c r="D47" s="32" t="s">
        <v>282</v>
      </c>
      <c r="E47" s="25">
        <v>3</v>
      </c>
      <c r="F47" s="24" t="s">
        <v>215</v>
      </c>
      <c r="G47" s="24" t="s">
        <v>283</v>
      </c>
      <c r="H47" s="24" t="s">
        <v>284</v>
      </c>
      <c r="I47" s="26">
        <v>45412</v>
      </c>
      <c r="J47" s="26" t="s">
        <v>161</v>
      </c>
      <c r="K47" s="26">
        <v>45467</v>
      </c>
      <c r="L47" s="26">
        <v>46017</v>
      </c>
      <c r="M47" s="26" t="s">
        <v>161</v>
      </c>
      <c r="N47" s="26" t="s">
        <v>161</v>
      </c>
      <c r="O47" s="26" t="s">
        <v>161</v>
      </c>
      <c r="P47" s="26">
        <v>46077</v>
      </c>
      <c r="Q47" s="26" t="s">
        <v>161</v>
      </c>
      <c r="R47" s="26">
        <v>46107</v>
      </c>
      <c r="S47" s="26" t="s">
        <v>161</v>
      </c>
      <c r="T47" s="26">
        <v>46197</v>
      </c>
      <c r="U47" s="26" t="s">
        <v>161</v>
      </c>
      <c r="V47" s="26" t="s">
        <v>161</v>
      </c>
      <c r="W47" s="26" t="s">
        <v>161</v>
      </c>
      <c r="X47" s="26" t="s">
        <v>161</v>
      </c>
      <c r="Y47" s="26" t="s">
        <v>161</v>
      </c>
      <c r="Z47" s="26">
        <v>46197</v>
      </c>
    </row>
    <row r="48" spans="2:26" x14ac:dyDescent="0.2">
      <c r="B48" s="24">
        <v>47</v>
      </c>
      <c r="C48" s="30" t="s">
        <v>294</v>
      </c>
      <c r="D48" s="32" t="s">
        <v>295</v>
      </c>
      <c r="E48" s="25">
        <v>1</v>
      </c>
      <c r="F48" s="24" t="s">
        <v>169</v>
      </c>
      <c r="G48" s="24" t="s">
        <v>170</v>
      </c>
      <c r="H48" s="24" t="s">
        <v>270</v>
      </c>
      <c r="I48" s="26">
        <v>45468</v>
      </c>
      <c r="J48" s="26" t="s">
        <v>161</v>
      </c>
      <c r="K48" s="26">
        <v>45484</v>
      </c>
      <c r="L48" s="26">
        <v>46034</v>
      </c>
      <c r="M48" s="26" t="s">
        <v>161</v>
      </c>
      <c r="N48" s="26" t="s">
        <v>161</v>
      </c>
      <c r="O48" s="26" t="s">
        <v>161</v>
      </c>
      <c r="P48" s="26">
        <v>46094</v>
      </c>
      <c r="Q48" s="26" t="s">
        <v>161</v>
      </c>
      <c r="R48" s="26">
        <v>46124</v>
      </c>
      <c r="S48" s="26" t="s">
        <v>161</v>
      </c>
      <c r="T48" s="26">
        <v>46214</v>
      </c>
      <c r="U48" s="26" t="s">
        <v>161</v>
      </c>
      <c r="V48" s="26" t="s">
        <v>161</v>
      </c>
      <c r="W48" s="26" t="s">
        <v>161</v>
      </c>
      <c r="X48" s="26" t="s">
        <v>161</v>
      </c>
      <c r="Y48" s="26" t="s">
        <v>161</v>
      </c>
      <c r="Z48" s="26">
        <v>46214</v>
      </c>
    </row>
    <row r="49" spans="1:26" x14ac:dyDescent="0.2">
      <c r="B49" s="24">
        <v>46</v>
      </c>
      <c r="C49" s="30" t="s">
        <v>291</v>
      </c>
      <c r="D49" s="32" t="s">
        <v>292</v>
      </c>
      <c r="E49" s="25">
        <v>1</v>
      </c>
      <c r="F49" s="24" t="s">
        <v>254</v>
      </c>
      <c r="G49" s="24" t="s">
        <v>255</v>
      </c>
      <c r="H49" s="24" t="s">
        <v>293</v>
      </c>
      <c r="I49" s="26">
        <v>45436</v>
      </c>
      <c r="J49" s="26" t="s">
        <v>161</v>
      </c>
      <c r="K49" s="26">
        <v>45500</v>
      </c>
      <c r="L49" s="26">
        <v>46050</v>
      </c>
      <c r="M49" s="26" t="s">
        <v>161</v>
      </c>
      <c r="N49" s="26" t="s">
        <v>161</v>
      </c>
      <c r="O49" s="26" t="s">
        <v>161</v>
      </c>
      <c r="P49" s="26">
        <v>46110</v>
      </c>
      <c r="Q49" s="26" t="s">
        <v>161</v>
      </c>
      <c r="R49" s="26">
        <v>46140</v>
      </c>
      <c r="S49" s="26" t="s">
        <v>161</v>
      </c>
      <c r="T49" s="26">
        <v>46230</v>
      </c>
      <c r="U49" s="26" t="s">
        <v>161</v>
      </c>
      <c r="V49" s="26" t="s">
        <v>161</v>
      </c>
      <c r="W49" s="26" t="s">
        <v>161</v>
      </c>
      <c r="X49" s="26" t="s">
        <v>161</v>
      </c>
      <c r="Y49" s="26" t="s">
        <v>161</v>
      </c>
      <c r="Z49" s="26">
        <v>46230</v>
      </c>
    </row>
    <row r="50" spans="1:26" x14ac:dyDescent="0.2">
      <c r="B50" s="24">
        <v>48</v>
      </c>
      <c r="C50" s="30" t="s">
        <v>296</v>
      </c>
      <c r="D50" s="32" t="s">
        <v>297</v>
      </c>
      <c r="E50" s="25">
        <v>6</v>
      </c>
      <c r="F50" s="24" t="s">
        <v>169</v>
      </c>
      <c r="G50" s="24" t="s">
        <v>170</v>
      </c>
      <c r="H50" s="24" t="s">
        <v>298</v>
      </c>
      <c r="I50" s="26">
        <v>45496</v>
      </c>
      <c r="J50" s="26" t="s">
        <v>161</v>
      </c>
      <c r="K50" s="26">
        <v>45510</v>
      </c>
      <c r="L50" s="26">
        <v>46060</v>
      </c>
      <c r="M50" s="26" t="s">
        <v>161</v>
      </c>
      <c r="N50" s="26" t="s">
        <v>161</v>
      </c>
      <c r="O50" s="26" t="s">
        <v>161</v>
      </c>
      <c r="P50" s="26">
        <v>46120</v>
      </c>
      <c r="Q50" s="26" t="s">
        <v>161</v>
      </c>
      <c r="R50" s="26">
        <v>46150</v>
      </c>
      <c r="S50" s="26" t="s">
        <v>161</v>
      </c>
      <c r="T50" s="26">
        <v>46240</v>
      </c>
      <c r="U50" s="26" t="s">
        <v>161</v>
      </c>
      <c r="V50" s="26" t="s">
        <v>161</v>
      </c>
      <c r="W50" s="26" t="s">
        <v>161</v>
      </c>
      <c r="X50" s="26" t="s">
        <v>161</v>
      </c>
      <c r="Y50" s="26" t="s">
        <v>161</v>
      </c>
      <c r="Z50" s="26">
        <v>46240</v>
      </c>
    </row>
    <row r="51" spans="1:26" x14ac:dyDescent="0.2">
      <c r="B51" s="24">
        <v>52</v>
      </c>
      <c r="C51" s="30" t="s">
        <v>307</v>
      </c>
      <c r="D51" s="32" t="s">
        <v>308</v>
      </c>
      <c r="E51" s="25">
        <v>2</v>
      </c>
      <c r="F51" s="24" t="s">
        <v>169</v>
      </c>
      <c r="G51" s="24" t="s">
        <v>170</v>
      </c>
      <c r="H51" s="24" t="s">
        <v>309</v>
      </c>
      <c r="I51" s="26">
        <v>45512</v>
      </c>
      <c r="J51" s="26" t="s">
        <v>161</v>
      </c>
      <c r="K51" s="26">
        <v>45538</v>
      </c>
      <c r="L51" s="26">
        <v>46088</v>
      </c>
      <c r="M51" s="26" t="s">
        <v>161</v>
      </c>
      <c r="N51" s="26" t="s">
        <v>161</v>
      </c>
      <c r="O51" s="26" t="s">
        <v>161</v>
      </c>
      <c r="P51" s="26">
        <v>46148</v>
      </c>
      <c r="Q51" s="26" t="s">
        <v>161</v>
      </c>
      <c r="R51" s="26">
        <v>46178</v>
      </c>
      <c r="S51" s="26" t="s">
        <v>161</v>
      </c>
      <c r="T51" s="26">
        <v>46268</v>
      </c>
      <c r="U51" s="26" t="s">
        <v>161</v>
      </c>
      <c r="V51" s="26" t="s">
        <v>161</v>
      </c>
      <c r="W51" s="26" t="s">
        <v>161</v>
      </c>
      <c r="X51" s="26" t="s">
        <v>161</v>
      </c>
      <c r="Y51" s="26" t="s">
        <v>161</v>
      </c>
      <c r="Z51" s="26">
        <v>46268</v>
      </c>
    </row>
    <row r="52" spans="1:26" x14ac:dyDescent="0.2">
      <c r="B52" s="24">
        <v>49</v>
      </c>
      <c r="C52" s="30" t="s">
        <v>299</v>
      </c>
      <c r="D52" s="31" t="s">
        <v>300</v>
      </c>
      <c r="E52" s="25">
        <v>1</v>
      </c>
      <c r="F52" s="24" t="s">
        <v>164</v>
      </c>
      <c r="G52" s="24" t="s">
        <v>183</v>
      </c>
      <c r="H52" s="24" t="s">
        <v>301</v>
      </c>
      <c r="I52" s="26">
        <v>45498</v>
      </c>
      <c r="J52" s="26" t="s">
        <v>161</v>
      </c>
      <c r="K52" s="26" t="s">
        <v>161</v>
      </c>
      <c r="L52" s="26" t="s">
        <v>161</v>
      </c>
      <c r="M52" s="26" t="s">
        <v>161</v>
      </c>
      <c r="N52" s="26" t="s">
        <v>161</v>
      </c>
      <c r="O52" s="26" t="s">
        <v>161</v>
      </c>
      <c r="P52" s="26" t="s">
        <v>161</v>
      </c>
      <c r="Q52" s="26" t="s">
        <v>161</v>
      </c>
      <c r="R52" s="26" t="s">
        <v>161</v>
      </c>
      <c r="S52" s="26" t="s">
        <v>161</v>
      </c>
      <c r="T52" s="26" t="s">
        <v>161</v>
      </c>
      <c r="U52" s="26" t="s">
        <v>161</v>
      </c>
      <c r="V52" s="26" t="s">
        <v>161</v>
      </c>
      <c r="W52" s="26" t="s">
        <v>161</v>
      </c>
      <c r="X52" s="26" t="s">
        <v>161</v>
      </c>
      <c r="Y52" s="26" t="s">
        <v>161</v>
      </c>
      <c r="Z52" s="26" t="s">
        <v>161</v>
      </c>
    </row>
    <row r="53" spans="1:26" x14ac:dyDescent="0.2">
      <c r="B53" s="24">
        <v>50</v>
      </c>
      <c r="C53" s="30" t="s">
        <v>302</v>
      </c>
      <c r="D53" s="31" t="s">
        <v>303</v>
      </c>
      <c r="E53" s="25">
        <v>1</v>
      </c>
      <c r="F53" s="24" t="s">
        <v>164</v>
      </c>
      <c r="G53" s="24" t="s">
        <v>183</v>
      </c>
      <c r="H53" s="24" t="s">
        <v>304</v>
      </c>
      <c r="I53" s="26">
        <v>45503</v>
      </c>
      <c r="J53" s="26" t="s">
        <v>161</v>
      </c>
      <c r="K53" s="26" t="s">
        <v>161</v>
      </c>
      <c r="L53" s="26" t="s">
        <v>161</v>
      </c>
      <c r="M53" s="26" t="s">
        <v>161</v>
      </c>
      <c r="N53" s="26" t="s">
        <v>161</v>
      </c>
      <c r="O53" s="26" t="s">
        <v>161</v>
      </c>
      <c r="P53" s="26" t="s">
        <v>161</v>
      </c>
      <c r="Q53" s="26" t="s">
        <v>161</v>
      </c>
      <c r="R53" s="26" t="s">
        <v>161</v>
      </c>
      <c r="S53" s="26" t="s">
        <v>161</v>
      </c>
      <c r="T53" s="26" t="s">
        <v>161</v>
      </c>
      <c r="U53" s="26" t="s">
        <v>161</v>
      </c>
      <c r="V53" s="26" t="s">
        <v>161</v>
      </c>
      <c r="W53" s="26" t="s">
        <v>161</v>
      </c>
      <c r="X53" s="26" t="s">
        <v>161</v>
      </c>
      <c r="Y53" s="26" t="s">
        <v>161</v>
      </c>
      <c r="Z53" s="26" t="s">
        <v>161</v>
      </c>
    </row>
    <row r="54" spans="1:26" x14ac:dyDescent="0.2">
      <c r="B54" s="24">
        <v>4</v>
      </c>
      <c r="C54" s="30" t="s">
        <v>167</v>
      </c>
      <c r="D54" s="32" t="s">
        <v>168</v>
      </c>
      <c r="E54" s="25">
        <v>3</v>
      </c>
      <c r="F54" s="24" t="s">
        <v>169</v>
      </c>
      <c r="G54" s="24" t="s">
        <v>170</v>
      </c>
      <c r="H54" s="24" t="s">
        <v>171</v>
      </c>
      <c r="I54" s="26">
        <v>44683</v>
      </c>
      <c r="J54" s="26" t="s">
        <v>161</v>
      </c>
      <c r="K54" s="26">
        <v>44733</v>
      </c>
      <c r="L54" s="26" t="s">
        <v>161</v>
      </c>
      <c r="M54" s="26">
        <v>45524</v>
      </c>
      <c r="N54" s="26" t="s">
        <v>161</v>
      </c>
      <c r="O54" s="26" t="s">
        <v>161</v>
      </c>
      <c r="P54" s="26" t="s">
        <v>161</v>
      </c>
      <c r="Q54" s="26">
        <v>45538</v>
      </c>
      <c r="R54" s="26">
        <v>45572</v>
      </c>
      <c r="S54" s="26" t="s">
        <v>161</v>
      </c>
      <c r="T54" s="26">
        <v>45672</v>
      </c>
      <c r="U54" s="26" t="s">
        <v>161</v>
      </c>
      <c r="V54" s="26" t="s">
        <v>161</v>
      </c>
      <c r="W54" s="26" t="s">
        <v>161</v>
      </c>
      <c r="X54" s="26" t="s">
        <v>161</v>
      </c>
      <c r="Y54" s="26" t="s">
        <v>161</v>
      </c>
      <c r="Z54" s="26">
        <v>45463</v>
      </c>
    </row>
    <row r="55" spans="1:26" x14ac:dyDescent="0.2">
      <c r="B55" s="24">
        <v>53</v>
      </c>
      <c r="C55" s="30" t="s">
        <v>310</v>
      </c>
      <c r="D55" s="31" t="s">
        <v>311</v>
      </c>
      <c r="E55" s="25">
        <v>1</v>
      </c>
      <c r="F55" s="24" t="s">
        <v>204</v>
      </c>
      <c r="G55" s="24" t="s">
        <v>274</v>
      </c>
      <c r="H55" s="24" t="s">
        <v>312</v>
      </c>
      <c r="I55" s="26">
        <v>45534</v>
      </c>
      <c r="J55" s="26">
        <v>45564</v>
      </c>
      <c r="K55" s="26" t="s">
        <v>161</v>
      </c>
      <c r="L55" s="26" t="s">
        <v>161</v>
      </c>
      <c r="M55" s="26" t="s">
        <v>161</v>
      </c>
      <c r="N55" s="26" t="s">
        <v>161</v>
      </c>
      <c r="O55" s="26" t="s">
        <v>161</v>
      </c>
      <c r="P55" s="26" t="s">
        <v>161</v>
      </c>
      <c r="Q55" s="26" t="s">
        <v>161</v>
      </c>
      <c r="R55" s="26" t="s">
        <v>161</v>
      </c>
      <c r="S55" s="26" t="s">
        <v>161</v>
      </c>
      <c r="T55" s="26" t="s">
        <v>161</v>
      </c>
      <c r="U55" s="26" t="s">
        <v>161</v>
      </c>
      <c r="V55" s="26" t="s">
        <v>161</v>
      </c>
      <c r="W55" s="26" t="s">
        <v>161</v>
      </c>
      <c r="X55" s="26" t="s">
        <v>161</v>
      </c>
      <c r="Y55" s="26" t="s">
        <v>161</v>
      </c>
      <c r="Z55" s="26" t="s">
        <v>161</v>
      </c>
    </row>
    <row r="56" spans="1:26" x14ac:dyDescent="0.2">
      <c r="B56" s="24">
        <v>2</v>
      </c>
      <c r="C56" s="30" t="s">
        <v>156</v>
      </c>
      <c r="D56" s="31" t="s">
        <v>162</v>
      </c>
      <c r="E56" s="25">
        <v>4</v>
      </c>
      <c r="F56" s="24" t="s">
        <v>158</v>
      </c>
      <c r="G56" s="24" t="s">
        <v>159</v>
      </c>
      <c r="H56" s="24" t="s">
        <v>160</v>
      </c>
      <c r="I56" s="26">
        <v>44505</v>
      </c>
      <c r="J56" s="26" t="s">
        <v>161</v>
      </c>
      <c r="K56" s="26">
        <v>44539</v>
      </c>
      <c r="L56" s="26" t="s">
        <v>161</v>
      </c>
      <c r="M56" s="26">
        <v>45200</v>
      </c>
      <c r="N56" s="26" t="s">
        <v>161</v>
      </c>
      <c r="O56" s="26" t="s">
        <v>161</v>
      </c>
      <c r="P56" s="26" t="s">
        <v>161</v>
      </c>
      <c r="Q56" s="26">
        <v>45280</v>
      </c>
      <c r="R56" s="26" t="s">
        <v>161</v>
      </c>
      <c r="S56" s="26">
        <v>45371</v>
      </c>
      <c r="T56" s="26">
        <v>45485</v>
      </c>
      <c r="U56" s="26">
        <v>45485</v>
      </c>
      <c r="V56" s="26" t="s">
        <v>161</v>
      </c>
      <c r="W56" s="26">
        <v>45516</v>
      </c>
      <c r="X56" s="26">
        <v>45565</v>
      </c>
      <c r="Y56" s="26" t="s">
        <v>161</v>
      </c>
      <c r="Z56" s="26">
        <v>45269</v>
      </c>
    </row>
    <row r="57" spans="1:26" x14ac:dyDescent="0.2">
      <c r="B57" s="24">
        <v>51</v>
      </c>
      <c r="C57" s="30" t="s">
        <v>172</v>
      </c>
      <c r="D57" s="31" t="s">
        <v>305</v>
      </c>
      <c r="E57" s="25">
        <v>7</v>
      </c>
      <c r="F57" s="24" t="s">
        <v>158</v>
      </c>
      <c r="G57" s="24" t="s">
        <v>159</v>
      </c>
      <c r="H57" s="24" t="s">
        <v>306</v>
      </c>
      <c r="I57" s="26">
        <v>45503</v>
      </c>
      <c r="J57" s="26" t="s">
        <v>161</v>
      </c>
      <c r="K57" s="26" t="s">
        <v>161</v>
      </c>
      <c r="L57" s="26" t="s">
        <v>161</v>
      </c>
      <c r="M57" s="26" t="s">
        <v>161</v>
      </c>
      <c r="N57" s="26" t="s">
        <v>161</v>
      </c>
      <c r="O57" s="26" t="s">
        <v>161</v>
      </c>
      <c r="P57" s="26" t="s">
        <v>161</v>
      </c>
      <c r="Q57" s="26" t="s">
        <v>161</v>
      </c>
      <c r="R57" s="26" t="s">
        <v>161</v>
      </c>
      <c r="S57" s="26" t="s">
        <v>161</v>
      </c>
      <c r="T57" s="26" t="s">
        <v>161</v>
      </c>
      <c r="U57" s="26" t="s">
        <v>161</v>
      </c>
      <c r="V57" s="26" t="s">
        <v>161</v>
      </c>
      <c r="W57" s="26" t="s">
        <v>161</v>
      </c>
      <c r="X57" s="26" t="s">
        <v>161</v>
      </c>
      <c r="Y57" s="26" t="s">
        <v>161</v>
      </c>
      <c r="Z57" s="26" t="s">
        <v>161</v>
      </c>
    </row>
    <row r="58" spans="1:26" x14ac:dyDescent="0.2">
      <c r="A58" s="34" t="s">
        <v>319</v>
      </c>
      <c r="B58" s="27">
        <f>MAX(B5:B57)</f>
        <v>53</v>
      </c>
      <c r="C58" s="24"/>
      <c r="D58" s="27" t="s">
        <v>319</v>
      </c>
      <c r="E58" s="25">
        <f>SUM(E5:E57)</f>
        <v>149</v>
      </c>
      <c r="F58" s="24"/>
      <c r="G58" s="24"/>
      <c r="H58" s="24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</sheetData>
  <autoFilter ref="B4:Z58" xr:uid="{5D5CA0D3-BE96-354C-B1A4-B38AEC2209C7}">
    <sortState xmlns:xlrd2="http://schemas.microsoft.com/office/spreadsheetml/2017/richdata2" ref="B5:Z58">
      <sortCondition ref="P4:P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EPA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Hariharan</dc:creator>
  <cp:lastModifiedBy>Hemanth Hariharan</cp:lastModifiedBy>
  <dcterms:created xsi:type="dcterms:W3CDTF">2024-08-28T00:14:45Z</dcterms:created>
  <dcterms:modified xsi:type="dcterms:W3CDTF">2024-09-28T16:45:38Z</dcterms:modified>
</cp:coreProperties>
</file>