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hhemanth_stanford_edu/Documents/Stanford/Quarter 5/RA - CCS Project/Literature and Document Review/"/>
    </mc:Choice>
  </mc:AlternateContent>
  <xr:revisionPtr revIDLastSave="755" documentId="13_ncr:1_{39D25B86-0F29-8346-976D-5D6D81B1829F}" xr6:coauthVersionLast="47" xr6:coauthVersionMax="47" xr10:uidLastSave="{D93B359D-9661-BD42-8318-33CA273D088C}"/>
  <bookViews>
    <workbookView xWindow="0" yWindow="0" windowWidth="38400" windowHeight="21600" xr2:uid="{F2BB26B3-30B8-AE45-9DCA-FB8D6E00F736}"/>
  </bookViews>
  <sheets>
    <sheet name="Projects" sheetId="1" r:id="rId1"/>
    <sheet name="EPA" sheetId="2" r:id="rId2"/>
  </sheets>
  <definedNames>
    <definedName name="_xlnm._FilterDatabase" localSheetId="1" hidden="1">EPA!$B$4:$Z$58</definedName>
    <definedName name="_xlnm._FilterDatabase" localSheetId="0" hidden="1">Projects!$B$3:$Z$20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R14" i="1"/>
  <c r="R10" i="1"/>
  <c r="S10" i="1"/>
  <c r="R5" i="1"/>
  <c r="S5" i="1"/>
  <c r="W5" i="1"/>
  <c r="S4" i="1"/>
  <c r="R4" i="1"/>
  <c r="K14" i="1"/>
  <c r="I11" i="1"/>
  <c r="N16" i="1"/>
  <c r="M16" i="1"/>
  <c r="L4" i="1"/>
  <c r="L7" i="1"/>
  <c r="O18" i="1"/>
  <c r="O7" i="1"/>
  <c r="W11" i="1"/>
  <c r="O11" i="1"/>
  <c r="L11" i="1"/>
  <c r="L10" i="1"/>
  <c r="U10" i="1" s="1"/>
  <c r="S12" i="1"/>
  <c r="R12" i="1"/>
  <c r="L12" i="1"/>
  <c r="I12" i="1"/>
  <c r="O4" i="1"/>
  <c r="W4" i="1"/>
  <c r="S13" i="1"/>
  <c r="R13" i="1"/>
  <c r="L13" i="1"/>
  <c r="I13" i="1"/>
  <c r="O13" i="1"/>
  <c r="I9" i="1"/>
  <c r="O9" i="1"/>
  <c r="J14" i="1"/>
  <c r="R9" i="1"/>
  <c r="L9" i="1"/>
  <c r="L5" i="1"/>
  <c r="V5" i="1" s="1"/>
  <c r="L8" i="1"/>
  <c r="H8" i="1"/>
  <c r="G8" i="1"/>
  <c r="W8" i="1"/>
  <c r="O14" i="1"/>
  <c r="B2" i="1"/>
  <c r="B58" i="2"/>
  <c r="F2" i="1"/>
  <c r="E58" i="2"/>
  <c r="L18" i="1"/>
  <c r="R18" i="1"/>
  <c r="W18" i="1" s="1"/>
  <c r="S19" i="1"/>
  <c r="R19" i="1"/>
  <c r="L19" i="1"/>
  <c r="V19" i="1" s="1"/>
  <c r="S17" i="1"/>
  <c r="R17" i="1"/>
  <c r="L17" i="1"/>
  <c r="V17" i="1" s="1"/>
  <c r="S20" i="1"/>
  <c r="R20" i="1"/>
  <c r="L20" i="1"/>
  <c r="V20" i="1" s="1"/>
  <c r="S9" i="1"/>
  <c r="R7" i="1"/>
  <c r="S7" i="1"/>
  <c r="R15" i="1"/>
  <c r="S15" i="1"/>
  <c r="U15" i="1"/>
  <c r="T15" i="1"/>
  <c r="S16" i="1"/>
  <c r="R16" i="1"/>
  <c r="L16" i="1"/>
  <c r="R6" i="1"/>
  <c r="L6" i="1"/>
  <c r="V6" i="1" s="1"/>
  <c r="S6" i="1"/>
  <c r="W7" i="1" l="1"/>
  <c r="V12" i="1"/>
  <c r="U8" i="1"/>
  <c r="T14" i="1"/>
  <c r="V11" i="1"/>
  <c r="W10" i="1"/>
  <c r="W12" i="1"/>
  <c r="W13" i="1"/>
  <c r="W9" i="1"/>
  <c r="V9" i="1"/>
  <c r="U14" i="1"/>
  <c r="T8" i="1"/>
  <c r="V13" i="1"/>
  <c r="T10" i="1"/>
  <c r="V4" i="1"/>
  <c r="W19" i="1"/>
  <c r="V18" i="1"/>
  <c r="W17" i="1"/>
  <c r="W20" i="1"/>
  <c r="V7" i="1"/>
  <c r="W15" i="1"/>
  <c r="T16" i="1"/>
  <c r="W16" i="1"/>
  <c r="U16" i="1"/>
  <c r="W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Hemanth Hariharan</author>
  </authors>
  <commentList>
    <comment ref="O2" authorId="0" shapeId="0" xr:uid="{A236BE4D-2459-B24D-AE10-799771E4B5C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Million tonnes a year</t>
        </r>
      </text>
    </comment>
    <comment ref="F4" authorId="0" shapeId="0" xr:uid="{C6633A58-0AA5-B040-AF08-883B5BD8289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 of 104</t>
        </r>
      </text>
    </comment>
    <comment ref="I4" authorId="0" shapeId="0" xr:uid="{0A993F32-88F3-1747-97B3-99D2176D635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54 of 104 - permeability of Mt. Simon Arkose considered as that has the best reservoir quality (as per page 53 of 104)
</t>
        </r>
      </text>
    </comment>
    <comment ref="L4" authorId="0" shapeId="0" xr:uid="{34547F9D-79B3-3348-BAAE-63DB086CE82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54 of 104 - only thickness of Mt. Simon Arkose considered, as that has the best reservoir quality, as per page 53 of 104</t>
        </r>
      </text>
    </comment>
    <comment ref="O4" authorId="0" shapeId="0" xr:uid="{E78BFBA8-15D8-AD40-9FD2-7DFD8B45DCE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94 of 104, also multiplied by 2 as there are 2 injection wells, matches 2.5 MTpa in page 9 of 104</t>
        </r>
      </text>
    </comment>
    <comment ref="R4" authorId="0" shapeId="0" xr:uid="{47EE3A03-9503-274C-8D29-BC9874B7229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54 (6820 ft) and page 78 (3469 ft)</t>
        </r>
      </text>
    </comment>
    <comment ref="S4" authorId="0" shapeId="0" xr:uid="{DEFE5B17-5FF4-1746-B33A-0C628515CDD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Computed based on PPM values on page 78 of 104</t>
        </r>
      </text>
    </comment>
    <comment ref="W4" authorId="0" shapeId="0" xr:uid="{6517CEA8-5EF0-3B46-BC46-350227E9FE9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48 of 60</t>
        </r>
      </text>
    </comment>
    <comment ref="X4" authorId="0" shapeId="0" xr:uid="{609D2308-E43A-7348-BEC4-2DC03479B6A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38/60 and 11/104</t>
        </r>
      </text>
    </comment>
    <comment ref="I5" authorId="0" shapeId="0" xr:uid="{0C7F3FB1-91D7-7942-A439-9E79789FAF7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103 of 328</t>
        </r>
      </text>
    </comment>
    <comment ref="L5" authorId="0" shapeId="0" xr:uid="{33CBC5D4-EB1B-374C-8927-400730AA558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103 of 328</t>
        </r>
      </text>
    </comment>
    <comment ref="O5" authorId="0" shapeId="0" xr:uid="{74E99611-68D9-764E-A07B-06E1551127F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8 of 328</t>
        </r>
      </text>
    </comment>
    <comment ref="R5" authorId="0" shapeId="0" xr:uid="{C7C4C71F-E322-2945-B623-07FF0FED71C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 of 20</t>
        </r>
      </text>
    </comment>
    <comment ref="S5" authorId="0" shapeId="0" xr:uid="{20305917-21C7-3646-8F40-12D76CA129C8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 of 20</t>
        </r>
      </text>
    </comment>
    <comment ref="W5" authorId="0" shapeId="0" xr:uid="{B19C0D97-C7CD-A54C-BEAF-1E993C506FB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64 of 328</t>
        </r>
      </text>
    </comment>
    <comment ref="X5" authorId="0" shapeId="0" xr:uid="{529EF3E9-8358-F445-BF4A-86B2BD33232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14 of 20 (for CCS #1 and #2) and page 64-65 of 328 (for CCS #3) - pressure radius &gt; plume radius</t>
        </r>
      </text>
    </comment>
    <comment ref="I6" authorId="0" shapeId="0" xr:uid="{99321564-3540-A048-94D5-BA77EEEDC22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122/165</t>
        </r>
      </text>
    </comment>
    <comment ref="L6" authorId="0" shapeId="0" xr:uid="{E2689601-E692-CC43-B4B2-1FF878A9F1D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 xml:space="preserve">Page 122/165
</t>
        </r>
      </text>
    </comment>
    <comment ref="O6" authorId="0" shapeId="0" xr:uid="{CD383397-3B52-204D-81AD-E2E3987BF95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27 of 165</t>
        </r>
      </text>
    </comment>
    <comment ref="R6" authorId="0" shapeId="0" xr:uid="{C0FB33FC-5C59-6748-89B9-42C79D7C710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118/165</t>
        </r>
      </text>
    </comment>
    <comment ref="S6" authorId="0" shapeId="0" xr:uid="{C3643659-F50E-F04D-8F80-9CDF6604768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122/165</t>
        </r>
      </text>
    </comment>
    <comment ref="X6" authorId="0" shapeId="0" xr:uid="{18897C13-EA9C-0449-B2A5-E4724EAB001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136/165</t>
        </r>
      </text>
    </comment>
    <comment ref="I7" authorId="0" shapeId="0" xr:uid="{39E9DEAB-49E2-FB4A-918C-39CE1918419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2 - page 34/109</t>
        </r>
      </text>
    </comment>
    <comment ref="L7" authorId="0" shapeId="0" xr:uid="{F11EF7C6-7BE4-3D41-8FF4-FA983CC93A6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2 - page 34/109</t>
        </r>
      </text>
    </comment>
    <comment ref="O7" authorId="0" shapeId="0" xr:uid="{A1592A7F-A7A9-7445-BDE7-F7C24AD558B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6 - page 37/109 - single injection rate as AoRs are separate</t>
        </r>
      </text>
    </comment>
    <comment ref="R7" authorId="0" shapeId="0" xr:uid="{EA4E8160-7C53-5841-A6C3-357E33426FE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7 - page 40/109</t>
        </r>
      </text>
    </comment>
    <comment ref="S7" authorId="0" shapeId="0" xr:uid="{ADA1E0C3-C596-3C48-9957-453F8E1F7A2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>Table 7 - page 40/109</t>
        </r>
      </text>
    </comment>
    <comment ref="X7" authorId="0" shapeId="0" xr:uid="{469087F0-3EF5-304E-BA40-F4C664F50D9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Seems to be plume defined - Figure 6 heading says plume and legend says AoR - page 41/109</t>
        </r>
      </text>
    </comment>
    <comment ref="G8" authorId="0" shapeId="0" xr:uid="{37ABA57E-77A4-D645-82BC-D318CDD1323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29 of 55 in project narrative</t>
        </r>
      </text>
    </comment>
    <comment ref="H8" authorId="0" shapeId="0" xr:uid="{43147549-AED2-3641-AC79-C2A1E305285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29 of 55 in project narrative</t>
        </r>
      </text>
    </comment>
    <comment ref="I8" authorId="0" shapeId="0" xr:uid="{A475F8B9-002D-6241-B42A-42510EC0165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perm redacted from Table 2.7 - page 18 of 46</t>
        </r>
      </text>
    </comment>
    <comment ref="L8" authorId="0" shapeId="0" xr:uid="{767ECB20-3FA8-4645-8928-1A83C6C8F7A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22 of 55 - project narrative</t>
        </r>
      </text>
    </comment>
    <comment ref="O8" authorId="0" shapeId="0" xr:uid="{38130AD1-AE1D-4549-8B32-AE1297CE86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6 of 55 - project narrative - adding injection rates as AoR seems to be combined based on caption</t>
        </r>
      </text>
    </comment>
    <comment ref="R8" authorId="0" shapeId="0" xr:uid="{CD98E4DF-E324-3848-B4A5-7AED7ED516E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Information redacted on page 36 of 46</t>
        </r>
      </text>
    </comment>
    <comment ref="S8" authorId="0" shapeId="0" xr:uid="{29214280-4210-1345-9333-65AC0E639FE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Information redacted on page 36 of 46</t>
        </r>
      </text>
    </comment>
    <comment ref="W8" authorId="0" shapeId="0" xr:uid="{A54B0619-13A8-2140-A743-D23F20833EE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46</t>
        </r>
      </text>
    </comment>
    <comment ref="X8" authorId="0" shapeId="0" xr:uid="{ACBB997A-C5B1-4846-BBA1-F8A79C494DA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37 of 46</t>
        </r>
      </text>
    </comment>
    <comment ref="I9" authorId="0" shapeId="0" xr:uid="{4E7A6C06-ECE9-9646-A205-99370A7FC1A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of 751 in project narrative. Weighted average computed using thicknesses of G4, G1 and Holt</t>
        </r>
      </text>
    </comment>
    <comment ref="L9" authorId="0" shapeId="0" xr:uid="{B6F67FB3-B22D-904C-84EE-BE56FB9BD18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8 - page 80 of 242</t>
        </r>
      </text>
    </comment>
    <comment ref="O9" authorId="0" shapeId="0" xr:uid="{AEC4428A-3E7A-EB4F-9DA1-0A176B99625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6 - page 83 of 242. Since the plume and the AoR are combined, all injection rates were added.</t>
        </r>
      </text>
    </comment>
    <comment ref="R9" authorId="0" shapeId="0" xr:uid="{E29AC784-1721-7D4F-A385-3C1FBE204C2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2 - page 109 of 242</t>
        </r>
      </text>
    </comment>
    <comment ref="S9" authorId="0" shapeId="0" xr:uid="{54A31CDE-9D65-5043-8D5E-A0C916EC7BC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5 - page 81 of 242</t>
        </r>
      </text>
    </comment>
    <comment ref="X9" authorId="0" shapeId="0" xr:uid="{528142EB-A430-7845-AEF7-F7E60632CEC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1 - page 78, 87 and 91 of 242 (says combination)</t>
        </r>
      </text>
    </comment>
    <comment ref="I10" authorId="0" shapeId="0" xr:uid="{80A269D0-4F42-374C-9641-98BC655E4FD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21 of 45</t>
        </r>
      </text>
    </comment>
    <comment ref="L10" authorId="0" shapeId="0" xr:uid="{97A9F078-15FF-3141-B5FC-C4E1B9201ED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17 of 45</t>
        </r>
      </text>
    </comment>
    <comment ref="M10" authorId="0" shapeId="0" xr:uid="{1A93D883-F47A-C64E-A7ED-89CB8F3F295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 of 45 - adding injection rates since AoR is common</t>
        </r>
      </text>
    </comment>
    <comment ref="N10" authorId="0" shapeId="0" xr:uid="{D357A376-D8B6-6B49-9403-D28A345B711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 of 45 - Adding injection rates since AoR is common</t>
        </r>
      </text>
    </comment>
    <comment ref="R10" authorId="0" shapeId="0" xr:uid="{3EC7D550-7245-004C-AA65-FD864562E02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 of 4</t>
        </r>
      </text>
    </comment>
    <comment ref="S10" authorId="0" shapeId="0" xr:uid="{196EE582-A5AC-A54B-901E-8108EE56262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 of 4</t>
        </r>
      </text>
    </comment>
    <comment ref="W10" authorId="0" shapeId="0" xr:uid="{40280E0C-9F45-9D42-A613-5BBE74081DF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 of 4</t>
        </r>
      </text>
    </comment>
    <comment ref="X10" authorId="0" shapeId="0" xr:uid="{0B6D4385-62A3-9C4C-B4EF-B9A15AFE2C5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27 and page 4 of 4</t>
        </r>
      </text>
    </comment>
    <comment ref="I11" authorId="0" shapeId="0" xr:uid="{8A5573D9-BB1A-6C48-AF7E-73E4FC5282C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Estimated from histogram on page 46 of 177</t>
        </r>
      </text>
    </comment>
    <comment ref="L11" authorId="0" shapeId="0" xr:uid="{EC20B948-6F58-824B-A314-2AC75C20D19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44 of 177</t>
        </r>
      </text>
    </comment>
    <comment ref="O11" authorId="0" shapeId="0" xr:uid="{49BC31EF-C88C-EA45-BBEE-E744B3D44DF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53 of 177 - combined AoR, so added all injection rates</t>
        </r>
      </text>
    </comment>
    <comment ref="W11" authorId="0" shapeId="0" xr:uid="{560B26E2-6157-B14A-8D2C-320756218E9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57 of 177</t>
        </r>
      </text>
    </comment>
    <comment ref="X11" authorId="0" shapeId="0" xr:uid="{9F0AD23D-7A5B-C340-BFB5-B0FB2D85CFC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65 of 177</t>
        </r>
      </text>
    </comment>
    <comment ref="I12" authorId="0" shapeId="0" xr:uid="{C75EC0BD-5CF3-8B4C-B965-2EEE437401B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28 and 30 of 133</t>
        </r>
      </text>
    </comment>
    <comment ref="L12" authorId="0" shapeId="0" xr:uid="{578F09DD-19F3-3344-93EA-E0A84482756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125 of 133</t>
        </r>
      </text>
    </comment>
    <comment ref="O12" authorId="0" shapeId="0" xr:uid="{6F4141D9-23EC-DF4A-85F3-45FF2F3E95B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4 of 133 - adding injection rates since the AoR is combined
</t>
        </r>
      </text>
    </comment>
    <comment ref="R12" authorId="0" shapeId="0" xr:uid="{56E3123B-20DE-A44F-864E-CC009F1E281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58</t>
        </r>
      </text>
    </comment>
    <comment ref="S12" authorId="0" shapeId="0" xr:uid="{0EB86A86-D17D-6148-AEA5-8134D3C4C5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24 of 58 - densities calculated from PPM values</t>
        </r>
      </text>
    </comment>
    <comment ref="X12" authorId="0" shapeId="0" xr:uid="{CE954D98-B0D9-C64E-A420-3AAFA923FCD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of 58 - AoR lies entirely outside plume</t>
        </r>
      </text>
    </comment>
    <comment ref="I13" authorId="0" shapeId="0" xr:uid="{412FA5AE-A56A-FD43-A5D9-CD198B024C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2.4-6: page 140 of 2087, weighted average using thicknesses from page 135 of 2087 (64U: AVG(60,100), 64W: AVG(260,600))</t>
        </r>
      </text>
    </comment>
    <comment ref="L13" authorId="0" shapeId="0" xr:uid="{69908984-D3B0-5D4F-BD27-9ED0C9A3BF1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38 of 2087 - gross interval thickness considered</t>
        </r>
      </text>
    </comment>
    <comment ref="O13" authorId="0" shapeId="0" xr:uid="{CAAEF0BB-FD76-674A-8F53-4883C9D82E18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12 - page 18 of 286 - since AoR is common, adding all injection rates</t>
        </r>
      </text>
    </comment>
    <comment ref="R13" authorId="0" shapeId="0" xr:uid="{F8F8D071-8954-9C49-8453-AE7585B2D6B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70 of 2087</t>
        </r>
      </text>
    </comment>
    <comment ref="S13" authorId="0" shapeId="0" xr:uid="{BF5A7FE4-96ED-4247-81C6-363A9DBDE6E8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4 - page 10 of 286, average salinity used to calculate density of 1016 kg/m3</t>
        </r>
      </text>
    </comment>
    <comment ref="X13" authorId="0" shapeId="0" xr:uid="{9AE22FFD-27B7-F643-9010-3E974D6BC71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54 of 286 - AoR entirely outside plume</t>
        </r>
      </text>
    </comment>
    <comment ref="I14" authorId="0" shapeId="0" xr:uid="{752BAFAD-3FC7-A14D-B2D1-83913CEE905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of 74</t>
        </r>
      </text>
    </comment>
    <comment ref="J14" authorId="0" shapeId="0" xr:uid="{0BC562DC-E4B9-D646-9DB9-ABD967BB2268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 of 204 in project narrative</t>
        </r>
      </text>
    </comment>
    <comment ref="K14" authorId="0" shapeId="0" xr:uid="{3F28FF4C-8B16-0043-9AC4-58851A78CF7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 of 204 in project narrative</t>
        </r>
      </text>
    </comment>
    <comment ref="O14" authorId="0" shapeId="0" xr:uid="{A0045B6E-685E-574D-AB4B-A35F371BEC1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1.8, page 14 of 74 - adding injection rates since AoR is combined</t>
        </r>
      </text>
    </comment>
    <comment ref="P14" authorId="0" shapeId="0" xr:uid="{13D9F2A1-E3AC-1A4E-B0EA-ACD4DC0FFE6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52 of 74</t>
        </r>
      </text>
    </comment>
    <comment ref="Q14" authorId="0" shapeId="0" xr:uid="{2464BFE9-A442-CE41-8FEA-D8D10B469FC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52 of 74</t>
        </r>
      </text>
    </comment>
    <comment ref="S14" authorId="0" shapeId="0" xr:uid="{7BD33125-8983-744C-AACD-8932D306570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Estimated from PPM values on page 54 of 74</t>
        </r>
      </text>
    </comment>
    <comment ref="W14" authorId="0" shapeId="0" xr:uid="{A9BC373E-2451-9742-BCA9-3837CD51B63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74 - 1 MPa</t>
        </r>
      </text>
    </comment>
    <comment ref="X14" authorId="0" shapeId="0" xr:uid="{144129E0-0761-BA4B-9EF9-ECFB3EA81D7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Based on page 44, 46, 49 of 74 - looks like AoR is mainly plume-governed </t>
        </r>
      </text>
    </comment>
    <comment ref="G15" authorId="0" shapeId="0" xr:uid="{1970C82E-44DC-B742-BDF4-A1E588ADEE1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 of 44</t>
        </r>
      </text>
    </comment>
    <comment ref="H15" authorId="0" shapeId="0" xr:uid="{71878F88-CE50-E742-A8B8-E392F7BD63D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 xml:space="preserve">Page 9 of 44
</t>
        </r>
      </text>
    </comment>
    <comment ref="L15" authorId="0" shapeId="0" xr:uid="{8ABF04D0-4E7F-B644-ADD8-B721E34A219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7 of 44</t>
        </r>
      </text>
    </comment>
    <comment ref="O15" authorId="0" shapeId="0" xr:uid="{6B8D4CD0-571B-2A44-85FA-C8612525AAE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 of 44 - adding injection rate since AoR is combined</t>
        </r>
      </text>
    </comment>
    <comment ref="R15" authorId="0" shapeId="0" xr:uid="{C9D72634-A6CB-6749-BF20-49AD750B8E7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B5 - page 24 of 44</t>
        </r>
      </text>
    </comment>
    <comment ref="S15" authorId="0" shapeId="0" xr:uid="{E099A3A4-76C4-2E4F-8A20-3F387A9A2EC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 xml:space="preserve">Because density in the storage formation is lower than density in the USDW (page 22 of
</t>
        </r>
        <r>
          <rPr>
            <sz val="10"/>
            <color rgb="FF000000"/>
            <rFont val="Tahoma"/>
            <family val="2"/>
          </rPr>
          <t>44), a placeholder (table B5 - page 24 of 44) is used to represent the low density difference</t>
        </r>
      </text>
    </comment>
    <comment ref="X15" authorId="0" shapeId="0" xr:uid="{78A4C0C6-1B00-444A-BAE4-E3E28EBC9EF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24 (smaller extent of CO2 plume compared to pressure front), 25 of 44 - AoR entirely outside plume</t>
        </r>
      </text>
    </comment>
    <comment ref="I16" authorId="0" shapeId="0" xr:uid="{43485E03-BD34-EF4C-AEB2-AE58E7093B3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92 (table 7) and 155 of 242 </t>
        </r>
      </text>
    </comment>
    <comment ref="L16" authorId="0" shapeId="0" xr:uid="{B20E9B98-1CAC-6C4D-80ED-3B8CDB0ED73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 xml:space="preserve">Page 92 (table 7) and 155 of 242 
</t>
        </r>
      </text>
    </comment>
    <comment ref="M16" authorId="0" shapeId="0" xr:uid="{A74D917E-9CF5-9846-BE77-2AAADC08914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 of 242</t>
        </r>
      </text>
    </comment>
    <comment ref="N16" authorId="0" shapeId="0" xr:uid="{44996918-B3D4-5141-8537-DE5F309DC12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 of 242</t>
        </r>
      </text>
    </comment>
    <comment ref="R16" authorId="0" shapeId="0" xr:uid="{11D42BE2-10D8-534A-9EEA-51D3A3808FA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90 of 242 (table 6)</t>
        </r>
      </text>
    </comment>
    <comment ref="S16" authorId="0" shapeId="0" xr:uid="{C4C1EE23-689E-F04B-9369-1094D3C9DDE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>Page 32 of 332 (Table 7)</t>
        </r>
      </text>
    </comment>
    <comment ref="X16" authorId="0" shapeId="0" xr:uid="{D6C13BC7-D052-5F4F-BF92-7995C26864A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43 to 47 of 332. AoR is entirely outside critical pressure region, hence must be plume governed</t>
        </r>
      </text>
    </comment>
    <comment ref="F17" authorId="0" shapeId="0" xr:uid="{CE0624B0-860A-3345-B605-DF4BDA9698A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Other wells planned, but Spirea treated as a single well</t>
        </r>
      </text>
    </comment>
    <comment ref="I17" authorId="0" shapeId="0" xr:uid="{411C6F3C-388C-DE44-BB84-9037E5D7C41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2.22 - Page 100 of 548</t>
        </r>
      </text>
    </comment>
    <comment ref="L17" authorId="0" shapeId="0" xr:uid="{4C58C659-549A-BA4D-AF1F-E0E730A269B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2.22 - Page 100 of 548 - net thickness considered</t>
        </r>
      </text>
    </comment>
    <comment ref="O17" authorId="0" shapeId="0" xr:uid="{DC6CEB90-8543-6145-A3C5-9A92E622510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33 of 548 - Sporea I-1 alone considered</t>
        </r>
      </text>
    </comment>
    <comment ref="R17" authorId="0" shapeId="0" xr:uid="{1290734F-2ED1-3B46-859C-22A7AB995D8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307 of 548</t>
        </r>
      </text>
    </comment>
    <comment ref="S17" authorId="0" shapeId="0" xr:uid="{F1A10888-0614-2048-8775-DCBE875CB36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B.5 - page 306 of 548</t>
        </r>
      </text>
    </comment>
    <comment ref="X17" authorId="0" shapeId="0" xr:uid="{ACD0E874-3150-FD48-819E-63B16726419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166 of 548</t>
        </r>
      </text>
    </comment>
    <comment ref="I18" authorId="0" shapeId="0" xr:uid="{265F6D81-0D75-6A4F-A684-1187D077924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9 - Page 102 of 1060</t>
        </r>
      </text>
    </comment>
    <comment ref="L18" authorId="0" shapeId="0" xr:uid="{8FDADC21-ACFD-4444-BCD1-9E8D63F2E41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8 - page 102 of 1060</t>
        </r>
      </text>
    </comment>
    <comment ref="O18" authorId="0" shapeId="0" xr:uid="{9BE49CAD-47B7-A247-BEC4-E448EF5E418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949 of 1060, total considered since AoR is combined</t>
        </r>
      </text>
    </comment>
    <comment ref="R18" authorId="0" shapeId="0" xr:uid="{FF5EC860-3035-B548-B55E-5FC7F95B6AC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126 of 1060</t>
        </r>
      </text>
    </comment>
    <comment ref="S18" authorId="0" shapeId="0" xr:uid="{20EE8A2E-1EBA-C041-A54F-38C3785CCCA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126 of 1060</t>
        </r>
      </text>
    </comment>
    <comment ref="X18" authorId="0" shapeId="0" xr:uid="{274C425D-5937-3048-B6CD-36154972971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126 of 1060 and figures 27-30 (page 128 - 130)</t>
        </r>
      </text>
    </comment>
    <comment ref="I19" authorId="0" shapeId="0" xr:uid="{6A6711D9-BBA1-FF41-860D-A6181322ABA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371 of 374</t>
        </r>
      </text>
    </comment>
    <comment ref="L19" authorId="0" shapeId="0" xr:uid="{37593F30-F568-D14A-8A0D-1E91B79BD18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370 of 374</t>
        </r>
      </text>
    </comment>
    <comment ref="O19" authorId="0" shapeId="0" xr:uid="{C64A6221-9424-5D4F-AA77-B4E98D30080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374</t>
        </r>
      </text>
    </comment>
    <comment ref="R19" authorId="0" shapeId="0" xr:uid="{99DD69F2-DA95-7047-94BD-ED0B193F4E0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128 of 374</t>
        </r>
      </text>
    </comment>
    <comment ref="S19" authorId="0" shapeId="0" xr:uid="{9DDAA97B-A734-BF45-B169-CC53812A04F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128 of 374</t>
        </r>
      </text>
    </comment>
    <comment ref="X19" authorId="0" shapeId="0" xr:uid="{08EF7E77-A086-EA44-A126-3627FC2985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8 of 374</t>
        </r>
      </text>
    </comment>
    <comment ref="I20" authorId="0" shapeId="0" xr:uid="{18155F73-CD7D-0948-BBA8-A572BD19971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1056 of 1076</t>
        </r>
      </text>
    </comment>
    <comment ref="L20" authorId="0" shapeId="0" xr:uid="{299640BC-9BB5-F84C-ABF2-0C7DEE0F318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562 of 1076</t>
        </r>
      </text>
    </comment>
    <comment ref="O20" authorId="0" shapeId="0" xr:uid="{8049B80B-2961-C74D-B5D6-1DD3BFD5ADC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595 of 1076</t>
        </r>
      </text>
    </comment>
    <comment ref="R20" authorId="0" shapeId="0" xr:uid="{CB8BD86D-EF6B-2049-8E02-AF9F5604BC8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562 of 1076</t>
        </r>
      </text>
    </comment>
    <comment ref="S20" authorId="0" shapeId="0" xr:uid="{A4EF481A-C892-6C4A-91AE-6F76A6335A7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579 and 580 of 1076</t>
        </r>
      </text>
    </comment>
    <comment ref="X20" authorId="0" shapeId="0" xr:uid="{3061464F-FD4F-5B40-8FAA-7199CB52AFD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578 of 1076</t>
        </r>
      </text>
    </comment>
    <comment ref="D24" authorId="0" shapeId="0" xr:uid="{4305C2CB-A93D-6147-B898-871A57EEF5C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Could not find anything in regions 4, 7, 8</t>
        </r>
      </text>
    </comment>
  </commentList>
</comments>
</file>

<file path=xl/sharedStrings.xml><?xml version="1.0" encoding="utf-8"?>
<sst xmlns="http://schemas.openxmlformats.org/spreadsheetml/2006/main" count="1026" uniqueCount="262">
  <si>
    <t>Project</t>
  </si>
  <si>
    <t>S.No</t>
  </si>
  <si>
    <t>Lorain Carbon Zero Solutions, LLC</t>
  </si>
  <si>
    <t>k_low</t>
  </si>
  <si>
    <t>k_high</t>
  </si>
  <si>
    <t>k_av</t>
  </si>
  <si>
    <t>h_low</t>
  </si>
  <si>
    <t>h_high</t>
  </si>
  <si>
    <t>h_av</t>
  </si>
  <si>
    <t>z_low</t>
  </si>
  <si>
    <t>z_high</t>
  </si>
  <si>
    <t>z_av</t>
  </si>
  <si>
    <t>delta_rho</t>
  </si>
  <si>
    <t>AoR governed by:</t>
  </si>
  <si>
    <t>Pressure</t>
  </si>
  <si>
    <t>mD</t>
  </si>
  <si>
    <t>m</t>
  </si>
  <si>
    <t>MT/year</t>
  </si>
  <si>
    <t>kg/m3</t>
  </si>
  <si>
    <t>z_delta_rho_g</t>
  </si>
  <si>
    <t>bar</t>
  </si>
  <si>
    <t>(As per permit)</t>
  </si>
  <si>
    <t>(As per phase diagram)</t>
  </si>
  <si>
    <t>Oxy Low Carbon Ventures, LLC Brown Pelican</t>
  </si>
  <si>
    <t>Marquis Carbon Injection, LLC</t>
  </si>
  <si>
    <t>Wabash Carbon Services</t>
  </si>
  <si>
    <t>Plume</t>
  </si>
  <si>
    <t>Pelican Renewables, LLC</t>
  </si>
  <si>
    <t>Combination</t>
  </si>
  <si>
    <t>EPA Region</t>
  </si>
  <si>
    <t>Pacific Southwest (9)</t>
  </si>
  <si>
    <t>Q_low</t>
  </si>
  <si>
    <t>Q_high</t>
  </si>
  <si>
    <t>Q_av</t>
  </si>
  <si>
    <t>log(kh/Q_low)</t>
  </si>
  <si>
    <t>log(kh/Q_high)</t>
  </si>
  <si>
    <t>log(kh/Q_av)</t>
  </si>
  <si>
    <t>Per well</t>
  </si>
  <si>
    <t>Number of injection wells</t>
  </si>
  <si>
    <t>Sutter Decarbonization Project</t>
  </si>
  <si>
    <t>Archer Daniels Midland - Decatur Campus</t>
  </si>
  <si>
    <t>Midwest (5)</t>
  </si>
  <si>
    <t>10 EPA regions</t>
  </si>
  <si>
    <t>South (6)</t>
  </si>
  <si>
    <t>One Carbon Partnership, LP</t>
  </si>
  <si>
    <t>One Earth Sequestration, LLC</t>
  </si>
  <si>
    <t>Heartland Greenway Carbon Storage
Christian County, Illinois</t>
  </si>
  <si>
    <t>Permit tracker</t>
  </si>
  <si>
    <t>Tallgrass: Eastern Wyoming Sequestration
Hub</t>
  </si>
  <si>
    <t>Red Trail Energy, LLC</t>
  </si>
  <si>
    <t>Frontier Carbon Solutions</t>
  </si>
  <si>
    <t>Casper Carbon Storage</t>
  </si>
  <si>
    <t xml:space="preserve">Carbon TerraVault  I LLC: CTV Elk Hills A1-A2 </t>
  </si>
  <si>
    <t>Carbon TerraVault  I LLC: Elk Hills 26R</t>
  </si>
  <si>
    <t>Aera Energy LLC: CarbonFrontier</t>
  </si>
  <si>
    <t>Carbon TerraVault  Holdings: CTV III</t>
  </si>
  <si>
    <t>Montezuma NorCal CarbonSequestration  Hub</t>
  </si>
  <si>
    <t>Chevron USA Inc, Kern River Eastridge CCS</t>
  </si>
  <si>
    <t>State</t>
  </si>
  <si>
    <t>WY</t>
  </si>
  <si>
    <t>ND</t>
  </si>
  <si>
    <t>Applicant Name</t>
  </si>
  <si>
    <t>Project Name</t>
  </si>
  <si>
    <t>Well Applications</t>
  </si>
  <si>
    <t>County/Tribe</t>
  </si>
  <si>
    <t>Application Received Date</t>
  </si>
  <si>
    <t>Completeness Review - Estimated</t>
  </si>
  <si>
    <t>Completeness Review - Actual</t>
  </si>
  <si>
    <t>Technical Review - Estimated</t>
  </si>
  <si>
    <t>Technical Review - Actual</t>
  </si>
  <si>
    <t>On Hold Start Date</t>
  </si>
  <si>
    <t>On Hold End Date</t>
  </si>
  <si>
    <t>Prepare Draft Permit - Estimated</t>
  </si>
  <si>
    <t>Prepare Draft Permit - Actual</t>
  </si>
  <si>
    <t>Public Comment Period - Estimated</t>
  </si>
  <si>
    <t>Public Comment Period - Actual</t>
  </si>
  <si>
    <t>Prepare Final Permit Decision - Estimated</t>
  </si>
  <si>
    <t>Prepare Final Permit Decision - Actual</t>
  </si>
  <si>
    <t>2nd Public Comment Period - Estimated</t>
  </si>
  <si>
    <t>2nd Public Comment Period - Actual</t>
  </si>
  <si>
    <t>2nd Prepare Final Permit Decision - Estimated</t>
  </si>
  <si>
    <t>2nd Prepare Final Permit Decision - Actual</t>
  </si>
  <si>
    <t>24 Month Goal Date</t>
  </si>
  <si>
    <t>Carbon TerraVault I, LLC</t>
  </si>
  <si>
    <t>CTV Elk Hills A1-A2</t>
  </si>
  <si>
    <t>9</t>
  </si>
  <si>
    <t>California</t>
  </si>
  <si>
    <t>Kern</t>
  </si>
  <si>
    <t>-</t>
  </si>
  <si>
    <t>Elk Hills 26R</t>
  </si>
  <si>
    <t>Lorain CCS</t>
  </si>
  <si>
    <t>5</t>
  </si>
  <si>
    <t>Ohio</t>
  </si>
  <si>
    <t>Lorain</t>
  </si>
  <si>
    <t>Oxy Low Carbon Ventures, LLC</t>
  </si>
  <si>
    <t>Brown Pelican</t>
  </si>
  <si>
    <t>6</t>
  </si>
  <si>
    <t>Texas</t>
  </si>
  <si>
    <t>Ector</t>
  </si>
  <si>
    <t>Carbon TerraVault Holdings, LLC</t>
  </si>
  <si>
    <t>CTV II</t>
  </si>
  <si>
    <t>San Joaquin</t>
  </si>
  <si>
    <t>CTV III</t>
  </si>
  <si>
    <t>Marquis Carbon</t>
  </si>
  <si>
    <t>Illinois</t>
  </si>
  <si>
    <t>Putnam</t>
  </si>
  <si>
    <t>Heartland Greenway Carbon Storage, LLC</t>
  </si>
  <si>
    <t>Heartland Greenway</t>
  </si>
  <si>
    <t>Christian</t>
  </si>
  <si>
    <t>Hoosier #1</t>
  </si>
  <si>
    <t>Indiana</t>
  </si>
  <si>
    <t>Randolph</t>
  </si>
  <si>
    <t>One Earth CCS</t>
  </si>
  <si>
    <t>Ford</t>
  </si>
  <si>
    <t>Aera Energy, LLC</t>
  </si>
  <si>
    <t>CarbonFrontier</t>
  </si>
  <si>
    <t>Orchard Storage Company, LLC</t>
  </si>
  <si>
    <t>Orchard</t>
  </si>
  <si>
    <t>Gaines</t>
  </si>
  <si>
    <t>Lapis Energy (AR Development) LP</t>
  </si>
  <si>
    <t>*Blue</t>
  </si>
  <si>
    <t>Arkansas</t>
  </si>
  <si>
    <t>Union</t>
  </si>
  <si>
    <t>*Vervain</t>
  </si>
  <si>
    <t>McLean and Logan</t>
  </si>
  <si>
    <t>Pelican</t>
  </si>
  <si>
    <t>Archer Daniels Midland</t>
  </si>
  <si>
    <t>*ADM Decatur Campus</t>
  </si>
  <si>
    <t>Macon</t>
  </si>
  <si>
    <t>PureField Carbon Capture, LLC</t>
  </si>
  <si>
    <t>Russell CO2 Storage Complex</t>
  </si>
  <si>
    <t>7</t>
  </si>
  <si>
    <t>Kansas</t>
  </si>
  <si>
    <t>Russell</t>
  </si>
  <si>
    <t>Maroa</t>
  </si>
  <si>
    <t>Vault</t>
  </si>
  <si>
    <t>Linden</t>
  </si>
  <si>
    <t>Montgomery</t>
  </si>
  <si>
    <t>CTV IV</t>
  </si>
  <si>
    <t>Sacramento</t>
  </si>
  <si>
    <t>Tenaska</t>
  </si>
  <si>
    <t>Longleaf CCS Hub</t>
  </si>
  <si>
    <t>4</t>
  </si>
  <si>
    <t>Alabama</t>
  </si>
  <si>
    <t>Mobile</t>
  </si>
  <si>
    <t>Montezuma NorCal Carbon Sequestration Hub</t>
  </si>
  <si>
    <t>Montezuma Carbon LLC</t>
  </si>
  <si>
    <t>Solano</t>
  </si>
  <si>
    <t>Calpine California CCUS Holdings</t>
  </si>
  <si>
    <t>Sutter</t>
  </si>
  <si>
    <t>Compass</t>
  </si>
  <si>
    <t>DeWitt</t>
  </si>
  <si>
    <t>Four Corners Carbon Capture, LLC</t>
  </si>
  <si>
    <t>San Juan Basin Sequestration</t>
  </si>
  <si>
    <t>New Mexico</t>
  </si>
  <si>
    <t>San Juan</t>
  </si>
  <si>
    <t>BP Carbon Solutions LLC</t>
  </si>
  <si>
    <t>Jasper County Storage Facility</t>
  </si>
  <si>
    <t>Jasper</t>
  </si>
  <si>
    <t>Milestone Carbon Midland CCS Hub, LLC</t>
  </si>
  <si>
    <t>Dusek CCS #2</t>
  </si>
  <si>
    <t>Upton</t>
  </si>
  <si>
    <t>CTV V</t>
  </si>
  <si>
    <t>CapturePoint Solutions, LLC</t>
  </si>
  <si>
    <t>CCUS 1</t>
  </si>
  <si>
    <t>N/A</t>
  </si>
  <si>
    <t>Osage Nation</t>
  </si>
  <si>
    <t>Bluebonnet Sequestration Hub, LLC</t>
  </si>
  <si>
    <t>Bluebonnet</t>
  </si>
  <si>
    <t>Chambers</t>
  </si>
  <si>
    <t>Pineywoods CCS, LLC</t>
  </si>
  <si>
    <t>Pineywoods CCS Hub</t>
  </si>
  <si>
    <t>Liberty &amp; Hardin</t>
  </si>
  <si>
    <t>1PointFive Sequestration, LLC</t>
  </si>
  <si>
    <t>South Texas Sequestration Project (Kleberg Hub)</t>
  </si>
  <si>
    <t>Kleberg</t>
  </si>
  <si>
    <t>Pratt Energy</t>
  </si>
  <si>
    <t>Pratt Energy CCS Project</t>
  </si>
  <si>
    <t>Pratt</t>
  </si>
  <si>
    <t>Carbon America</t>
  </si>
  <si>
    <t>Denova</t>
  </si>
  <si>
    <t>8</t>
  </si>
  <si>
    <t>Colorado</t>
  </si>
  <si>
    <t>Washington</t>
  </si>
  <si>
    <t>West Bay</t>
  </si>
  <si>
    <t>Galveston</t>
  </si>
  <si>
    <t>Chevron U.S.A., Inc.</t>
  </si>
  <si>
    <t>Kern River Eastridge CCS</t>
  </si>
  <si>
    <t>Kern County</t>
  </si>
  <si>
    <t>BKVerde, LLC</t>
  </si>
  <si>
    <t>Whites Bayou</t>
  </si>
  <si>
    <t>Liberty</t>
  </si>
  <si>
    <t>White Energy Carbon Solutions, LLC</t>
  </si>
  <si>
    <t>Texas Carbon Storage I</t>
  </si>
  <si>
    <t>Deaf Smith</t>
  </si>
  <si>
    <t>Titan Carbon Sequestration, LLC</t>
  </si>
  <si>
    <t>Titan Carbon Sequestration</t>
  </si>
  <si>
    <t>Jefferson</t>
  </si>
  <si>
    <t>ExxonMobil Low Carbon Solutions Onshore Storage LLC</t>
  </si>
  <si>
    <t>Rose Carbon Capture and Storage Project</t>
  </si>
  <si>
    <t>Voyager</t>
  </si>
  <si>
    <t>Nebraska</t>
  </si>
  <si>
    <t>Morrill</t>
  </si>
  <si>
    <t>Tri-State CCS, LLC</t>
  </si>
  <si>
    <t>Tri-State CCS Redbud 1</t>
  </si>
  <si>
    <t>3</t>
  </si>
  <si>
    <t>West Virginia</t>
  </si>
  <si>
    <t>Hancock</t>
  </si>
  <si>
    <t>Tampa Electric</t>
  </si>
  <si>
    <t>Polk Storage Complex</t>
  </si>
  <si>
    <t>Florida</t>
  </si>
  <si>
    <t>Polk County</t>
  </si>
  <si>
    <t>CDP II CO2 Sequestration, LLC</t>
  </si>
  <si>
    <t>Caliche Beaumont Sequestration Project</t>
  </si>
  <si>
    <t>Lambda Energy Resources</t>
  </si>
  <si>
    <t>Brown 4</t>
  </si>
  <si>
    <t>Michigan</t>
  </si>
  <si>
    <t>Manistee</t>
  </si>
  <si>
    <t>Carbon Storage Solutions, LLC</t>
  </si>
  <si>
    <t>Front Range 1-1</t>
  </si>
  <si>
    <t>Weld</t>
  </si>
  <si>
    <t>Bayou Bend CCS LLC</t>
  </si>
  <si>
    <t>Bayou Bend East</t>
  </si>
  <si>
    <t>ConocoPhillips Texas Gulf Coast CCS LLC</t>
  </si>
  <si>
    <t>ConocoPhillips Texas Gulf Coast CCS Refugio</t>
  </si>
  <si>
    <t>Refugio &amp; Aransas</t>
  </si>
  <si>
    <t>Vault GSL - Aster</t>
  </si>
  <si>
    <t>Aster</t>
  </si>
  <si>
    <t>Madison</t>
  </si>
  <si>
    <t>Vault GSL - Beargrass</t>
  </si>
  <si>
    <t>Beargrass</t>
  </si>
  <si>
    <t>Wabash</t>
  </si>
  <si>
    <t>CTV VI</t>
  </si>
  <si>
    <t>Redacted</t>
  </si>
  <si>
    <t>Milestone Carbon Delaware CCS Hub, LLC</t>
  </si>
  <si>
    <t>Loving CCS Hub Central Loving Facility</t>
  </si>
  <si>
    <t>Loving</t>
  </si>
  <si>
    <t>Tallgrass Energy, L.P.</t>
  </si>
  <si>
    <t>Tallgrass High Plains Carbon Storage</t>
  </si>
  <si>
    <t>Kimball</t>
  </si>
  <si>
    <t>S. No</t>
  </si>
  <si>
    <t>EPA Class VI tracker as of 18th September 2024</t>
  </si>
  <si>
    <t>TOTAL</t>
  </si>
  <si>
    <t>Heartland Greenway Carbon Storage LLC, Vervain</t>
  </si>
  <si>
    <t>Data repo</t>
  </si>
  <si>
    <t>TX</t>
  </si>
  <si>
    <t>CA</t>
  </si>
  <si>
    <t>On current EPA tracker</t>
  </si>
  <si>
    <t>OH</t>
  </si>
  <si>
    <t>IN</t>
  </si>
  <si>
    <t>IL</t>
  </si>
  <si>
    <t xml:space="preserve">PPM to density </t>
  </si>
  <si>
    <t>State with primacy</t>
  </si>
  <si>
    <t>Comments</t>
  </si>
  <si>
    <t>Link</t>
  </si>
  <si>
    <t>Information on z and delta rho redacted</t>
  </si>
  <si>
    <t>Transition</t>
  </si>
  <si>
    <t>Plume (partly in transition)</t>
  </si>
  <si>
    <t>Pressure (close to transition)</t>
  </si>
  <si>
    <t>Information on z and delta rho unavailable</t>
  </si>
  <si>
    <t>External Links:</t>
  </si>
  <si>
    <t>m3/(MT/y)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</si>
</sst>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m\/d\/yyyy"/>
  </numFmts>
  <fonts count="10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ptos Narrow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2"/>
      <name val="Aptos Narrow"/>
      <scheme val="minor"/>
    </font>
    <font>
      <u/>
      <sz val="12"/>
      <name val="Aptos Narrow"/>
      <scheme val="minor"/>
    </font>
    <font>
      <b/>
      <sz val="1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6">
    <xf numFmtId="0" fontId="0" fillId="0" borderId="0" xfId="0"/>
    <xf numFmtId="0" fontId="5" fillId="0" borderId="0" xfId="2"/>
    <xf numFmtId="164" fontId="5" fillId="0" borderId="0" xfId="2" applyNumberFormat="1"/>
    <xf numFmtId="165" fontId="5" fillId="0" borderId="0" xfId="2" applyNumberFormat="1"/>
    <xf numFmtId="0" fontId="5" fillId="0" borderId="0" xfId="2" applyAlignment="1">
      <alignment horizontal="center" vertical="center"/>
    </xf>
    <xf numFmtId="164" fontId="5" fillId="0" borderId="0" xfId="2" applyNumberFormat="1" applyAlignment="1">
      <alignment horizontal="center" vertical="center"/>
    </xf>
    <xf numFmtId="165" fontId="5" fillId="0" borderId="0" xfId="2" applyNumberFormat="1" applyAlignment="1">
      <alignment horizontal="center" vertical="center"/>
    </xf>
    <xf numFmtId="0" fontId="6" fillId="0" borderId="0" xfId="2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5" fontId="6" fillId="0" borderId="0" xfId="2" applyNumberFormat="1" applyFont="1" applyAlignment="1">
      <alignment horizontal="center" vertical="center"/>
    </xf>
    <xf numFmtId="0" fontId="5" fillId="2" borderId="0" xfId="2" applyFill="1" applyAlignment="1">
      <alignment horizontal="center" vertical="center"/>
    </xf>
    <xf numFmtId="0" fontId="5" fillId="3" borderId="0" xfId="2" applyFill="1" applyAlignment="1">
      <alignment horizontal="center" vertical="center"/>
    </xf>
    <xf numFmtId="0" fontId="6" fillId="0" borderId="0" xfId="2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/>
    <xf numFmtId="1" fontId="8" fillId="0" borderId="0" xfId="1" applyNumberFormat="1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1" fontId="8" fillId="0" borderId="0" xfId="1" applyNumberFormat="1" applyFont="1" applyFill="1" applyAlignment="1">
      <alignment horizontal="center" vertical="center"/>
    </xf>
    <xf numFmtId="2" fontId="8" fillId="0" borderId="0" xfId="1" applyNumberFormat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164" fontId="5" fillId="0" borderId="0" xfId="2" applyNumberFormat="1" applyFill="1"/>
    <xf numFmtId="0" fontId="5" fillId="0" borderId="0" xfId="2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6686140D-CE07-4B46-8B5C-D3353CDC94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pa.gov/system/files/documents/2023-07/IN-167-6A-0001_Wabash_Draft_Permit.pdf" TargetMode="External"/><Relationship Id="rId117" Type="http://schemas.openxmlformats.org/officeDocument/2006/relationships/hyperlink" Target="https://www.epa.gov/sites/default/files/2021-05/documents/adm_ccs1_attachment_b_-_aor_and_ca_plan_-_final.pdf" TargetMode="External"/><Relationship Id="rId21" Type="http://schemas.openxmlformats.org/officeDocument/2006/relationships/hyperlink" Target="https://www.epa.gov/system/files/documents/2023-01/ADM_Narrative%2BAoR_and_Corrective_Action_Plan%2BWell_Construction_Plan.pdf" TargetMode="External"/><Relationship Id="rId42" Type="http://schemas.openxmlformats.org/officeDocument/2006/relationships/hyperlink" Target="../../../../../../../:b:/r/personal/hhemanth_stanford_edu/Documents/Stanford/Quarter%205/RA%20-%20CCS%20Project/Literature%20and%20Document%20Review/USA/Non-EPA/Wyoming/02_2023-1213_UIC_2022-243_Frontier-Carbon-Solutions-LLC_Frontier-AN-1-26_Final-Permit-and-Attachments_Public.pdf?csf=1&amp;web=1&amp;e=GVKHqg" TargetMode="External"/><Relationship Id="rId47" Type="http://schemas.openxmlformats.org/officeDocument/2006/relationships/hyperlink" Target="../../../../../../../:b:/r/personal/hhemanth_stanford_edu/Documents/Stanford/Quarter%205/RA%20-%20CCS%20Project/Literature%20and%20Document%20Review/USA/Non-EPA/Wyoming/02_2023-1213_UIC_2022-243_Frontier-Carbon-Solutions-LLC_Frontier-AN-1-26_Final-Permit-and-Attachments_Public.pdf?csf=1&amp;web=1&amp;e=GVKHqg" TargetMode="External"/><Relationship Id="rId63" Type="http://schemas.openxmlformats.org/officeDocument/2006/relationships/hyperlink" Target="../../../../../../../:b:/r/personal/hhemanth_stanford_edu/Documents/Stanford/Quarter%205/RA%20-%20CCS%20Project/Literature%20and%20Document%20Review/USA/Region%209/CTV%20A1-A2/Class%20VI%20Application%20Material/Project%20Narrative/Attachment%20A%20-%20Site%20Evaluation%20V4.pdf?csf=1&amp;web=1&amp;e=hgisBw" TargetMode="External"/><Relationship Id="rId68" Type="http://schemas.openxmlformats.org/officeDocument/2006/relationships/hyperlink" Target="../../../../../../../:b:/r/personal/hhemanth_stanford_edu/Documents/Stanford/Quarter%205/RA%20-%20CCS%20Project/Literature%20and%20Document%20Review/USA/Region%209/CTV%20Elk%20Hills%2026R/EPA-R09-OW-2023-0623-0098_content.pdf?csf=1&amp;web=1&amp;e=B6dcZb" TargetMode="External"/><Relationship Id="rId84" Type="http://schemas.openxmlformats.org/officeDocument/2006/relationships/hyperlink" Target="../../../../../../../:b:/r/personal/hhemanth_stanford_edu/Documents/Stanford/Quarter%205/RA%20-%20CCS%20Project/Literature%20and%20Document%20Review/USA/Region%209/6%20-%20Pelican/Class%20VI%20Application%20Material/Area%20of%20Review%20and%20Corrective%20Action%20Plan/03_Pelican_AOR_CAP_FINAL_V4.0.pdf?csf=1&amp;web=1&amp;e=6L32eh" TargetMode="External"/><Relationship Id="rId89" Type="http://schemas.openxmlformats.org/officeDocument/2006/relationships/hyperlink" Target="../../../../../../../:b:/r/personal/hhemanth_stanford_edu/Documents/Stanford/Quarter%205/RA%20-%20CCS%20Project/Literature%20and%20Document%20Review/USA/Region%209/1%20-%20Chevron%20Kern%20River%20Eastridge%20CCS/Class%20VI%20Application%20Material/Project%20Narrative/KREC_146.82a_Narrative_V2.pdf?csf=1&amp;web=1&amp;e=Ctl8ug" TargetMode="External"/><Relationship Id="rId112" Type="http://schemas.openxmlformats.org/officeDocument/2006/relationships/hyperlink" Target="../../../../../../../:b:/r/personal/hhemanth_stanford_edu/Documents/Stanford/Quarter%205/RA%20-%20CCS%20Project/Literature%20and%20Document%20Review/USA/Region%209/6%20-%20Pelican/Class%20VI%20Application%20Material/Area%20of%20Review%20and%20Corrective%20Action%20Plan/03_Pelican_AOR_CAP_FINAL_V4.0.pdf?csf=1&amp;web=1&amp;e=6L32eh" TargetMode="External"/><Relationship Id="rId16" Type="http://schemas.openxmlformats.org/officeDocument/2006/relationships/hyperlink" Target="../../../../../../../:b:/r/personal/hhemanth_stanford_edu/Documents/Stanford/Quarter%205/RA%20-%20CCS%20Project/Literature%20and%20Document%20Review/USA/Region%205/Archer%20Daniels%20Midland%20Decatur%20campus/IBDP%20-%20Illinois%20AoR%20project.pdf?csf=1&amp;web=1&amp;e=1wnaHa" TargetMode="External"/><Relationship Id="rId107" Type="http://schemas.openxmlformats.org/officeDocument/2006/relationships/hyperlink" Target="../../../../../../../:b:/r/personal/hhemanth_stanford_edu/Documents/Stanford/Quarter%205/RA%20-%20CCS%20Project/Literature%20and%20Document%20Review/USA/Region%206/Oxy%20Low%20Carbon%20Ventures,%20LLC,%20Brown%20Pelican/EPA-R06-OW-2024-0410-0004_content%20Class%20VI%20permit.pdf?csf=1&amp;web=1&amp;e=fXbe6n" TargetMode="External"/><Relationship Id="rId11" Type="http://schemas.openxmlformats.org/officeDocument/2006/relationships/hyperlink" Target="https://www.epa.gov/system/files/documents/2023-06/HGCS_AoR_and_Corrective_Action_Plan.pdf" TargetMode="External"/><Relationship Id="rId32" Type="http://schemas.openxmlformats.org/officeDocument/2006/relationships/hyperlink" Target="https://www.epa.gov/system/files/documents/2023-01/Lorain_Narrative_and_AoR_and_Corrective_Action_Plan_and_Well_Construction_Plan_0.pdf" TargetMode="External"/><Relationship Id="rId37" Type="http://schemas.openxmlformats.org/officeDocument/2006/relationships/hyperlink" Target="../../../../../../../:b:/r/personal/hhemanth_stanford_edu/Documents/Stanford/Quarter%205/RA%20-%20CCS%20Project/Literature%20and%20Document%20Review/USA/Non-EPA/Wyoming/TallGrass%202023-041_Trailblazer%20Class%20VI%20application_Spirea_I-1_20231222.pdf?csf=1&amp;web=1&amp;e=3xDqT1" TargetMode="External"/><Relationship Id="rId53" Type="http://schemas.openxmlformats.org/officeDocument/2006/relationships/hyperlink" Target="../../../../../../../:b:/r/personal/hhemanth_stanford_edu/Documents/Stanford/Quarter%205/RA%20-%20CCS%20Project/Literature%20and%20Document%20Review/USA/Non-EPA/Wyoming/2024-0701_UIC-2024-0052v1.0_Casper-Carbon-Capture-LLC_WYS-025-00487_Application-Full.pdf?csf=1&amp;web=1&amp;e=N8FHpl" TargetMode="External"/><Relationship Id="rId58" Type="http://schemas.openxmlformats.org/officeDocument/2006/relationships/hyperlink" Target="../../../../../../../:b:/r/personal/hhemanth_stanford_edu/Documents/Stanford/Quarter%205/RA%20-%20CCS%20Project/Literature%20and%20Document%20Review/USA/Non-EPA/North%20Dakota/Red%20Trail%20Energy%20LLC.pdf?csf=1&amp;web=1&amp;e=f3q4lZ" TargetMode="External"/><Relationship Id="rId74" Type="http://schemas.openxmlformats.org/officeDocument/2006/relationships/hyperlink" Target="../../../../../../../:b:/r/personal/hhemanth_stanford_edu/Documents/Stanford/Quarter%205/RA%20-%20CCS%20Project/Literature%20and%20Document%20Review/USA/Region%209/CTV%20III/Class%20VI%20Application%20Material/Project%20Narrative/Att%20A%20-%20CTV%20III%20Narrative_V4.pdf?csf=1&amp;web=1&amp;e=sSodYF" TargetMode="External"/><Relationship Id="rId79" Type="http://schemas.openxmlformats.org/officeDocument/2006/relationships/hyperlink" Target="../../../../../../../:b:/r/personal/hhemanth_stanford_edu/Documents/Stanford/Quarter%205/RA%20-%20CCS%20Project/Literature%20and%20Document%20Review/USA/Region%209/4%20-%20Montezuma/Class%20VI%20Application%20Material/Area%20of%20Review/B-AreaofReviewMC_20240503.pdf?csf=1&amp;web=1&amp;e=3N8vpr" TargetMode="External"/><Relationship Id="rId102" Type="http://schemas.openxmlformats.org/officeDocument/2006/relationships/hyperlink" Target="https://www.epa.gov/system/files/documents/2023-02/HGCS_Project_Narrative.pdf" TargetMode="External"/><Relationship Id="rId123" Type="http://schemas.openxmlformats.org/officeDocument/2006/relationships/hyperlink" Target="../../../../../../../:b:/r/personal/hhemanth_stanford_edu/Documents/Stanford/Quarter%205/RA%20-%20CCS%20Project/Literature%20and%20Document%20Review/USA/Region%209/6%20-%20Pelican/Class%20VI%20Application%20Material/Area%20of%20Review%20and%20Corrective%20Action%20Plan/03_Pelican_AOR_CAP_FINAL_V4.0.pdf?csf=1&amp;web=1&amp;e=6L32eh" TargetMode="External"/><Relationship Id="rId5" Type="http://schemas.openxmlformats.org/officeDocument/2006/relationships/hyperlink" Target="https://cdn.catf.us/wp-content/uploads/2023/12/12114813/class-vi-wells-fact-sheet.pdf" TargetMode="External"/><Relationship Id="rId90" Type="http://schemas.openxmlformats.org/officeDocument/2006/relationships/hyperlink" Target="../../../../../../../:b:/r/personal/hhemanth_stanford_edu/Documents/Stanford/Quarter%205/RA%20-%20CCS%20Project/Literature%20and%20Document%20Review/USA/Region%209/1%20-%20Chevron%20Kern%20River%20Eastridge%20CCS/Class%20VI%20Application%20Material/Project%20Narrative/KREC_146.82a_Narrative_V2.pdf?csf=1&amp;web=1&amp;e=Ctl8ug" TargetMode="External"/><Relationship Id="rId95" Type="http://schemas.openxmlformats.org/officeDocument/2006/relationships/hyperlink" Target="../../../../../../../:b:/r/personal/hhemanth_stanford_edu/Documents/Stanford/Quarter%205/RA%20-%20CCS%20Project/Literature%20and%20Document%20Review/USA/Region%209/CarbonFrontier%20Aera%20Energy%20LLC/Class%20VI%20Application%20Material/Project%20Narrative/CarbonFrontier%20Application%20Narrative%20V4%2004092024.pdf?csf=1&amp;web=1&amp;e=1eikW0" TargetMode="External"/><Relationship Id="rId22" Type="http://schemas.openxmlformats.org/officeDocument/2006/relationships/hyperlink" Target="https://www.epa.gov/system/files/documents/2023-01/ADM_Narrative%2BAoR_and_Corrective_Action_Plan%2BWell_Construction_Plan.pdf" TargetMode="External"/><Relationship Id="rId27" Type="http://schemas.openxmlformats.org/officeDocument/2006/relationships/hyperlink" Target="https://www.epa.gov/system/files/documents/2023-07/IN-167-6A-0001_Wabash_Draft_Permit.pdf" TargetMode="External"/><Relationship Id="rId43" Type="http://schemas.openxmlformats.org/officeDocument/2006/relationships/hyperlink" Target="../../../../../../../:b:/r/personal/hhemanth_stanford_edu/Documents/Stanford/Quarter%205/RA%20-%20CCS%20Project/Literature%20and%20Document%20Review/USA/Non-EPA/Wyoming/02_2023-1213_UIC_2022-243_Frontier-Carbon-Solutions-LLC_Frontier-AN-1-26_Final-Permit-and-Attachments_Public.pdf?csf=1&amp;web=1&amp;e=GVKHqg" TargetMode="External"/><Relationship Id="rId48" Type="http://schemas.openxmlformats.org/officeDocument/2006/relationships/hyperlink" Target="../../../../../../../:b:/r/personal/hhemanth_stanford_edu/Documents/Stanford/Quarter%205/RA%20-%20CCS%20Project/Literature%20and%20Document%20Review/USA/Non-EPA/Wyoming/2024-0701_UIC-2024-0052v1.0_Casper-Carbon-Capture-LLC_WYS-025-00487_Application-Full.pdf?csf=1&amp;web=1&amp;e=N8FHpl" TargetMode="External"/><Relationship Id="rId64" Type="http://schemas.openxmlformats.org/officeDocument/2006/relationships/hyperlink" Target="../../../../../../../:b:/r/personal/hhemanth_stanford_edu/Documents/Stanford/Quarter%205/RA%20-%20CCS%20Project/Literature%20and%20Document%20Review/USA/Region%209/CTV%20A1-A2/Class%20VI%20Application%20Material/Area%20of%20Review%20and%20Corrective%20Action%20Plan/Critical%20Pressure%20Calculation%20V2.pdf?csf=1&amp;web=1&amp;e=wBcc0S" TargetMode="External"/><Relationship Id="rId69" Type="http://schemas.openxmlformats.org/officeDocument/2006/relationships/hyperlink" Target="../../../../../../../:b:/r/personal/hhemanth_stanford_edu/Documents/Stanford/Quarter%205/RA%20-%20CCS%20Project/Literature%20and%20Document%20Review/USA/Region%209/CTV%20Elk%20Hills%2026R/EPA-R09-OW-2023-0623-0098_content.pdf?csf=1&amp;web=1&amp;e=B6dcZb" TargetMode="External"/><Relationship Id="rId113" Type="http://schemas.openxmlformats.org/officeDocument/2006/relationships/hyperlink" Target="../../../../../../../:b:/r/personal/hhemanth_stanford_edu/Documents/Stanford/Quarter%205/RA%20-%20CCS%20Project/Literature%20and%20Document%20Review/USA/Region%209/6%20-%20Pelican/Class%20VI%20Application%20Material/Project%20Narrative/01_02_PelicanRenewables_ProjectNarrative_FINAL_V6.0r.pdf?csf=1&amp;web=1&amp;e=qYWCUB" TargetMode="External"/><Relationship Id="rId118" Type="http://schemas.openxmlformats.org/officeDocument/2006/relationships/hyperlink" Target="../../../../../../../:b:/r/personal/hhemanth_stanford_edu/Documents/Stanford/Quarter%205/RA%20-%20CCS%20Project/Literature%20and%20Document%20Review/USA/Region%205/1%20-%20Heartland%20Greenway%20Carbon%20Storage%20LLC%20Vervain/HGCS_AoR_and_Corrective_Action_Plan%20(1).pdf?csf=1&amp;web=1&amp;e=gsCvfB" TargetMode="External"/><Relationship Id="rId80" Type="http://schemas.openxmlformats.org/officeDocument/2006/relationships/hyperlink" Target="../../../../../../../:b:/r/personal/hhemanth_stanford_edu/Documents/Stanford/Quarter%205/RA%20-%20CCS%20Project/Literature%20and%20Document%20Review/USA/Region%209/4%20-%20Montezuma/Class%20VI%20Application%20Material/Area%20of%20Review/B-AreaofReviewMC_20240503.pdf?csf=1&amp;web=1&amp;e=3N8vpr" TargetMode="External"/><Relationship Id="rId85" Type="http://schemas.openxmlformats.org/officeDocument/2006/relationships/hyperlink" Target="../../../../../../../:b:/r/personal/hhemanth_stanford_edu/Documents/Stanford/Quarter%205/RA%20-%20CCS%20Project/Literature%20and%20Document%20Review/USA/Region%209/6%20-%20Pelican/Class%20VI%20Application%20Material/Area%20of%20Review%20and%20Corrective%20Action%20Plan/03_Pelican_AOR_CAP_FINAL_V4.0.pdf?csf=1&amp;web=1&amp;e=6L32eh" TargetMode="External"/><Relationship Id="rId12" Type="http://schemas.openxmlformats.org/officeDocument/2006/relationships/hyperlink" Target="https://www.epa.gov/system/files/documents/2023-06/HGCS_AoR_and_Corrective_Action_Plan.pdf" TargetMode="External"/><Relationship Id="rId17" Type="http://schemas.openxmlformats.org/officeDocument/2006/relationships/hyperlink" Target="../../../../../../../:b:/r/personal/hhemanth_stanford_edu/Documents/Stanford/Quarter%205/RA%20-%20CCS%20Project/Literature%20and%20Document%20Review/USA/Region%205/Archer%20Daniels%20Midland%20Decatur%20campus/IBDP%20-%20Illinois%20AoR%20project.pdf?csf=1&amp;web=1&amp;e=1wnaHa" TargetMode="External"/><Relationship Id="rId33" Type="http://schemas.openxmlformats.org/officeDocument/2006/relationships/hyperlink" Target="https://www.epa.gov/system/files/documents/2023-01/Lorain_Narrative_and_AoR_and_Corrective_Action_Plan_and_Well_Construction_Plan_0.pdf" TargetMode="External"/><Relationship Id="rId38" Type="http://schemas.openxmlformats.org/officeDocument/2006/relationships/hyperlink" Target="../../../../../../../:b:/r/personal/hhemanth_stanford_edu/Documents/Stanford/Quarter%205/RA%20-%20CCS%20Project/Literature%20and%20Document%20Review/USA/Non-EPA/Wyoming/TallGrass%202023-041_Trailblazer%20Class%20VI%20application_Spirea_I-1_20231222.pdf?csf=1&amp;web=1&amp;e=3xDqT1" TargetMode="External"/><Relationship Id="rId59" Type="http://schemas.openxmlformats.org/officeDocument/2006/relationships/hyperlink" Target="../../../../../../../:b:/r/personal/hhemanth_stanford_edu/Documents/Stanford/Quarter%205/RA%20-%20CCS%20Project/Literature%20and%20Document%20Review/USA/Non-EPA/North%20Dakota/Red%20Trail%20Energy%20LLC.pdf?csf=1&amp;web=1&amp;e=f3q4lZ" TargetMode="External"/><Relationship Id="rId103" Type="http://schemas.openxmlformats.org/officeDocument/2006/relationships/hyperlink" Target="https://www.epa.gov/system/files/documents/2023-02/HGCS_Project_Narrative.pdf" TargetMode="External"/><Relationship Id="rId108" Type="http://schemas.openxmlformats.org/officeDocument/2006/relationships/hyperlink" Target="../../../../../../../:b:/r/personal/hhemanth_stanford_edu/Documents/Stanford/Quarter%205/RA%20-%20CCS%20Project/Literature%20and%20Document%20Review/USA/Region%206/Oxy%20Low%20Carbon%20Ventures,%20LLC,%20Brown%20Pelican/EPA-R06-OW-2024-0410-0004_content%20Class%20VI%20permit.pdf?csf=1&amp;web=1&amp;e=fXbe6n" TargetMode="External"/><Relationship Id="rId124" Type="http://schemas.openxmlformats.org/officeDocument/2006/relationships/hyperlink" Target="../../../../../../../:b:/r/personal/hhemanth_stanford_edu/Documents/Stanford/Quarter%205/RA%20-%20CCS%20Project/Literature%20and%20Document%20Review/USA/Region%209/6%20-%20Pelican/Class%20VI%20Application%20Material/Area%20of%20Review%20and%20Corrective%20Action%20Plan/03_Pelican_AOR_CAP_FINAL_V4.0.pdf?csf=1&amp;web=1&amp;e=6L32eh" TargetMode="External"/><Relationship Id="rId54" Type="http://schemas.openxmlformats.org/officeDocument/2006/relationships/hyperlink" Target="../../../../../../../:b:/r/personal/hhemanth_stanford_edu/Documents/Stanford/Quarter%205/RA%20-%20CCS%20Project/Literature%20and%20Document%20Review/USA/Non-EPA/North%20Dakota/Red%20Trail%20Energy%20LLC.pdf?csf=1&amp;web=1&amp;e=f3q4lZ" TargetMode="External"/><Relationship Id="rId70" Type="http://schemas.openxmlformats.org/officeDocument/2006/relationships/hyperlink" Target="../../../../../../../:b:/r/personal/hhemanth_stanford_edu/Documents/Stanford/Quarter%205/RA%20-%20CCS%20Project/Literature%20and%20Document%20Review/USA/Region%209/CTV%20III/Class%20VI%20Application%20Material/Area%20of%20Review%20and%20Corrective%20Action%20Plan/Att%20B%20-%20AoR_CA%20CTV%20III%20V3.1.pdf?csf=1&amp;web=1&amp;e=3ecfuV" TargetMode="External"/><Relationship Id="rId75" Type="http://schemas.openxmlformats.org/officeDocument/2006/relationships/hyperlink" Target="../../../../../../../:b:/r/personal/hhemanth_stanford_edu/Documents/Stanford/Quarter%205/RA%20-%20CCS%20Project/Literature%20and%20Document%20Review/USA/Region%209/CTV%20III/Class%20VI%20Application%20Material/Project%20Narrative/Att%20A%20-%20CTV%20III%20Narrative_V4.pdf?csf=1&amp;web=1&amp;e=sSodYF" TargetMode="External"/><Relationship Id="rId91" Type="http://schemas.openxmlformats.org/officeDocument/2006/relationships/hyperlink" Target="../../../../../../../:b:/r/personal/hhemanth_stanford_edu/Documents/Stanford/Quarter%205/RA%20-%20CCS%20Project/Literature%20and%20Document%20Review/USA/Region%209/1%20-%20Chevron%20Kern%20River%20Eastridge%20CCS/Class%20VI%20Application%20Material/Project%20Narrative/KREC_146.82a_Narrative_V2.pdf?csf=1&amp;web=1&amp;e=WIuGjM" TargetMode="External"/><Relationship Id="rId96" Type="http://schemas.openxmlformats.org/officeDocument/2006/relationships/hyperlink" Target="../../../../../../../:b:/r/personal/hhemanth_stanford_edu/Documents/Stanford/Quarter%205/RA%20-%20CCS%20Project/Literature%20and%20Document%20Review/USA/Region%209/CarbonFrontier%20Aera%20Energy%20LLC/Class%20VI%20Application%20Material/Project%20Narrative/CarbonFrontier%20Application%20Narrative%20V4%2004092024.pdf?csf=1&amp;web=1&amp;e=1eikW0" TargetMode="External"/><Relationship Id="rId1" Type="http://schemas.openxmlformats.org/officeDocument/2006/relationships/hyperlink" Target="https://www.epa.gov/system/files/documents/2023-01/Lorain_Narrative_and_AoR_and_Corrective_Action_Plan_and_Well_Construction_Plan_0.pdf" TargetMode="External"/><Relationship Id="rId6" Type="http://schemas.openxmlformats.org/officeDocument/2006/relationships/hyperlink" Target="https://udr.epa.gov/ords/uicdr/r/uicdr_ext/uicdr-pub/map" TargetMode="External"/><Relationship Id="rId23" Type="http://schemas.openxmlformats.org/officeDocument/2006/relationships/hyperlink" Target="https://www.epa.gov/sites/default/files/2021-05/documents/adm_ccs1_attachment_b_-_aor_and_ca_plan_-_final.pdf" TargetMode="External"/><Relationship Id="rId28" Type="http://schemas.openxmlformats.org/officeDocument/2006/relationships/hyperlink" Target="https://www.epa.gov/system/files/documents/2023-07/IN-167-6A-0001_Wabash_Draft_Permit.pdf" TargetMode="External"/><Relationship Id="rId49" Type="http://schemas.openxmlformats.org/officeDocument/2006/relationships/hyperlink" Target="../../../../../../../:b:/r/personal/hhemanth_stanford_edu/Documents/Stanford/Quarter%205/RA%20-%20CCS%20Project/Literature%20and%20Document%20Review/USA/Non-EPA/Wyoming/2024-0701_UIC-2024-0052v1.0_Casper-Carbon-Capture-LLC_WYS-025-00487_Application-Full.pdf?csf=1&amp;web=1&amp;e=N8FHpl" TargetMode="External"/><Relationship Id="rId114" Type="http://schemas.openxmlformats.org/officeDocument/2006/relationships/hyperlink" Target="https://www.epa.gov/system/files/documents/2023-06/HGCS_Vervain_Project_Narrative.pdf" TargetMode="External"/><Relationship Id="rId119" Type="http://schemas.openxmlformats.org/officeDocument/2006/relationships/hyperlink" Target="../../../../../../../:b:/r/personal/hhemanth_stanford_edu/Documents/Stanford/Quarter%205/RA%20-%20CCS%20Project/Literature%20and%20Document%20Review/USA/Region%205/1%20-%20Heartland%20Greenway%20Carbon%20Storage%20LLC%20Vervain/HGCS_AoR_and_Corrective_Action_Plan%20(1).pdf?csf=1&amp;web=1&amp;e=gsCvfB" TargetMode="External"/><Relationship Id="rId44" Type="http://schemas.openxmlformats.org/officeDocument/2006/relationships/hyperlink" Target="../../../../../../../:b:/r/personal/hhemanth_stanford_edu/Documents/Stanford/Quarter%205/RA%20-%20CCS%20Project/Literature%20and%20Document%20Review/USA/Non-EPA/Wyoming/02_2023-1213_UIC_2022-243_Frontier-Carbon-Solutions-LLC_Frontier-AN-1-26_Final-Permit-and-Attachments_Public.pdf?csf=1&amp;web=1&amp;e=GVKHqg" TargetMode="External"/><Relationship Id="rId60" Type="http://schemas.openxmlformats.org/officeDocument/2006/relationships/hyperlink" Target="../../../../../../../:b:/r/personal/hhemanth_stanford_edu/Documents/Stanford/Quarter%205/RA%20-%20CCS%20Project/Literature%20and%20Document%20Review/USA/Region%209/CTV%20A1-A2/Class%20VI%20Application%20Material/Project%20Narrative/Attachment%20A%20-%20Site%20Evaluation%20V4.pdf?csf=1&amp;web=1&amp;e=hgisBw" TargetMode="External"/><Relationship Id="rId65" Type="http://schemas.openxmlformats.org/officeDocument/2006/relationships/hyperlink" Target="../../../../../../../:b:/r/personal/hhemanth_stanford_edu/Documents/Stanford/Quarter%205/RA%20-%20CCS%20Project/Literature%20and%20Document%20Review/USA/Region%209/CTV%20Elk%20Hills%2026R/EPA-R09-OW-2023-0623-0098_content.pdf?csf=1&amp;web=1&amp;e=B6dcZb" TargetMode="External"/><Relationship Id="rId81" Type="http://schemas.openxmlformats.org/officeDocument/2006/relationships/hyperlink" Target="../../../../../../../:b:/r/personal/hhemanth_stanford_edu/Documents/Stanford/Quarter%205/RA%20-%20CCS%20Project/Literature%20and%20Document%20Review/USA/Region%209/4%20-%20Montezuma/Class%20VI%20Application%20Material/Area%20of%20Review/B-AreaofReviewMC_20240503.pdf?csf=1&amp;web=1&amp;e=3N8vpr" TargetMode="External"/><Relationship Id="rId86" Type="http://schemas.openxmlformats.org/officeDocument/2006/relationships/hyperlink" Target="../../../../../../../:b:/r/personal/hhemanth_stanford_edu/Documents/Stanford/Quarter%205/RA%20-%20CCS%20Project/Literature%20and%20Document%20Review/USA/Region%209/6%20-%20Pelican/Class%20VI%20Application%20Material/Project%20Narrative/01_02_PelicanRenewables_ProjectNarrative_FINAL_V6.0r.pdf?csf=1&amp;web=1&amp;e=qYWCUB" TargetMode="External"/><Relationship Id="rId13" Type="http://schemas.openxmlformats.org/officeDocument/2006/relationships/hyperlink" Target="../../../../../../../:b:/r/personal/hhemanth_stanford_edu/Documents/Stanford/Quarter%205/RA%20-%20CCS%20Project/Literature%20and%20Document%20Review/USA/Region%205/1%20-%20Heartland%20Greenway%20Carbon%20Storage%20LLC%20Vervain/HGCS_AoR_and_Corrective_Action_Plan.pdf?csf=1&amp;web=1&amp;e=BJpu6N" TargetMode="External"/><Relationship Id="rId18" Type="http://schemas.openxmlformats.org/officeDocument/2006/relationships/hyperlink" Target="../../../../../../../:b:/r/personal/hhemanth_stanford_edu/Documents/Stanford/Quarter%205/RA%20-%20CCS%20Project/Literature%20and%20Document%20Review/USA/Region%205/Archer%20Daniels%20Midland%20Decatur%20campus/IBDP%20-%20Illinois%20AoR%20project.pdf?csf=1&amp;web=1&amp;e=1wnaHa" TargetMode="External"/><Relationship Id="rId39" Type="http://schemas.openxmlformats.org/officeDocument/2006/relationships/hyperlink" Target="../../../../../../../:b:/r/personal/hhemanth_stanford_edu/Documents/Stanford/Quarter%205/RA%20-%20CCS%20Project/Literature%20and%20Document%20Review/USA/Non-EPA/Wyoming/TallGrass%202023-041_Trailblazer%20Class%20VI%20application_Spirea_I-1_20231222.pdf?csf=1&amp;web=1&amp;e=3xDqT1" TargetMode="External"/><Relationship Id="rId109" Type="http://schemas.openxmlformats.org/officeDocument/2006/relationships/hyperlink" Target="../../../../../../../:b:/r/personal/hhemanth_stanford_edu/Documents/Stanford/Quarter%205/RA%20-%20CCS%20Project/Literature%20and%20Document%20Review/USA/Region%206/Oxy%20Low%20Carbon%20Ventures,%20LLC,%20Brown%20Pelican/EPA-R06-OW-2024-0410-0004_content%20Class%20VI%20permit.pdf?csf=1&amp;web=1&amp;e=fXbe6n" TargetMode="External"/><Relationship Id="rId34" Type="http://schemas.openxmlformats.org/officeDocument/2006/relationships/hyperlink" Target="https://www.epa.gov/system/files/documents/2023-01/Lorain_Narrative_and_AoR_and_Corrective_Action_Plan_and_Well_Construction_Plan_0.pdf" TargetMode="External"/><Relationship Id="rId50" Type="http://schemas.openxmlformats.org/officeDocument/2006/relationships/hyperlink" Target="../../../../../../../:b:/r/personal/hhemanth_stanford_edu/Documents/Stanford/Quarter%205/RA%20-%20CCS%20Project/Literature%20and%20Document%20Review/USA/Non-EPA/Wyoming/2024-0701_UIC-2024-0052v1.0_Casper-Carbon-Capture-LLC_WYS-025-00487_Application-Full.pdf?csf=1&amp;web=1&amp;e=N8FHpl" TargetMode="External"/><Relationship Id="rId55" Type="http://schemas.openxmlformats.org/officeDocument/2006/relationships/hyperlink" Target="../../../../../../../:b:/r/personal/hhemanth_stanford_edu/Documents/Stanford/Quarter%205/RA%20-%20CCS%20Project/Literature%20and%20Document%20Review/USA/Non-EPA/North%20Dakota/Red%20Trail%20Energy%20LLC.pdf?csf=1&amp;web=1&amp;e=f3q4lZ" TargetMode="External"/><Relationship Id="rId76" Type="http://schemas.openxmlformats.org/officeDocument/2006/relationships/hyperlink" Target="../../../../../../../:b:/r/personal/hhemanth_stanford_edu/Documents/Stanford/Quarter%205/RA%20-%20CCS%20Project/Literature%20and%20Document%20Review/USA/Region%209/4%20-%20Montezuma/Class%20VI%20Application%20Material/Area%20of%20Review/B-AreaofReviewMC_20240503.pdf?csf=1&amp;web=1&amp;e=3N8vpr" TargetMode="External"/><Relationship Id="rId97" Type="http://schemas.openxmlformats.org/officeDocument/2006/relationships/hyperlink" Target="../../../../../../../:b:/r/personal/hhemanth_stanford_edu/Documents/Stanford/Quarter%205/RA%20-%20CCS%20Project/Literature%20and%20Document%20Review/USA/Region%209/CarbonFrontier%20Aera%20Energy%20LLC/Class%20VI%20Application%20Material/AoR%20and%20Correction%20Action%20Plan/Attachment%20B%20-%20CarbonFrontier%20AoR%20and%20CAP%20Report%20V3%2004092024.pdf?csf=1&amp;web=1&amp;e=natYMw" TargetMode="External"/><Relationship Id="rId104" Type="http://schemas.openxmlformats.org/officeDocument/2006/relationships/hyperlink" Target="https://www.epa.gov/system/files/documents/2023-02/HGCS_AoR_and_Corrective_Action_Plan.pdf" TargetMode="External"/><Relationship Id="rId120" Type="http://schemas.openxmlformats.org/officeDocument/2006/relationships/hyperlink" Target="../../../../../../../:b:/r/personal/hhemanth_stanford_edu/Documents/Stanford/Quarter%205/RA%20-%20CCS%20Project/Literature%20and%20Document%20Review/USA/Region%209/CTV%20A1-A2/Class%20VI%20Application%20Material/Area%20of%20Review%20and%20Corrective%20Action%20Plan/Critical%20Pressure%20Calculation%20V2.pdf?csf=1&amp;web=1&amp;e=wBcc0S" TargetMode="External"/><Relationship Id="rId125" Type="http://schemas.openxmlformats.org/officeDocument/2006/relationships/hyperlink" Target="https://www.epa.gov/system/files/documents/2023-06/HGCS_Vervain_Project_Narrative.pdf" TargetMode="External"/><Relationship Id="rId7" Type="http://schemas.openxmlformats.org/officeDocument/2006/relationships/hyperlink" Target="http://www.csgnetwork.com/h2odenscalc.html" TargetMode="External"/><Relationship Id="rId71" Type="http://schemas.openxmlformats.org/officeDocument/2006/relationships/hyperlink" Target="../../../../../../../:b:/r/personal/hhemanth_stanford_edu/Documents/Stanford/Quarter%205/RA%20-%20CCS%20Project/Literature%20and%20Document%20Review/USA/Region%209/CTV%20III/Class%20VI%20Application%20Material/Area%20of%20Review%20and%20Corrective%20Action%20Plan/Att%20B%20-%20AoR_CA%20CTV%20III%20V3.1.pdf?csf=1&amp;web=1&amp;e=3ecfuV" TargetMode="External"/><Relationship Id="rId92" Type="http://schemas.openxmlformats.org/officeDocument/2006/relationships/hyperlink" Target="../../../../../../../:b:/r/personal/hhemanth_stanford_edu/Documents/Stanford/Quarter%205/RA%20-%20CCS%20Project/Literature%20and%20Document%20Review/USA/Region%209/1%20-%20Chevron%20Kern%20River%20Eastridge%20CCS/Class%20VI%20Application%20Material/Project%20Narrative/KREC_146.82a_Narrative_V2.pdf?csf=1&amp;web=1&amp;e=WIuGjM" TargetMode="External"/><Relationship Id="rId2" Type="http://schemas.openxmlformats.org/officeDocument/2006/relationships/hyperlink" Target="https://www.epa.gov/system/files/documents/2023-06/HGCS_AoR_and_Corrective_Action_Plan.pdf" TargetMode="External"/><Relationship Id="rId29" Type="http://schemas.openxmlformats.org/officeDocument/2006/relationships/hyperlink" Target="https://www.epa.gov/system/files/documents/2023-07/IN-167-6A-0001_Wabash_Draft_Permit.pdf" TargetMode="External"/><Relationship Id="rId24" Type="http://schemas.openxmlformats.org/officeDocument/2006/relationships/hyperlink" Target="https://www.epa.gov/system/files/documents/2023-07/IN-167-6A-0001_Wabash_Draft_Permit.pdf" TargetMode="External"/><Relationship Id="rId40" Type="http://schemas.openxmlformats.org/officeDocument/2006/relationships/hyperlink" Target="../../../../../../../:b:/r/personal/hhemanth_stanford_edu/Documents/Stanford/Quarter%205/RA%20-%20CCS%20Project/Literature%20and%20Document%20Review/USA/Non-EPA/Wyoming/TallGrass%202023-041_Trailblazer%20Class%20VI%20application_Spirea_I-1_20231222.pdf?csf=1&amp;web=1&amp;e=3xDqT1" TargetMode="External"/><Relationship Id="rId45" Type="http://schemas.openxmlformats.org/officeDocument/2006/relationships/hyperlink" Target="../../../../../../../:b:/r/personal/hhemanth_stanford_edu/Documents/Stanford/Quarter%205/RA%20-%20CCS%20Project/Literature%20and%20Document%20Review/USA/Non-EPA/Wyoming/02_2023-1213_UIC_2022-243_Frontier-Carbon-Solutions-LLC_Frontier-AN-1-26_Final-Permit-and-Attachments_Public.pdf?csf=1&amp;web=1&amp;e=GVKHqg" TargetMode="External"/><Relationship Id="rId66" Type="http://schemas.openxmlformats.org/officeDocument/2006/relationships/hyperlink" Target="../../../../../../../:b:/r/personal/hhemanth_stanford_edu/Documents/Stanford/Quarter%205/RA%20-%20CCS%20Project/Literature%20and%20Document%20Review/USA/Region%209/CTV%20Elk%20Hills%2026R/EPA-R09-OW-2023-0623-0098_content.pdf?csf=1&amp;web=1&amp;e=B6dcZb" TargetMode="External"/><Relationship Id="rId87" Type="http://schemas.openxmlformats.org/officeDocument/2006/relationships/hyperlink" Target="../../../../../../../:b:/r/personal/hhemanth_stanford_edu/Documents/Stanford/Quarter%205/RA%20-%20CCS%20Project/Literature%20and%20Document%20Review/USA/Region%209/1%20-%20Chevron%20Kern%20River%20Eastridge%20CCS/Class%20VI%20Application%20Material/Area%20of%20Review%20and%20Corrective%20Action%20Plan/KREC_146.82b_AOR_Corrective_Action.pdf?csf=1&amp;web=1&amp;e=o8QRY6" TargetMode="External"/><Relationship Id="rId110" Type="http://schemas.openxmlformats.org/officeDocument/2006/relationships/hyperlink" Target="../../../../../../../:b:/r/personal/hhemanth_stanford_edu/Documents/Stanford/Quarter%205/RA%20-%20CCS%20Project/Literature%20and%20Document%20Review/USA/Region%206/Oxy%20Low%20Carbon%20Ventures,%20LLC,%20Brown%20Pelican/EPA-R06-OW-2024-0410-0004_content%20Class%20VI%20permit.pdf?csf=1&amp;web=1&amp;e=fXbe6n" TargetMode="External"/><Relationship Id="rId115" Type="http://schemas.openxmlformats.org/officeDocument/2006/relationships/hyperlink" Target="https://www.epa.gov/system/files/documents/2023-06/HGCS_Vervain_Project_Narrative.pdf" TargetMode="External"/><Relationship Id="rId61" Type="http://schemas.openxmlformats.org/officeDocument/2006/relationships/hyperlink" Target="../../../../../../../:b:/r/personal/hhemanth_stanford_edu/Documents/Stanford/Quarter%205/RA%20-%20CCS%20Project/Literature%20and%20Document%20Review/USA/Region%209/CTV%20A1-A2/Class%20VI%20Application%20Material/Project%20Narrative/Attachment%20A%20-%20Site%20Evaluation%20V4.pdf?csf=1&amp;web=1&amp;e=hgisBw" TargetMode="External"/><Relationship Id="rId82" Type="http://schemas.openxmlformats.org/officeDocument/2006/relationships/hyperlink" Target="../../../../../../../:b:/r/personal/hhemanth_stanford_edu/Documents/Stanford/Quarter%205/RA%20-%20CCS%20Project/Literature%20and%20Document%20Review/USA/Region%209/4%20-%20Montezuma/Class%20VI%20Application%20Material/Area%20of%20Review/B-AreaofReviewMC_20240503.pdf?csf=1&amp;web=1&amp;e=3N8vpr" TargetMode="External"/><Relationship Id="rId19" Type="http://schemas.openxmlformats.org/officeDocument/2006/relationships/hyperlink" Target="https://www.epa.gov/system/files/documents/2023-01/ADM_Narrative%2BAoR_and_Corrective_Action_Plan%2BWell_Construction_Plan.pdf" TargetMode="External"/><Relationship Id="rId14" Type="http://schemas.openxmlformats.org/officeDocument/2006/relationships/hyperlink" Target="../../../../../../../:b:/r/personal/hhemanth_stanford_edu/Documents/Stanford/Quarter%205/RA%20-%20CCS%20Project/Literature%20and%20Document%20Review/USA/Region%205/Archer%20Daniels%20Midland%20Decatur%20campus/IBDP%20-%20Illinois%20AoR%20project.pdf?csf=1&amp;web=1&amp;e=1wnaHa" TargetMode="External"/><Relationship Id="rId30" Type="http://schemas.openxmlformats.org/officeDocument/2006/relationships/hyperlink" Target="https://www.epa.gov/system/files/documents/2023-01/Lorain_Narrative_and_AoR_and_Corrective_Action_Plan_and_Well_Construction_Plan_0.pdf" TargetMode="External"/><Relationship Id="rId35" Type="http://schemas.openxmlformats.org/officeDocument/2006/relationships/hyperlink" Target="https://www.epa.gov/system/files/documents/2023-01/Lorain_Narrative_and_AoR_and_Corrective_Action_Plan_and_Well_Construction_Plan_0.pdf" TargetMode="External"/><Relationship Id="rId56" Type="http://schemas.openxmlformats.org/officeDocument/2006/relationships/hyperlink" Target="../../../../../../../:b:/r/personal/hhemanth_stanford_edu/Documents/Stanford/Quarter%205/RA%20-%20CCS%20Project/Literature%20and%20Document%20Review/USA/Non-EPA/North%20Dakota/Red%20Trail%20Energy%20LLC.pdf?csf=1&amp;web=1&amp;e=f3q4lZ" TargetMode="External"/><Relationship Id="rId77" Type="http://schemas.openxmlformats.org/officeDocument/2006/relationships/hyperlink" Target="../../../../../../../:b:/r/personal/hhemanth_stanford_edu/Documents/Stanford/Quarter%205/RA%20-%20CCS%20Project/Literature%20and%20Document%20Review/USA/Region%209/4%20-%20Montezuma/Class%20VI%20Application%20Material/Area%20of%20Review/B-AreaofReviewMC_20240503.pdf?csf=1&amp;web=1&amp;e=3N8vpr" TargetMode="External"/><Relationship Id="rId100" Type="http://schemas.openxmlformats.org/officeDocument/2006/relationships/hyperlink" Target="https://www.epa.gov/system/files/documents/2023-02/HGCS_Project_Narrative.pdf" TargetMode="External"/><Relationship Id="rId105" Type="http://schemas.openxmlformats.org/officeDocument/2006/relationships/hyperlink" Target="https://www.epa.gov/system/files/documents/2023-02/HGCS_AoR_and_Corrective_Action_Plan.pdf" TargetMode="External"/><Relationship Id="rId126" Type="http://schemas.openxmlformats.org/officeDocument/2006/relationships/vmlDrawing" Target="../drawings/vmlDrawing1.vml"/><Relationship Id="rId8" Type="http://schemas.openxmlformats.org/officeDocument/2006/relationships/hyperlink" Target="https://www.epa.gov/system/files/documents/2023-06/HGCS_Vervain_Project_Narrative.pdf" TargetMode="External"/><Relationship Id="rId51" Type="http://schemas.openxmlformats.org/officeDocument/2006/relationships/hyperlink" Target="../../../../../../../:b:/r/personal/hhemanth_stanford_edu/Documents/Stanford/Quarter%205/RA%20-%20CCS%20Project/Literature%20and%20Document%20Review/USA/Non-EPA/Wyoming/2024-0701_UIC-2024-0052v1.0_Casper-Carbon-Capture-LLC_WYS-025-00487_Application-Full.pdf?csf=1&amp;web=1&amp;e=N8FHpl" TargetMode="External"/><Relationship Id="rId72" Type="http://schemas.openxmlformats.org/officeDocument/2006/relationships/hyperlink" Target="../../../../../../../:b:/r/personal/hhemanth_stanford_edu/Documents/Stanford/Quarter%205/RA%20-%20CCS%20Project/Literature%20and%20Document%20Review/USA/Region%209/CTV%20III/Class%20VI%20Application%20Material/Area%20of%20Review%20and%20Corrective%20Action%20Plan/Att%20B%20-%20AoR_CA%20CTV%20III%20V3.1.pdf?csf=1&amp;web=1&amp;e=3ecfuV" TargetMode="External"/><Relationship Id="rId93" Type="http://schemas.openxmlformats.org/officeDocument/2006/relationships/hyperlink" Target="../../../../../../../:b:/r/personal/hhemanth_stanford_edu/Documents/Stanford/Quarter%205/RA%20-%20CCS%20Project/Literature%20and%20Document%20Review/USA/Region%209/1%20-%20Chevron%20Kern%20River%20Eastridge%20CCS/Class%20VI%20Application%20Material/Area%20of%20Review%20and%20Corrective%20Action%20Plan/KREC_146.82b_AOR_Corrective_Action.pdf?csf=1&amp;web=1&amp;e=K2ut8G" TargetMode="External"/><Relationship Id="rId98" Type="http://schemas.openxmlformats.org/officeDocument/2006/relationships/hyperlink" Target="../../../../../../../:b:/r/personal/hhemanth_stanford_edu/Documents/Stanford/Quarter%205/RA%20-%20CCS%20Project/Literature%20and%20Document%20Review/USA/Region%209/CarbonFrontier%20Aera%20Energy%20LLC/Class%20VI%20Application%20Material/AoR%20and%20Correction%20Action%20Plan/Attachment%20B%20-%20CarbonFrontier%20AoR%20and%20CAP%20Report%20V3%2004092024.pdf?csf=1&amp;web=1&amp;e=natYMw" TargetMode="External"/><Relationship Id="rId121" Type="http://schemas.openxmlformats.org/officeDocument/2006/relationships/hyperlink" Target="../../../../../../../:b:/r/personal/hhemanth_stanford_edu/Documents/Stanford/Quarter%205/RA%20-%20CCS%20Project/Literature%20and%20Document%20Review/USA/Region%209/CTV%20A1-A2/Class%20VI%20Application%20Material/Area%20of%20Review%20and%20Corrective%20Action%20Plan/Critical%20Pressure%20Calculation%20V2.pdf?csf=1&amp;web=1&amp;e=wBcc0S" TargetMode="External"/><Relationship Id="rId3" Type="http://schemas.openxmlformats.org/officeDocument/2006/relationships/hyperlink" Target="https://www.epa.gov/system/files/documents/2024-01/class-vi-permit-tracker_1-5-24.pdf" TargetMode="External"/><Relationship Id="rId25" Type="http://schemas.openxmlformats.org/officeDocument/2006/relationships/hyperlink" Target="https://www.epa.gov/system/files/documents/2023-07/IN-167-6A-0001_Wabash_Draft_Permit.pdf" TargetMode="External"/><Relationship Id="rId46" Type="http://schemas.openxmlformats.org/officeDocument/2006/relationships/hyperlink" Target="../../../../../../../:b:/r/personal/hhemanth_stanford_edu/Documents/Stanford/Quarter%205/RA%20-%20CCS%20Project/Literature%20and%20Document%20Review/USA/Non-EPA/Wyoming/02_2023-1213_UIC_2022-243_Frontier-Carbon-Solutions-LLC_Frontier-AN-1-26_Final-Permit-and-Attachments_Public.pdf?csf=1&amp;web=1&amp;e=GVKHqg" TargetMode="External"/><Relationship Id="rId67" Type="http://schemas.openxmlformats.org/officeDocument/2006/relationships/hyperlink" Target="../../../../../../../:b:/r/personal/hhemanth_stanford_edu/Documents/Stanford/Quarter%205/RA%20-%20CCS%20Project/Literature%20and%20Document%20Review/USA/Region%209/CTV%20Elk%20Hills%2026R/EPA-R09-OW-2023-0623-0098_content.pdf?csf=1&amp;web=1&amp;e=B6dcZb" TargetMode="External"/><Relationship Id="rId116" Type="http://schemas.openxmlformats.org/officeDocument/2006/relationships/hyperlink" Target="https://www.epa.gov/sites/default/files/2021-05/documents/adm_ccs1_attachment_b_-_aor_and_ca_plan_-_final.pdf" TargetMode="External"/><Relationship Id="rId20" Type="http://schemas.openxmlformats.org/officeDocument/2006/relationships/hyperlink" Target="https://www.epa.gov/system/files/documents/2023-01/ADM_Narrative%2BAoR_and_Corrective_Action_Plan%2BWell_Construction_Plan.pdf" TargetMode="External"/><Relationship Id="rId41" Type="http://schemas.openxmlformats.org/officeDocument/2006/relationships/hyperlink" Target="../../../../../../../:b:/r/personal/hhemanth_stanford_edu/Documents/Stanford/Quarter%205/RA%20-%20CCS%20Project/Literature%20and%20Document%20Review/USA/Non-EPA/Wyoming/TallGrass%202023-041_Trailblazer%20Class%20VI%20application_Spirea_I-1_20231222.pdf?csf=1&amp;web=1&amp;e=3xDqT1" TargetMode="External"/><Relationship Id="rId62" Type="http://schemas.openxmlformats.org/officeDocument/2006/relationships/hyperlink" Target="../../../../../../../:b:/r/personal/hhemanth_stanford_edu/Documents/Stanford/Quarter%205/RA%20-%20CCS%20Project/Literature%20and%20Document%20Review/USA/Region%209/CTV%20A1-A2/Class%20VI%20Application%20Material/Project%20Narrative/Attachment%20A%20-%20Site%20Evaluation%20V4.pdf?csf=1&amp;web=1&amp;e=hgisBw" TargetMode="External"/><Relationship Id="rId83" Type="http://schemas.openxmlformats.org/officeDocument/2006/relationships/hyperlink" Target="../../../../../../../:b:/r/personal/hhemanth_stanford_edu/Documents/Stanford/Quarter%205/RA%20-%20CCS%20Project/Literature%20and%20Document%20Review/USA/Region%209/6%20-%20Pelican/Class%20VI%20Application%20Material/Area%20of%20Review%20and%20Corrective%20Action%20Plan/03_Pelican_AOR_CAP_FINAL_V4.0.pdf?csf=1&amp;web=1&amp;e=6L32eh" TargetMode="External"/><Relationship Id="rId88" Type="http://schemas.openxmlformats.org/officeDocument/2006/relationships/hyperlink" Target="../../../../../../../:b:/r/personal/hhemanth_stanford_edu/Documents/Stanford/Quarter%205/RA%20-%20CCS%20Project/Literature%20and%20Document%20Review/USA/Region%209/1%20-%20Chevron%20Kern%20River%20Eastridge%20CCS/Class%20VI%20Application%20Material/Project%20Narrative/KREC_146.82a_Narrative_V2.pdf?csf=1&amp;web=1&amp;e=Ctl8ug" TargetMode="External"/><Relationship Id="rId111" Type="http://schemas.openxmlformats.org/officeDocument/2006/relationships/hyperlink" Target="../../../../../../../:b:/r/personal/hhemanth_stanford_edu/Documents/Stanford/Quarter%205/RA%20-%20CCS%20Project/Literature%20and%20Document%20Review/USA/Region%206/Oxy%20Low%20Carbon%20Ventures,%20LLC,%20Brown%20Pelican/EPA-R06-OW-2024-0410-0004_content%20Class%20VI%20permit.pdf?csf=1&amp;web=1&amp;e=fXbe6n" TargetMode="External"/><Relationship Id="rId15" Type="http://schemas.openxmlformats.org/officeDocument/2006/relationships/hyperlink" Target="../../../../../../../:b:/r/personal/hhemanth_stanford_edu/Documents/Stanford/Quarter%205/RA%20-%20CCS%20Project/Literature%20and%20Document%20Review/USA/Region%205/Archer%20Daniels%20Midland%20Decatur%20campus/IBDP%20-%20Illinois%20AoR%20project.pdf?csf=1&amp;web=1&amp;e=1wnaHa" TargetMode="External"/><Relationship Id="rId36" Type="http://schemas.openxmlformats.org/officeDocument/2006/relationships/hyperlink" Target="../../../../../../../:b:/r/personal/hhemanth_stanford_edu/Documents/Stanford/Quarter%205/RA%20-%20CCS%20Project/Literature%20and%20Document%20Review/USA/Non-EPA/Wyoming/TallGrass%202023-041_Trailblazer%20Class%20VI%20application_Spirea_I-1_20231222.pdf?csf=1&amp;web=1&amp;e=3xDqT1" TargetMode="External"/><Relationship Id="rId57" Type="http://schemas.openxmlformats.org/officeDocument/2006/relationships/hyperlink" Target="../../../../../../../:b:/r/personal/hhemanth_stanford_edu/Documents/Stanford/Quarter%205/RA%20-%20CCS%20Project/Literature%20and%20Document%20Review/USA/Non-EPA/North%20Dakota/Red%20Trail%20Energy%20LLC.pdf?csf=1&amp;web=1&amp;e=f3q4lZ" TargetMode="External"/><Relationship Id="rId106" Type="http://schemas.openxmlformats.org/officeDocument/2006/relationships/hyperlink" Target="../../../../../../../:b:/r/personal/hhemanth_stanford_edu/Documents/Stanford/Quarter%205/RA%20-%20CCS%20Project/Literature%20and%20Document%20Review/USA/Region%206/Oxy%20Low%20Carbon%20Ventures,%20LLC,%20Brown%20Pelican/EPA-R06-OW-2024-0410-0007_content%20Application%20Narrative.pdf?csf=1&amp;web=1&amp;e=MC9t23" TargetMode="External"/><Relationship Id="rId127" Type="http://schemas.openxmlformats.org/officeDocument/2006/relationships/comments" Target="../comments1.xml"/><Relationship Id="rId10" Type="http://schemas.openxmlformats.org/officeDocument/2006/relationships/hyperlink" Target="https://www.epa.gov/system/files/documents/2023-06/HGCS_Vervain_Project_Narrative.pdf" TargetMode="External"/><Relationship Id="rId31" Type="http://schemas.openxmlformats.org/officeDocument/2006/relationships/hyperlink" Target="https://www.epa.gov/system/files/documents/2023-01/Lorain_Narrative_and_AoR_and_Corrective_Action_Plan_and_Well_Construction_Plan_0.pdf" TargetMode="External"/><Relationship Id="rId52" Type="http://schemas.openxmlformats.org/officeDocument/2006/relationships/hyperlink" Target="../../../../../../../:b:/r/personal/hhemanth_stanford_edu/Documents/Stanford/Quarter%205/RA%20-%20CCS%20Project/Literature%20and%20Document%20Review/USA/Non-EPA/Wyoming/2024-0701_UIC-2024-0052v1.0_Casper-Carbon-Capture-LLC_WYS-025-00487_Application-Full.pdf?csf=1&amp;web=1&amp;e=N8FHpl" TargetMode="External"/><Relationship Id="rId73" Type="http://schemas.openxmlformats.org/officeDocument/2006/relationships/hyperlink" Target="../../../../../../../:b:/r/personal/hhemanth_stanford_edu/Documents/Stanford/Quarter%205/RA%20-%20CCS%20Project/Literature%20and%20Document%20Review/USA/Region%209/CTV%20III/Class%20VI%20Application%20Material/Project%20Narrative/Att%20A%20-%20CTV%20III%20Narrative_V4.pdf?csf=1&amp;web=1&amp;e=sSodYF" TargetMode="External"/><Relationship Id="rId78" Type="http://schemas.openxmlformats.org/officeDocument/2006/relationships/hyperlink" Target="../../../../../../../:b:/r/personal/hhemanth_stanford_edu/Documents/Stanford/Quarter%205/RA%20-%20CCS%20Project/Literature%20and%20Document%20Review/USA/Region%209/4%20-%20Montezuma/Class%20VI%20Application%20Material/Area%20of%20Review/B-AreaofReviewMC_20240503.pdf?csf=1&amp;web=1&amp;e=3N8vpr" TargetMode="External"/><Relationship Id="rId94" Type="http://schemas.openxmlformats.org/officeDocument/2006/relationships/hyperlink" Target="../../../../../../../:b:/r/personal/hhemanth_stanford_edu/Documents/Stanford/Quarter%205/RA%20-%20CCS%20Project/Literature%20and%20Document%20Review/USA/Region%209/CarbonFrontier%20Aera%20Energy%20LLC/Class%20VI%20Application%20Material/Project%20Narrative/CarbonFrontier%20Application%20Narrative%20V4%2004092024.pdf?csf=1&amp;web=1&amp;e=1eikW0" TargetMode="External"/><Relationship Id="rId99" Type="http://schemas.openxmlformats.org/officeDocument/2006/relationships/hyperlink" Target="../../../../../../../:b:/r/personal/hhemanth_stanford_edu/Documents/Stanford/Quarter%205/RA%20-%20CCS%20Project/Literature%20and%20Document%20Review/USA/Region%209/CarbonFrontier%20Aera%20Energy%20LLC/Class%20VI%20Application%20Material/AoR%20and%20Correction%20Action%20Plan/Attachment%20B%20-%20CarbonFrontier%20AoR%20and%20CAP%20Report%20V3%2004092024.pdf?csf=1&amp;web=1&amp;e=QS0EGn" TargetMode="External"/><Relationship Id="rId101" Type="http://schemas.openxmlformats.org/officeDocument/2006/relationships/hyperlink" Target="https://www.epa.gov/system/files/documents/2023-02/HGCS_Project_Narrative.pdf" TargetMode="External"/><Relationship Id="rId122" Type="http://schemas.openxmlformats.org/officeDocument/2006/relationships/hyperlink" Target="../../../../../../../my?id=%2Fpersonal%2Fhhemanth%5Fstanford%5Fedu%2FDocuments%2FStanford%2FQuarter%205%2FRA%20%2D%20CCS%20Project%2FLiterature%20and%20Document%20Review%2FUSA%2FRegion%209%2FCTV%20A1%2DA2%2FClass%20VI%20Application%20Material%2FArea%20of%20Review%20and%20Corrective%20Action%20Plan%2FCritical%20Pressure%20Calculation%20V2%2Epdf&amp;parent=%2Fpersonal%2Fhhemanth%5Fstanford%5Fedu%2FDocuments%2FStanford%2FQuarter%205%2FRA%20%2D%20CCS%20Project%2FLiterature%20and%20Document%20Review%2FUSA%2FRegion%209%2FCTV%20A1%2DA2%2FClass%20VI%20Application%20Material%2FArea%20of%20Review%20and%20Corrective%20Action%20Plan" TargetMode="External"/><Relationship Id="rId4" Type="http://schemas.openxmlformats.org/officeDocument/2006/relationships/hyperlink" Target="https://www.regulations.gov/docket/EPA-R06-OW-2024-0410/document" TargetMode="External"/><Relationship Id="rId9" Type="http://schemas.openxmlformats.org/officeDocument/2006/relationships/hyperlink" Target="https://www.epa.gov/system/files/documents/2023-06/HGCS_Vervain_Project_Narrativ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77C-6FC8-B248-905A-A262F1E52B38}">
  <dimension ref="A1:Z26"/>
  <sheetViews>
    <sheetView tabSelected="1" zoomScale="150" zoomScaleNormal="8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2" sqref="F2"/>
    </sheetView>
  </sheetViews>
  <sheetFormatPr baseColWidth="10" defaultColWidth="10.83203125" defaultRowHeight="16" x14ac:dyDescent="0.2"/>
  <cols>
    <col min="1" max="1" width="0" style="13" hidden="1" customWidth="1"/>
    <col min="2" max="2" width="5" style="13" hidden="1" customWidth="1"/>
    <col min="3" max="3" width="34.5" style="14" customWidth="1"/>
    <col min="4" max="4" width="21" style="14" bestFit="1" customWidth="1"/>
    <col min="5" max="5" width="10.5" style="14" bestFit="1" customWidth="1"/>
    <col min="6" max="6" width="13.1640625" style="14" bestFit="1" customWidth="1"/>
    <col min="7" max="7" width="8.5" style="13" bestFit="1" customWidth="1"/>
    <col min="8" max="8" width="6.5" style="13" bestFit="1" customWidth="1"/>
    <col min="9" max="9" width="8.5" style="13" bestFit="1" customWidth="1"/>
    <col min="10" max="10" width="6" style="13" bestFit="1" customWidth="1"/>
    <col min="11" max="11" width="6.5" style="13" bestFit="1" customWidth="1"/>
    <col min="12" max="12" width="6.33203125" style="13" bestFit="1" customWidth="1"/>
    <col min="13" max="14" width="8.5" style="13" bestFit="1" customWidth="1"/>
    <col min="15" max="15" width="10.1640625" style="13" bestFit="1" customWidth="1"/>
    <col min="16" max="16" width="5.6640625" style="13" bestFit="1" customWidth="1"/>
    <col min="17" max="17" width="6.1640625" style="13" bestFit="1" customWidth="1"/>
    <col min="18" max="18" width="6" style="13" bestFit="1" customWidth="1"/>
    <col min="19" max="19" width="8.83203125" style="13" bestFit="1" customWidth="1"/>
    <col min="20" max="20" width="12.6640625" style="13" bestFit="1" customWidth="1"/>
    <col min="21" max="21" width="13.33203125" style="13" bestFit="1" customWidth="1"/>
    <col min="22" max="22" width="12.6640625" style="13" bestFit="1" customWidth="1"/>
    <col min="23" max="23" width="12.33203125" style="13" bestFit="1" customWidth="1"/>
    <col min="24" max="24" width="14.6640625" style="13" bestFit="1" customWidth="1"/>
    <col min="25" max="25" width="24.5" style="13" bestFit="1" customWidth="1"/>
    <col min="26" max="26" width="35.1640625" style="14" bestFit="1" customWidth="1"/>
    <col min="27" max="27" width="12.33203125" style="13" bestFit="1" customWidth="1"/>
    <col min="28" max="16384" width="10.83203125" style="13"/>
  </cols>
  <sheetData>
    <row r="1" spans="1:26" x14ac:dyDescent="0.2">
      <c r="C1" s="15"/>
      <c r="D1" s="15"/>
      <c r="E1" s="15"/>
    </row>
    <row r="2" spans="1:26" ht="17" x14ac:dyDescent="0.2">
      <c r="B2" s="13">
        <f>MAX(B4:B20)</f>
        <v>87</v>
      </c>
      <c r="D2" s="18" t="s">
        <v>247</v>
      </c>
      <c r="F2" s="14">
        <f>SUM(F4:F20)</f>
        <v>52</v>
      </c>
      <c r="G2" s="19" t="s">
        <v>15</v>
      </c>
      <c r="H2" s="19" t="s">
        <v>15</v>
      </c>
      <c r="I2" s="19" t="s">
        <v>15</v>
      </c>
      <c r="J2" s="19" t="s">
        <v>16</v>
      </c>
      <c r="K2" s="19" t="s">
        <v>16</v>
      </c>
      <c r="L2" s="19" t="s">
        <v>16</v>
      </c>
      <c r="M2" s="19" t="s">
        <v>37</v>
      </c>
      <c r="N2" s="19" t="s">
        <v>37</v>
      </c>
      <c r="O2" s="19" t="s">
        <v>17</v>
      </c>
      <c r="P2" s="19" t="s">
        <v>16</v>
      </c>
      <c r="Q2" s="19" t="s">
        <v>16</v>
      </c>
      <c r="R2" s="19" t="s">
        <v>16</v>
      </c>
      <c r="S2" s="19" t="s">
        <v>18</v>
      </c>
      <c r="T2" s="19"/>
      <c r="U2" s="19"/>
      <c r="V2" s="19" t="s">
        <v>261</v>
      </c>
      <c r="W2" s="19" t="s">
        <v>20</v>
      </c>
      <c r="X2" s="19" t="s">
        <v>21</v>
      </c>
      <c r="Y2" s="19" t="s">
        <v>22</v>
      </c>
    </row>
    <row r="3" spans="1:26" ht="34" x14ac:dyDescent="0.2">
      <c r="B3" s="19" t="s">
        <v>1</v>
      </c>
      <c r="C3" s="20" t="s">
        <v>0</v>
      </c>
      <c r="D3" s="20" t="s">
        <v>29</v>
      </c>
      <c r="E3" s="20" t="s">
        <v>58</v>
      </c>
      <c r="F3" s="21" t="s">
        <v>38</v>
      </c>
      <c r="G3" s="19" t="s">
        <v>3</v>
      </c>
      <c r="H3" s="19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31</v>
      </c>
      <c r="N3" s="22" t="s">
        <v>32</v>
      </c>
      <c r="O3" s="22" t="s">
        <v>33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34</v>
      </c>
      <c r="U3" s="22" t="s">
        <v>35</v>
      </c>
      <c r="V3" s="22" t="s">
        <v>36</v>
      </c>
      <c r="W3" s="22" t="s">
        <v>19</v>
      </c>
      <c r="X3" s="22" t="s">
        <v>13</v>
      </c>
      <c r="Y3" s="22" t="s">
        <v>13</v>
      </c>
      <c r="Z3" s="21" t="s">
        <v>253</v>
      </c>
    </row>
    <row r="4" spans="1:26" ht="17" x14ac:dyDescent="0.2">
      <c r="B4" s="13">
        <v>7</v>
      </c>
      <c r="C4" s="23" t="s">
        <v>243</v>
      </c>
      <c r="D4" s="18" t="s">
        <v>41</v>
      </c>
      <c r="E4" s="14" t="s">
        <v>250</v>
      </c>
      <c r="F4" s="16">
        <v>2</v>
      </c>
      <c r="I4" s="24">
        <v>107</v>
      </c>
      <c r="L4" s="17">
        <f>(7050-6820)/(10/3)</f>
        <v>69</v>
      </c>
      <c r="O4" s="25">
        <f>2378*60*8760*2/1000000000</f>
        <v>2.4997536</v>
      </c>
      <c r="R4" s="17">
        <f>(6820-3469)/(10/3)</f>
        <v>1005.3</v>
      </c>
      <c r="S4" s="25">
        <f>1053.802-995.169</f>
        <v>58.632999999999925</v>
      </c>
      <c r="V4" s="26">
        <f>LOG10(9.869233E-16*I4*L4/O4)</f>
        <v>-11.535380931843063</v>
      </c>
      <c r="W4" s="25">
        <f>137*0.0689476</f>
        <v>9.4458211999999993</v>
      </c>
      <c r="X4" s="17" t="s">
        <v>14</v>
      </c>
      <c r="Y4" s="13" t="s">
        <v>14</v>
      </c>
    </row>
    <row r="5" spans="1:26" ht="17" x14ac:dyDescent="0.2">
      <c r="B5" s="13">
        <v>8</v>
      </c>
      <c r="C5" s="23" t="s">
        <v>40</v>
      </c>
      <c r="D5" s="18" t="s">
        <v>41</v>
      </c>
      <c r="E5" s="14" t="s">
        <v>250</v>
      </c>
      <c r="F5" s="14">
        <v>4</v>
      </c>
      <c r="G5" s="19"/>
      <c r="H5" s="19"/>
      <c r="I5" s="17">
        <v>185</v>
      </c>
      <c r="J5" s="19"/>
      <c r="K5" s="19"/>
      <c r="L5" s="17">
        <f>75/(10/3)</f>
        <v>22.5</v>
      </c>
      <c r="M5" s="19"/>
      <c r="N5" s="19"/>
      <c r="O5" s="17">
        <v>1.1000000000000001</v>
      </c>
      <c r="P5" s="19"/>
      <c r="Q5" s="19"/>
      <c r="R5" s="27">
        <f>(6628-3450)/(10/3)</f>
        <v>953.4</v>
      </c>
      <c r="S5" s="17">
        <f>1124-1000</f>
        <v>124</v>
      </c>
      <c r="T5" s="19"/>
      <c r="U5" s="19"/>
      <c r="V5" s="26">
        <f>LOG10(9.869233E-16*I5*L5/O5)</f>
        <v>-11.427755036410998</v>
      </c>
      <c r="W5" s="25">
        <f>62.2*0.0689476</f>
        <v>4.2885407200000003</v>
      </c>
      <c r="X5" s="17" t="s">
        <v>14</v>
      </c>
      <c r="Y5" s="13" t="s">
        <v>14</v>
      </c>
    </row>
    <row r="6" spans="1:26" ht="17" x14ac:dyDescent="0.2">
      <c r="B6" s="13">
        <v>9</v>
      </c>
      <c r="C6" s="28" t="s">
        <v>2</v>
      </c>
      <c r="D6" s="18" t="s">
        <v>41</v>
      </c>
      <c r="E6" s="14" t="s">
        <v>248</v>
      </c>
      <c r="F6" s="14">
        <v>1</v>
      </c>
      <c r="I6" s="17">
        <v>9.4</v>
      </c>
      <c r="L6" s="17">
        <f>90/(10/3)</f>
        <v>27</v>
      </c>
      <c r="O6" s="17">
        <v>0.12</v>
      </c>
      <c r="R6" s="17">
        <f>198-(-1228)</f>
        <v>1426</v>
      </c>
      <c r="S6" s="17">
        <f>1025-1000</f>
        <v>25</v>
      </c>
      <c r="V6" s="26">
        <f>LOG10(9.869233E-16*I6*L6/O6)</f>
        <v>-11.680406226056089</v>
      </c>
      <c r="W6" s="26">
        <f>R6*S6*9.81/10^5</f>
        <v>3.4972650000000001</v>
      </c>
      <c r="X6" s="17" t="s">
        <v>14</v>
      </c>
      <c r="Y6" s="13" t="s">
        <v>14</v>
      </c>
    </row>
    <row r="7" spans="1:26" ht="17" x14ac:dyDescent="0.2">
      <c r="B7" s="13">
        <v>11</v>
      </c>
      <c r="C7" s="28" t="s">
        <v>25</v>
      </c>
      <c r="D7" s="14" t="s">
        <v>41</v>
      </c>
      <c r="E7" s="14" t="s">
        <v>249</v>
      </c>
      <c r="F7" s="14">
        <v>2</v>
      </c>
      <c r="I7" s="17">
        <v>2400</v>
      </c>
      <c r="L7" s="17">
        <f>784/(10/3)</f>
        <v>235.2</v>
      </c>
      <c r="O7" s="25">
        <f>2286*365/1000000</f>
        <v>0.83438999999999997</v>
      </c>
      <c r="R7" s="27">
        <f>(2783-2386)/(10/3)</f>
        <v>119.1</v>
      </c>
      <c r="S7" s="25">
        <f>(64.3*16.0185)-1000</f>
        <v>29.989550000000008</v>
      </c>
      <c r="V7" s="26">
        <f>LOG10(9.869233E-16*I7*L7/O7)</f>
        <v>-9.1754371291671806</v>
      </c>
      <c r="W7" s="26">
        <f>R7*S7*9.81/10^5</f>
        <v>0.3503892052305001</v>
      </c>
      <c r="X7" s="17" t="s">
        <v>26</v>
      </c>
      <c r="Y7" s="13" t="s">
        <v>26</v>
      </c>
    </row>
    <row r="8" spans="1:26" ht="34" x14ac:dyDescent="0.2">
      <c r="B8" s="13">
        <v>14</v>
      </c>
      <c r="C8" s="15" t="s">
        <v>46</v>
      </c>
      <c r="D8" s="29" t="s">
        <v>41</v>
      </c>
      <c r="E8" s="14" t="s">
        <v>250</v>
      </c>
      <c r="F8" s="14">
        <v>6</v>
      </c>
      <c r="G8" s="30">
        <f>9.1E-19*1010000000000000</f>
        <v>9.1909999999999995E-4</v>
      </c>
      <c r="H8" s="31">
        <f>0.0000000000000018*1010000000000000</f>
        <v>1.8180000000000001</v>
      </c>
      <c r="L8" s="32">
        <f>945/(10/3)</f>
        <v>283.5</v>
      </c>
      <c r="O8" s="32">
        <v>6</v>
      </c>
      <c r="R8" s="17" t="s">
        <v>254</v>
      </c>
      <c r="S8" s="17" t="s">
        <v>254</v>
      </c>
      <c r="T8" s="26">
        <f>LOG(9.869233E-16*G8*L8/O8)</f>
        <v>-16.36795201881813</v>
      </c>
      <c r="U8" s="26">
        <f>LOG(9.869233E-16*H8*L8/O8)</f>
        <v>-13.071720906035919</v>
      </c>
      <c r="V8" s="26"/>
      <c r="W8" s="31">
        <f>135/14.504</f>
        <v>9.3077771649200223</v>
      </c>
      <c r="X8" s="17" t="s">
        <v>14</v>
      </c>
      <c r="Y8" s="13" t="s">
        <v>14</v>
      </c>
      <c r="Z8" s="14" t="s">
        <v>255</v>
      </c>
    </row>
    <row r="9" spans="1:26" ht="34" x14ac:dyDescent="0.2">
      <c r="B9" s="13">
        <v>24</v>
      </c>
      <c r="C9" s="33" t="s">
        <v>23</v>
      </c>
      <c r="D9" s="18" t="s">
        <v>43</v>
      </c>
      <c r="E9" s="14" t="s">
        <v>245</v>
      </c>
      <c r="F9" s="14">
        <v>3</v>
      </c>
      <c r="G9" s="19"/>
      <c r="H9" s="19"/>
      <c r="I9" s="17">
        <f>(1.2*(4600-4500) + 12*(5000-4600) + 18.8*(5200-5000))/(5200-4500)</f>
        <v>12.4</v>
      </c>
      <c r="J9" s="19"/>
      <c r="K9" s="19"/>
      <c r="L9" s="17">
        <f>(5200-4500)/(10/3)</f>
        <v>210</v>
      </c>
      <c r="M9" s="19"/>
      <c r="N9" s="19"/>
      <c r="O9" s="25">
        <f>(450+1112+450)*365/1000000</f>
        <v>0.73438000000000003</v>
      </c>
      <c r="P9" s="19"/>
      <c r="Q9" s="19"/>
      <c r="R9" s="17">
        <f>(2000+1520)/(10/3)</f>
        <v>1056</v>
      </c>
      <c r="S9" s="25">
        <f>(69.03*16.0185)-1000</f>
        <v>105.75705500000004</v>
      </c>
      <c r="T9" s="19"/>
      <c r="U9" s="19"/>
      <c r="V9" s="26">
        <f>LOG10(9.869233E-16*I9*L9/O9)</f>
        <v>-11.455996458711359</v>
      </c>
      <c r="W9" s="26">
        <f>R9*S9*9.81/10^5</f>
        <v>10.955754052848004</v>
      </c>
      <c r="X9" s="17" t="s">
        <v>28</v>
      </c>
      <c r="Y9" s="13" t="s">
        <v>258</v>
      </c>
    </row>
    <row r="10" spans="1:26" ht="34" x14ac:dyDescent="0.2">
      <c r="B10" s="13">
        <v>67</v>
      </c>
      <c r="C10" s="15" t="s">
        <v>52</v>
      </c>
      <c r="D10" s="18" t="s">
        <v>30</v>
      </c>
      <c r="E10" s="14" t="s">
        <v>246</v>
      </c>
      <c r="F10" s="14">
        <v>2</v>
      </c>
      <c r="I10" s="17">
        <v>108</v>
      </c>
      <c r="L10" s="17">
        <f>204/(10/3)</f>
        <v>61.199999999999996</v>
      </c>
      <c r="M10" s="17">
        <v>0.25</v>
      </c>
      <c r="N10" s="17">
        <v>0.75</v>
      </c>
      <c r="R10" s="17">
        <f>2594-266</f>
        <v>2328</v>
      </c>
      <c r="S10" s="17">
        <f>1014-1003</f>
        <v>11</v>
      </c>
      <c r="T10" s="26">
        <f>LOG10(9.869233E-16*I10*L10/N10)</f>
        <v>-11.060602683526339</v>
      </c>
      <c r="U10" s="26">
        <f>LOG10(9.869233E-16*I10*L10/M10)</f>
        <v>-10.583481428806676</v>
      </c>
      <c r="V10" s="26"/>
      <c r="W10" s="25">
        <f>R10*S10*9.81/100000</f>
        <v>2.5121448000000002</v>
      </c>
      <c r="X10" s="17" t="s">
        <v>26</v>
      </c>
      <c r="Y10" s="13" t="s">
        <v>256</v>
      </c>
    </row>
    <row r="11" spans="1:26" ht="17" x14ac:dyDescent="0.2">
      <c r="B11" s="13">
        <v>69</v>
      </c>
      <c r="C11" s="15" t="s">
        <v>53</v>
      </c>
      <c r="D11" s="18" t="s">
        <v>30</v>
      </c>
      <c r="E11" s="14" t="s">
        <v>246</v>
      </c>
      <c r="F11" s="14">
        <v>4</v>
      </c>
      <c r="I11" s="31">
        <f>(0.3*0.1 + 0.75*0.7 + 1.5*2 + 3*4.5 + 7*9.1 + 15*15.8 + 20*23.3 + 60*22.8 + 140*14.7 + 300*6.4 + 550*0.5)/100</f>
        <v>64.047550000000001</v>
      </c>
      <c r="L11" s="17">
        <f>117*27/(10/3)</f>
        <v>947.69999999999993</v>
      </c>
      <c r="O11" s="25">
        <f>993*4*365/1000000</f>
        <v>1.4497800000000001</v>
      </c>
      <c r="T11" s="26"/>
      <c r="U11" s="26"/>
      <c r="V11" s="26">
        <f>LOG10(9.869233E-16*I11*L11/O11)</f>
        <v>-10.383845300016413</v>
      </c>
      <c r="W11" s="25">
        <f>10*0.0689476</f>
        <v>0.68947599999999998</v>
      </c>
      <c r="X11" s="17" t="s">
        <v>26</v>
      </c>
      <c r="Y11" s="13" t="s">
        <v>258</v>
      </c>
      <c r="Z11" s="14" t="s">
        <v>259</v>
      </c>
    </row>
    <row r="12" spans="1:26" ht="17" x14ac:dyDescent="0.2">
      <c r="B12" s="13">
        <v>71</v>
      </c>
      <c r="C12" s="15" t="s">
        <v>55</v>
      </c>
      <c r="D12" s="18" t="s">
        <v>30</v>
      </c>
      <c r="E12" s="14" t="s">
        <v>246</v>
      </c>
      <c r="F12" s="14">
        <v>6</v>
      </c>
      <c r="I12" s="32">
        <f>(68+75.4)/2</f>
        <v>71.7</v>
      </c>
      <c r="L12" s="17">
        <f>(1024)/(10/3)</f>
        <v>307.2</v>
      </c>
      <c r="O12" s="17">
        <v>2.5</v>
      </c>
      <c r="R12" s="32">
        <f>(5750-2250)/(10/3)</f>
        <v>1050</v>
      </c>
      <c r="S12" s="31">
        <f>(1009.254-1003.539)</f>
        <v>5.7150000000000318</v>
      </c>
      <c r="V12" s="26">
        <f>LOG10(9.869233E-16*I12*L12/O12)</f>
        <v>-11.060716239411912</v>
      </c>
      <c r="W12" s="26">
        <f>R12*S12*9.81/10^5</f>
        <v>0.58867357500000328</v>
      </c>
      <c r="X12" s="17" t="s">
        <v>14</v>
      </c>
      <c r="Y12" s="13" t="s">
        <v>14</v>
      </c>
    </row>
    <row r="13" spans="1:26" ht="17" x14ac:dyDescent="0.2">
      <c r="B13" s="13">
        <v>72</v>
      </c>
      <c r="C13" s="15" t="s">
        <v>54</v>
      </c>
      <c r="D13" s="18" t="s">
        <v>30</v>
      </c>
      <c r="E13" s="14" t="s">
        <v>246</v>
      </c>
      <c r="F13" s="14">
        <v>9</v>
      </c>
      <c r="G13" s="19"/>
      <c r="H13" s="19"/>
      <c r="I13" s="31">
        <f>((55.967*430)+(0.01*80))/(430+80)</f>
        <v>47.189431372549016</v>
      </c>
      <c r="J13" s="19"/>
      <c r="K13" s="19"/>
      <c r="L13" s="17">
        <f>600/(10/3)</f>
        <v>180</v>
      </c>
      <c r="M13" s="19"/>
      <c r="N13" s="19"/>
      <c r="O13" s="17">
        <f>(1000*9*365)/1000000</f>
        <v>3.2850000000000001</v>
      </c>
      <c r="P13" s="19"/>
      <c r="Q13" s="19"/>
      <c r="R13" s="17">
        <f>7250/(10/3)</f>
        <v>2175</v>
      </c>
      <c r="S13" s="32">
        <f>1016-1000</f>
        <v>16</v>
      </c>
      <c r="T13" s="19"/>
      <c r="U13" s="19"/>
      <c r="V13" s="26">
        <f>LOG10(9.869233E-16*I13*L13/O13)</f>
        <v>-11.593134722385841</v>
      </c>
      <c r="W13" s="26">
        <f>R13*S13*9.81/10^5</f>
        <v>3.4138799999999998</v>
      </c>
      <c r="X13" s="17" t="s">
        <v>14</v>
      </c>
      <c r="Y13" s="13" t="s">
        <v>14</v>
      </c>
    </row>
    <row r="14" spans="1:26" ht="17" x14ac:dyDescent="0.2">
      <c r="B14" s="13">
        <v>73</v>
      </c>
      <c r="C14" s="15" t="s">
        <v>27</v>
      </c>
      <c r="D14" s="18" t="s">
        <v>30</v>
      </c>
      <c r="E14" s="14" t="s">
        <v>246</v>
      </c>
      <c r="F14" s="14">
        <v>2</v>
      </c>
      <c r="G14" s="32"/>
      <c r="H14" s="32"/>
      <c r="I14" s="32">
        <v>250</v>
      </c>
      <c r="J14" s="32">
        <f>200/(10/3)</f>
        <v>60</v>
      </c>
      <c r="K14" s="32">
        <f>2300/(10/3)</f>
        <v>690</v>
      </c>
      <c r="O14" s="17">
        <f>1.24+0.78</f>
        <v>2.02</v>
      </c>
      <c r="P14" s="17">
        <v>300</v>
      </c>
      <c r="Q14" s="17">
        <v>850</v>
      </c>
      <c r="R14" s="13">
        <f>AVERAGE(P14:Q14)</f>
        <v>575</v>
      </c>
      <c r="S14" s="26">
        <f>1007.711-998.54</f>
        <v>9.1710000000000491</v>
      </c>
      <c r="T14" s="26">
        <f>LOG10(9.869233E-16*I14*J14/O14)</f>
        <v>-11.134976708158092</v>
      </c>
      <c r="U14" s="26">
        <f>LOG(9.869233E-16*I14*K14/O14)</f>
        <v>-10.07427886780448</v>
      </c>
      <c r="W14" s="17">
        <v>10</v>
      </c>
      <c r="X14" s="32" t="s">
        <v>28</v>
      </c>
      <c r="Y14" s="13" t="s">
        <v>257</v>
      </c>
    </row>
    <row r="15" spans="1:26" ht="34" x14ac:dyDescent="0.2">
      <c r="B15" s="13">
        <v>75</v>
      </c>
      <c r="C15" s="15" t="s">
        <v>56</v>
      </c>
      <c r="D15" s="18" t="s">
        <v>30</v>
      </c>
      <c r="E15" s="14" t="s">
        <v>246</v>
      </c>
      <c r="F15" s="14">
        <v>1</v>
      </c>
      <c r="G15" s="17">
        <v>20</v>
      </c>
      <c r="H15" s="17">
        <v>200</v>
      </c>
      <c r="I15" s="19"/>
      <c r="J15" s="19"/>
      <c r="K15" s="19"/>
      <c r="L15" s="17">
        <v>396.3</v>
      </c>
      <c r="M15" s="19"/>
      <c r="N15" s="19"/>
      <c r="O15" s="17">
        <v>1</v>
      </c>
      <c r="P15" s="19"/>
      <c r="Q15" s="19"/>
      <c r="R15" s="17">
        <f>(3456.6-590)</f>
        <v>2866.6</v>
      </c>
      <c r="S15" s="25">
        <f>1007-1000</f>
        <v>7</v>
      </c>
      <c r="T15" s="26">
        <f>LOG(9.869233E-16*G15*L15/O15)</f>
        <v>-11.106662529768979</v>
      </c>
      <c r="U15" s="26">
        <f>LOG(9.869233E-16*H15*L15/O15)</f>
        <v>-10.106662529768979</v>
      </c>
      <c r="V15" s="19"/>
      <c r="W15" s="26">
        <f>R15*S15*9.81/10^5</f>
        <v>1.9684942200000002</v>
      </c>
      <c r="X15" s="17" t="s">
        <v>14</v>
      </c>
      <c r="Y15" s="13" t="s">
        <v>14</v>
      </c>
    </row>
    <row r="16" spans="1:26" s="19" customFormat="1" ht="34" x14ac:dyDescent="0.2">
      <c r="A16" s="13"/>
      <c r="B16" s="13">
        <v>76</v>
      </c>
      <c r="C16" s="15" t="s">
        <v>57</v>
      </c>
      <c r="D16" s="18" t="s">
        <v>30</v>
      </c>
      <c r="E16" s="14" t="s">
        <v>246</v>
      </c>
      <c r="F16" s="14">
        <v>4</v>
      </c>
      <c r="I16" s="32">
        <v>2000</v>
      </c>
      <c r="L16" s="32">
        <f>1050/(10/3)</f>
        <v>315</v>
      </c>
      <c r="M16" s="17">
        <f>0.265</f>
        <v>0.26500000000000001</v>
      </c>
      <c r="N16" s="25">
        <f>0.455</f>
        <v>0.45500000000000002</v>
      </c>
      <c r="R16" s="17">
        <f>4654/(10/3)</f>
        <v>1396.2</v>
      </c>
      <c r="S16" s="25">
        <f>(62.65*16.0185)-1000</f>
        <v>3.559024999999906</v>
      </c>
      <c r="T16" s="26">
        <f>LOG10(9.869233E-16*I16*L16/N16)</f>
        <v>-8.8643874449706797</v>
      </c>
      <c r="U16" s="26">
        <f>LOG10(9.869233E-16*I16*L16/M16)</f>
        <v>-8.6296219222503758</v>
      </c>
      <c r="W16" s="26">
        <f>R16*S16*9.81/10^5</f>
        <v>0.48746976016048721</v>
      </c>
      <c r="X16" s="17" t="s">
        <v>26</v>
      </c>
      <c r="Y16" s="13" t="s">
        <v>26</v>
      </c>
      <c r="Z16" s="14"/>
    </row>
    <row r="17" spans="2:25" ht="51" x14ac:dyDescent="0.2">
      <c r="B17" s="13">
        <v>82</v>
      </c>
      <c r="C17" s="15" t="s">
        <v>48</v>
      </c>
      <c r="D17" s="14" t="s">
        <v>252</v>
      </c>
      <c r="E17" s="14" t="s">
        <v>59</v>
      </c>
      <c r="F17" s="14">
        <v>1</v>
      </c>
      <c r="I17" s="17">
        <v>337</v>
      </c>
      <c r="L17" s="17">
        <f>54.3/(10/3)</f>
        <v>16.29</v>
      </c>
      <c r="O17" s="17">
        <v>1.5</v>
      </c>
      <c r="R17" s="17">
        <f>(9447-1056)/(10/3)</f>
        <v>2517.2999999999997</v>
      </c>
      <c r="S17" s="25">
        <f>(76.8-62.8)*16.0185</f>
        <v>224.25899999999999</v>
      </c>
      <c r="V17" s="26">
        <f>LOG10(9.869233E-16*I17*L17/O17)</f>
        <v>-11.442256871642982</v>
      </c>
      <c r="W17" s="26">
        <f>R17*S17*9.81/10^5</f>
        <v>55.380116426669993</v>
      </c>
      <c r="X17" s="17" t="s">
        <v>26</v>
      </c>
      <c r="Y17" s="13" t="s">
        <v>26</v>
      </c>
    </row>
    <row r="18" spans="2:25" ht="17" x14ac:dyDescent="0.2">
      <c r="B18" s="13">
        <v>83</v>
      </c>
      <c r="C18" s="15" t="s">
        <v>50</v>
      </c>
      <c r="D18" s="14" t="s">
        <v>252</v>
      </c>
      <c r="E18" s="14" t="s">
        <v>59</v>
      </c>
      <c r="F18" s="14">
        <v>3</v>
      </c>
      <c r="I18" s="17">
        <v>2.5</v>
      </c>
      <c r="L18" s="17">
        <f>850/(10/3)</f>
        <v>255</v>
      </c>
      <c r="O18" s="17">
        <f>1.26</f>
        <v>1.26</v>
      </c>
      <c r="R18" s="17">
        <f>7323/(10/3)</f>
        <v>2196.9</v>
      </c>
      <c r="S18" s="17">
        <v>17.5</v>
      </c>
      <c r="V18" s="26">
        <f>LOG10(9.869233E-16*I18*L18/O18)</f>
        <v>-12.30160695377872</v>
      </c>
      <c r="W18" s="26">
        <f>R18*S18*9.81/10^5</f>
        <v>3.771528075</v>
      </c>
      <c r="X18" s="17" t="s">
        <v>14</v>
      </c>
      <c r="Y18" s="13" t="s">
        <v>14</v>
      </c>
    </row>
    <row r="19" spans="2:25" ht="17" x14ac:dyDescent="0.2">
      <c r="B19" s="13">
        <v>84</v>
      </c>
      <c r="C19" s="15" t="s">
        <v>51</v>
      </c>
      <c r="D19" s="14" t="s">
        <v>252</v>
      </c>
      <c r="E19" s="14" t="s">
        <v>59</v>
      </c>
      <c r="F19" s="14">
        <v>1</v>
      </c>
      <c r="I19" s="17">
        <v>140</v>
      </c>
      <c r="L19" s="17">
        <f>226/(10/3)</f>
        <v>67.8</v>
      </c>
      <c r="O19" s="17">
        <v>0.4</v>
      </c>
      <c r="R19" s="17">
        <f>(1827.13-365.85)</f>
        <v>1461.2800000000002</v>
      </c>
      <c r="S19" s="17">
        <f>(1007.21-1000)</f>
        <v>7.2100000000000364</v>
      </c>
      <c r="V19" s="26">
        <f>LOG10(9.869233E-16*I19*L19/O19)</f>
        <v>-10.63041885954981</v>
      </c>
      <c r="W19" s="26">
        <f>R19*S19*9.81/10^5</f>
        <v>1.0335648052800055</v>
      </c>
      <c r="X19" s="17" t="s">
        <v>14</v>
      </c>
      <c r="Y19" s="13" t="s">
        <v>14</v>
      </c>
    </row>
    <row r="20" spans="2:25" ht="17" x14ac:dyDescent="0.2">
      <c r="B20" s="13">
        <v>87</v>
      </c>
      <c r="C20" s="28" t="s">
        <v>49</v>
      </c>
      <c r="D20" s="14" t="s">
        <v>252</v>
      </c>
      <c r="E20" s="14" t="s">
        <v>60</v>
      </c>
      <c r="F20" s="14">
        <v>1</v>
      </c>
      <c r="I20" s="17">
        <v>471</v>
      </c>
      <c r="L20" s="17">
        <f>313/(10/3)</f>
        <v>93.899999999999991</v>
      </c>
      <c r="O20" s="17">
        <v>0.18</v>
      </c>
      <c r="R20" s="17">
        <f>3974/(10/3)</f>
        <v>1192.2</v>
      </c>
      <c r="S20" s="17">
        <f>1106-1101</f>
        <v>5</v>
      </c>
      <c r="V20" s="26">
        <f>LOG10(9.869233E-16*I20*L20/O20)</f>
        <v>-9.615302603475449</v>
      </c>
      <c r="W20" s="26">
        <f>R20*S20*9.81/10^5</f>
        <v>0.58477410000000007</v>
      </c>
      <c r="X20" s="17" t="s">
        <v>26</v>
      </c>
      <c r="Y20" s="13" t="s">
        <v>257</v>
      </c>
    </row>
    <row r="22" spans="2:25" ht="17" x14ac:dyDescent="0.2">
      <c r="D22" s="14" t="s">
        <v>260</v>
      </c>
    </row>
    <row r="23" spans="2:25" ht="17" x14ac:dyDescent="0.2">
      <c r="D23" s="16" t="s">
        <v>47</v>
      </c>
    </row>
    <row r="24" spans="2:25" ht="17" x14ac:dyDescent="0.2">
      <c r="D24" s="16" t="s">
        <v>42</v>
      </c>
    </row>
    <row r="25" spans="2:25" x14ac:dyDescent="0.2">
      <c r="D25" s="17" t="s">
        <v>244</v>
      </c>
    </row>
    <row r="26" spans="2:25" x14ac:dyDescent="0.2">
      <c r="D26" s="17" t="s">
        <v>251</v>
      </c>
    </row>
  </sheetData>
  <autoFilter ref="B3:Z20" xr:uid="{EAC5B77C-6FC8-B248-905A-A262F1E52B38}">
    <sortState xmlns:xlrd2="http://schemas.microsoft.com/office/spreadsheetml/2017/richdata2" ref="B4:Z20">
      <sortCondition ref="B3:B20"/>
    </sortState>
  </autoFilter>
  <hyperlinks>
    <hyperlink ref="C6" r:id="rId1" xr:uid="{B3C950E6-A60A-6947-8A71-77CDFD3A1B38}"/>
    <hyperlink ref="C4" r:id="rId2" display="Heartland Greenway Carbon Storage LLC" xr:uid="{514C10D2-BB14-2C46-9FD9-28B829FAE3B4}"/>
    <hyperlink ref="D24" r:id="rId3" xr:uid="{2309DADC-214D-4A42-A314-0C2336E93984}"/>
    <hyperlink ref="C9" r:id="rId4" xr:uid="{83C56190-5AC6-CE48-94BF-20894290EFC8}"/>
    <hyperlink ref="D23" r:id="rId5" xr:uid="{8AE657FB-0CDB-DD48-935C-013DF71CB509}"/>
    <hyperlink ref="D25" r:id="rId6" xr:uid="{CF5138FA-1E73-3541-95B5-52F9B4AEB9EE}"/>
    <hyperlink ref="D26" r:id="rId7" xr:uid="{6435530E-5629-C84F-A50A-88D1B5D9A0D8}"/>
    <hyperlink ref="I4" r:id="rId8" display="https://www.epa.gov/system/files/documents/2023-06/HGCS_Vervain_Project_Narrative.pdf" xr:uid="{4145C582-28C2-904C-B6DA-34A39848F825}"/>
    <hyperlink ref="L4" r:id="rId9" display="https://www.epa.gov/system/files/documents/2023-06/HGCS_Vervain_Project_Narrative.pdf" xr:uid="{A1CD023D-F5BE-2141-B7AE-B6B314C381F2}"/>
    <hyperlink ref="O4" r:id="rId10" display="https://www.epa.gov/system/files/documents/2023-06/HGCS_Vervain_Project_Narrative.pdf" xr:uid="{FC10F647-C68A-7442-A25D-6892E9219749}"/>
    <hyperlink ref="W4" r:id="rId11" display="https://www.epa.gov/system/files/documents/2023-06/HGCS_AoR_and_Corrective_Action_Plan.pdf" xr:uid="{C3C59BE3-F8D8-4E4C-B922-98DCC97AA75C}"/>
    <hyperlink ref="X4" r:id="rId12" xr:uid="{295D8E1F-B4B3-5644-8454-01B82035228E}"/>
    <hyperlink ref="I5" r:id="rId13" display="../../../../../../../:b:/r/personal/hhemanth_stanford_edu/Documents/Stanford/Quarter 5/RA - CCS Project/Literature and Document Review/USA/Region 5/1 - Heartland Greenway Carbon Storage LLC Vervain/HGCS_AoR_and_Corrective_Action_Plan.pdf?csf=1&amp;web=1&amp;e=BJpu6N" xr:uid="{2C6736DB-9749-E343-9401-CC60E09819DF}"/>
    <hyperlink ref="I5" r:id="rId14" display="../../../../../../../:b:/r/personal/hhemanth_stanford_edu/Documents/Stanford/Quarter 5/RA - CCS Project/Literature and Document Review/USA/Region 5/Archer Daniels Midland Decatur campus/IBDP - Illinois AoR project.pdf?csf=1&amp;web=1&amp;e=1wnaHa" xr:uid="{589056DB-EE8A-0849-AE6B-C2CC0530499F}"/>
    <hyperlink ref="L5" r:id="rId15" display="../../../../../../../:b:/r/personal/hhemanth_stanford_edu/Documents/Stanford/Quarter 5/RA - CCS Project/Literature and Document Review/USA/Region 5/Archer Daniels Midland Decatur campus/IBDP - Illinois AoR project.pdf?csf=1&amp;web=1&amp;e=1wnaHa" xr:uid="{92A78C20-5DEF-9C49-8399-16FCEF0AD2F4}"/>
    <hyperlink ref="O5" r:id="rId16" display="../../../../../../../:b:/r/personal/hhemanth_stanford_edu/Documents/Stanford/Quarter 5/RA - CCS Project/Literature and Document Review/USA/Region 5/Archer Daniels Midland Decatur campus/IBDP - Illinois AoR project.pdf?csf=1&amp;web=1&amp;e=1wnaHa" xr:uid="{AC0228BE-5D75-5D42-8F67-E9B71874ED05}"/>
    <hyperlink ref="W5" r:id="rId17" display="../../../../../../../:b:/r/personal/hhemanth_stanford_edu/Documents/Stanford/Quarter 5/RA - CCS Project/Literature and Document Review/USA/Region 5/Archer Daniels Midland Decatur campus/IBDP - Illinois AoR project.pdf?csf=1&amp;web=1&amp;e=1wnaHa" xr:uid="{87B52EE2-04C5-4546-BF96-99143FD8AA85}"/>
    <hyperlink ref="X5" r:id="rId18" xr:uid="{E1CCE2C8-7065-884F-98C7-117C3E5FDD63}"/>
    <hyperlink ref="I5" r:id="rId19" display="https://www.epa.gov/system/files/documents/2023-01/ADM_Narrative%2BAoR_and_Corrective_Action_Plan%2BWell_Construction_Plan.pdf" xr:uid="{0B0ED2BC-6D6F-A542-863F-D2646F4A5FE5}"/>
    <hyperlink ref="L5" r:id="rId20" display="https://www.epa.gov/system/files/documents/2023-01/ADM_Narrative%2BAoR_and_Corrective_Action_Plan%2BWell_Construction_Plan.pdf" xr:uid="{7D0BA079-4014-EA4E-BF4D-D683154B23B0}"/>
    <hyperlink ref="O5" r:id="rId21" display="https://www.epa.gov/system/files/documents/2023-01/ADM_Narrative%2BAoR_and_Corrective_Action_Plan%2BWell_Construction_Plan.pdf" xr:uid="{E25E11DF-43A1-D44A-B0AA-A8B2F46782AD}"/>
    <hyperlink ref="W5" r:id="rId22" display="https://www.epa.gov/system/files/documents/2023-01/ADM_Narrative%2BAoR_and_Corrective_Action_Plan%2BWell_Construction_Plan.pdf" xr:uid="{90B1E6DF-6353-C247-A263-208C0FE53CAE}"/>
    <hyperlink ref="X5" r:id="rId23" xr:uid="{3B50386E-8B0F-B74E-85F4-024A2112BBBD}"/>
    <hyperlink ref="I7" r:id="rId24" display="https://www.epa.gov/system/files/documents/2023-07/IN-167-6A-0001_Wabash_Draft_Permit.pdf" xr:uid="{3C37F882-98D6-DA4D-9C5E-BE941B7FFFB7}"/>
    <hyperlink ref="L7" r:id="rId25" display="https://www.epa.gov/system/files/documents/2023-07/IN-167-6A-0001_Wabash_Draft_Permit.pdf" xr:uid="{F0C228FF-FE32-4841-8615-A635ABAAA16C}"/>
    <hyperlink ref="O7" r:id="rId26" display="https://www.epa.gov/system/files/documents/2023-07/IN-167-6A-0001_Wabash_Draft_Permit.pdf" xr:uid="{63DAC391-1D00-C346-AEFB-39C688AF1E0A}"/>
    <hyperlink ref="R7" r:id="rId27" display="https://www.epa.gov/system/files/documents/2023-07/IN-167-6A-0001_Wabash_Draft_Permit.pdf" xr:uid="{D5060FFF-4637-1B4B-844F-D12DA4FE864A}"/>
    <hyperlink ref="S7" r:id="rId28" display="https://www.epa.gov/system/files/documents/2023-07/IN-167-6A-0001_Wabash_Draft_Permit.pdf" xr:uid="{843B7EF9-6D15-2A49-9FC1-A8FC7B1EACD4}"/>
    <hyperlink ref="X7" r:id="rId29" xr:uid="{374331E2-E7BB-894B-9240-18D72DF90236}"/>
    <hyperlink ref="I6" r:id="rId30" display="https://www.epa.gov/system/files/documents/2023-01/Lorain_Narrative_and_AoR_and_Corrective_Action_Plan_and_Well_Construction_Plan_0.pdf" xr:uid="{CCB5952B-648A-6043-8897-C9AB3513B631}"/>
    <hyperlink ref="L6" r:id="rId31" display="https://www.epa.gov/system/files/documents/2023-01/Lorain_Narrative_and_AoR_and_Corrective_Action_Plan_and_Well_Construction_Plan_0.pdf" xr:uid="{740015A5-9602-9441-A7DE-F40523E3B393}"/>
    <hyperlink ref="O6" r:id="rId32" display="https://www.epa.gov/system/files/documents/2023-01/Lorain_Narrative_and_AoR_and_Corrective_Action_Plan_and_Well_Construction_Plan_0.pdf" xr:uid="{7A2301FA-081F-C04E-8015-8AA0508AE46F}"/>
    <hyperlink ref="R6" r:id="rId33" display="https://www.epa.gov/system/files/documents/2023-01/Lorain_Narrative_and_AoR_and_Corrective_Action_Plan_and_Well_Construction_Plan_0.pdf" xr:uid="{94BADB4B-B0D8-C642-BD0A-30689357A7B4}"/>
    <hyperlink ref="S6" r:id="rId34" display="https://www.epa.gov/system/files/documents/2023-01/Lorain_Narrative_and_AoR_and_Corrective_Action_Plan_and_Well_Construction_Plan_0.pdf" xr:uid="{FFEBA066-3033-1244-982E-0E530A2D6E9E}"/>
    <hyperlink ref="X6" r:id="rId35" xr:uid="{F86DC97A-01E4-F946-94CC-5AEC6FE17F75}"/>
    <hyperlink ref="I17" r:id="rId36" display="../../../../../../../:b:/r/personal/hhemanth_stanford_edu/Documents/Stanford/Quarter 5/RA - CCS Project/Literature and Document Review/USA/Non-EPA/Wyoming/TallGrass 2023-041_Trailblazer Class VI application_Spirea_I-1_20231222.pdf?csf=1&amp;web=1&amp;e=3xDqT1" xr:uid="{4769BF0F-893B-0240-BFA8-B17EF1562C6D}"/>
    <hyperlink ref="L17" r:id="rId37" display="../../../../../../../:b:/r/personal/hhemanth_stanford_edu/Documents/Stanford/Quarter 5/RA - CCS Project/Literature and Document Review/USA/Non-EPA/Wyoming/TallGrass 2023-041_Trailblazer Class VI application_Spirea_I-1_20231222.pdf?csf=1&amp;web=1&amp;e=3xDqT1" xr:uid="{2FC4FCA7-5C6A-AA48-96A7-2BB57F6537EA}"/>
    <hyperlink ref="O17" r:id="rId38" display="../../../../../../../:b:/r/personal/hhemanth_stanford_edu/Documents/Stanford/Quarter 5/RA - CCS Project/Literature and Document Review/USA/Non-EPA/Wyoming/TallGrass 2023-041_Trailblazer Class VI application_Spirea_I-1_20231222.pdf?csf=1&amp;web=1&amp;e=3xDqT1" xr:uid="{3ECA6FF8-F041-1840-9AE9-AFFBDE018031}"/>
    <hyperlink ref="R17" r:id="rId39" display="../../../../../../../:b:/r/personal/hhemanth_stanford_edu/Documents/Stanford/Quarter 5/RA - CCS Project/Literature and Document Review/USA/Non-EPA/Wyoming/TallGrass 2023-041_Trailblazer Class VI application_Spirea_I-1_20231222.pdf?csf=1&amp;web=1&amp;e=3xDqT1" xr:uid="{BFD2815F-7FF6-FD47-B568-A70CD4765084}"/>
    <hyperlink ref="S17" r:id="rId40" display="../../../../../../../:b:/r/personal/hhemanth_stanford_edu/Documents/Stanford/Quarter 5/RA - CCS Project/Literature and Document Review/USA/Non-EPA/Wyoming/TallGrass 2023-041_Trailblazer Class VI application_Spirea_I-1_20231222.pdf?csf=1&amp;web=1&amp;e=3xDqT1" xr:uid="{E608B290-9A4D-B845-96EB-C67D1CA64467}"/>
    <hyperlink ref="X17" r:id="rId41" xr:uid="{FD63DEB3-84F5-6246-A978-5AB6DF197793}"/>
    <hyperlink ref="I18" r:id="rId42" display="../../../../../../../:b:/r/personal/hhemanth_stanford_edu/Documents/Stanford/Quarter 5/RA - CCS Project/Literature and Document Review/USA/Non-EPA/Wyoming/02_2023-1213_UIC_2022-243_Frontier-Carbon-Solutions-LLC_Frontier-AN-1-26_Final-Permit-and-Attachments_Public.pdf?csf=1&amp;web=1&amp;e=GVKHqg" xr:uid="{923C0E40-617B-794C-96AD-5D829EAB2182}"/>
    <hyperlink ref="L18" r:id="rId43" display="../../../../../../../:b:/r/personal/hhemanth_stanford_edu/Documents/Stanford/Quarter 5/RA - CCS Project/Literature and Document Review/USA/Non-EPA/Wyoming/02_2023-1213_UIC_2022-243_Frontier-Carbon-Solutions-LLC_Frontier-AN-1-26_Final-Permit-and-Attachments_Public.pdf?csf=1&amp;web=1&amp;e=GVKHqg" xr:uid="{145D79DE-ED76-B14D-BB3D-D85E152BBD7F}"/>
    <hyperlink ref="O18" r:id="rId44" display="../../../../../../../:b:/r/personal/hhemanth_stanford_edu/Documents/Stanford/Quarter 5/RA - CCS Project/Literature and Document Review/USA/Non-EPA/Wyoming/02_2023-1213_UIC_2022-243_Frontier-Carbon-Solutions-LLC_Frontier-AN-1-26_Final-Permit-and-Attachments_Public.pdf?csf=1&amp;web=1&amp;e=GVKHqg" xr:uid="{DBD09CB8-CE67-DF4C-B0E0-643C7039FE7F}"/>
    <hyperlink ref="R18" r:id="rId45" display="../../../../../../../:b:/r/personal/hhemanth_stanford_edu/Documents/Stanford/Quarter 5/RA - CCS Project/Literature and Document Review/USA/Non-EPA/Wyoming/02_2023-1213_UIC_2022-243_Frontier-Carbon-Solutions-LLC_Frontier-AN-1-26_Final-Permit-and-Attachments_Public.pdf?csf=1&amp;web=1&amp;e=GVKHqg" xr:uid="{A39BBD94-31E7-A445-B42E-68D4D7469829}"/>
    <hyperlink ref="S18" r:id="rId46" display="../../../../../../../:b:/r/personal/hhemanth_stanford_edu/Documents/Stanford/Quarter 5/RA - CCS Project/Literature and Document Review/USA/Non-EPA/Wyoming/02_2023-1213_UIC_2022-243_Frontier-Carbon-Solutions-LLC_Frontier-AN-1-26_Final-Permit-and-Attachments_Public.pdf?csf=1&amp;web=1&amp;e=GVKHqg" xr:uid="{E09CF077-E948-C742-9F45-6D52B95D7672}"/>
    <hyperlink ref="X18" r:id="rId47" xr:uid="{6EFA89B9-9418-C047-975A-4DA8332FCF08}"/>
    <hyperlink ref="I19" r:id="rId48" display="../../../../../../../:b:/r/personal/hhemanth_stanford_edu/Documents/Stanford/Quarter 5/RA - CCS Project/Literature and Document Review/USA/Non-EPA/Wyoming/2024-0701_UIC-2024-0052v1.0_Casper-Carbon-Capture-LLC_WYS-025-00487_Application-Full.pdf?csf=1&amp;web=1&amp;e=N8FHpl" xr:uid="{0BF82BBA-7E8F-BE4D-9125-2259F59DF8A6}"/>
    <hyperlink ref="L19" r:id="rId49" display="../../../../../../../:b:/r/personal/hhemanth_stanford_edu/Documents/Stanford/Quarter 5/RA - CCS Project/Literature and Document Review/USA/Non-EPA/Wyoming/2024-0701_UIC-2024-0052v1.0_Casper-Carbon-Capture-LLC_WYS-025-00487_Application-Full.pdf?csf=1&amp;web=1&amp;e=N8FHpl" xr:uid="{8099C978-C069-704A-91DA-36E495EB48CF}"/>
    <hyperlink ref="O19" r:id="rId50" display="../../../../../../../:b:/r/personal/hhemanth_stanford_edu/Documents/Stanford/Quarter 5/RA - CCS Project/Literature and Document Review/USA/Non-EPA/Wyoming/2024-0701_UIC-2024-0052v1.0_Casper-Carbon-Capture-LLC_WYS-025-00487_Application-Full.pdf?csf=1&amp;web=1&amp;e=N8FHpl" xr:uid="{E69B8B5B-19DF-7D45-8DF1-B8EF199E8672}"/>
    <hyperlink ref="R19" r:id="rId51" display="../../../../../../../:b:/r/personal/hhemanth_stanford_edu/Documents/Stanford/Quarter 5/RA - CCS Project/Literature and Document Review/USA/Non-EPA/Wyoming/2024-0701_UIC-2024-0052v1.0_Casper-Carbon-Capture-LLC_WYS-025-00487_Application-Full.pdf?csf=1&amp;web=1&amp;e=N8FHpl" xr:uid="{2A3DC835-FCCD-A74D-9035-C6A84104626B}"/>
    <hyperlink ref="S19" r:id="rId52" display="../../../../../../../:b:/r/personal/hhemanth_stanford_edu/Documents/Stanford/Quarter 5/RA - CCS Project/Literature and Document Review/USA/Non-EPA/Wyoming/2024-0701_UIC-2024-0052v1.0_Casper-Carbon-Capture-LLC_WYS-025-00487_Application-Full.pdf?csf=1&amp;web=1&amp;e=N8FHpl" xr:uid="{058E4A10-C344-1D4B-B2F1-3A7E1CADA36E}"/>
    <hyperlink ref="X19" r:id="rId53" xr:uid="{30625FE9-72BA-ED4E-A32B-16BBC52A9628}"/>
    <hyperlink ref="I20" r:id="rId54" display="../../../../../../../:b:/r/personal/hhemanth_stanford_edu/Documents/Stanford/Quarter 5/RA - CCS Project/Literature and Document Review/USA/Non-EPA/North Dakota/Red Trail Energy LLC.pdf?csf=1&amp;web=1&amp;e=f3q4lZ" xr:uid="{21E960C0-DE76-6348-97C5-0F10EDA9B511}"/>
    <hyperlink ref="L20" r:id="rId55" display="../../../../../../../:b:/r/personal/hhemanth_stanford_edu/Documents/Stanford/Quarter 5/RA - CCS Project/Literature and Document Review/USA/Non-EPA/North Dakota/Red Trail Energy LLC.pdf?csf=1&amp;web=1&amp;e=f3q4lZ" xr:uid="{115149C8-CC2C-2B4D-BB12-D7C2E509682C}"/>
    <hyperlink ref="O20" r:id="rId56" display="../../../../../../../:b:/r/personal/hhemanth_stanford_edu/Documents/Stanford/Quarter 5/RA - CCS Project/Literature and Document Review/USA/Non-EPA/North Dakota/Red Trail Energy LLC.pdf?csf=1&amp;web=1&amp;e=f3q4lZ" xr:uid="{CB3C3FD6-E5C6-2041-A5FD-2E39CE9E8850}"/>
    <hyperlink ref="R20" r:id="rId57" display="../../../../../../../:b:/r/personal/hhemanth_stanford_edu/Documents/Stanford/Quarter 5/RA - CCS Project/Literature and Document Review/USA/Non-EPA/North Dakota/Red Trail Energy LLC.pdf?csf=1&amp;web=1&amp;e=f3q4lZ" xr:uid="{E7079505-3871-3A40-ABD7-DEF288313631}"/>
    <hyperlink ref="S20" r:id="rId58" display="../../../../../../../:b:/r/personal/hhemanth_stanford_edu/Documents/Stanford/Quarter 5/RA - CCS Project/Literature and Document Review/USA/Non-EPA/North Dakota/Red Trail Energy LLC.pdf?csf=1&amp;web=1&amp;e=f3q4lZ" xr:uid="{E22BB129-D79A-8E4B-8AB6-82483B5A1FDA}"/>
    <hyperlink ref="X20" r:id="rId59" xr:uid="{67AA4540-A551-F047-919C-80E78FC2C603}"/>
    <hyperlink ref="I10" r:id="rId60" display="../../../../../../../:b:/r/personal/hhemanth_stanford_edu/Documents/Stanford/Quarter 5/RA - CCS Project/Literature and Document Review/USA/Region 9/CTV A1-A2/Class VI Application Material/Project Narrative/Attachment A - Site Evaluation V4.pdf?csf=1&amp;web=1&amp;e=hgisBw" xr:uid="{9F909A37-786D-8249-BFEB-1FDE7A491B18}"/>
    <hyperlink ref="L10" r:id="rId61" display="../../../../../../../:b:/r/personal/hhemanth_stanford_edu/Documents/Stanford/Quarter 5/RA - CCS Project/Literature and Document Review/USA/Region 9/CTV A1-A2/Class VI Application Material/Project Narrative/Attachment A - Site Evaluation V4.pdf?csf=1&amp;web=1&amp;e=hgisBw" xr:uid="{5C62A4CE-0721-A247-B959-8736BDC2D3BF}"/>
    <hyperlink ref="M10" r:id="rId62" display="../../../../../../../:b:/r/personal/hhemanth_stanford_edu/Documents/Stanford/Quarter 5/RA - CCS Project/Literature and Document Review/USA/Region 9/CTV A1-A2/Class VI Application Material/Project Narrative/Attachment A - Site Evaluation V4.pdf?csf=1&amp;web=1&amp;e=hgisBw" xr:uid="{D898FF01-5DF4-134C-A899-5687C3A1350F}"/>
    <hyperlink ref="N10" r:id="rId63" display="../../../../../../../:b:/r/personal/hhemanth_stanford_edu/Documents/Stanford/Quarter 5/RA - CCS Project/Literature and Document Review/USA/Region 9/CTV A1-A2/Class VI Application Material/Project Narrative/Attachment A - Site Evaluation V4.pdf?csf=1&amp;web=1&amp;e=hgisBw" xr:uid="{B0138BCA-9579-DE4D-903D-B1FFAEA3C91A}"/>
    <hyperlink ref="X10" r:id="rId64" xr:uid="{6035C95A-8D03-7A4A-A145-73E7327850B4}"/>
    <hyperlink ref="I11" r:id="rId65" display="../../../../../../../:b:/r/personal/hhemanth_stanford_edu/Documents/Stanford/Quarter 5/RA - CCS Project/Literature and Document Review/USA/Region 9/CTV Elk Hills 26R/EPA-R09-OW-2023-0623-0098_content.pdf?csf=1&amp;web=1&amp;e=B6dcZb" xr:uid="{8EDAE252-F6A0-1043-B360-7D85FBC9B31F}"/>
    <hyperlink ref="L11" r:id="rId66" display="../../../../../../../:b:/r/personal/hhemanth_stanford_edu/Documents/Stanford/Quarter 5/RA - CCS Project/Literature and Document Review/USA/Region 9/CTV Elk Hills 26R/EPA-R09-OW-2023-0623-0098_content.pdf?csf=1&amp;web=1&amp;e=B6dcZb" xr:uid="{9284D30F-D032-A94B-B7E5-CA0769BB03BE}"/>
    <hyperlink ref="O11" r:id="rId67" display="../../../../../../../:b:/r/personal/hhemanth_stanford_edu/Documents/Stanford/Quarter 5/RA - CCS Project/Literature and Document Review/USA/Region 9/CTV Elk Hills 26R/EPA-R09-OW-2023-0623-0098_content.pdf?csf=1&amp;web=1&amp;e=B6dcZb" xr:uid="{3605C3E3-2749-4547-8ED6-66D5D13A6752}"/>
    <hyperlink ref="W11" r:id="rId68" display="../../../../../../../:b:/r/personal/hhemanth_stanford_edu/Documents/Stanford/Quarter 5/RA - CCS Project/Literature and Document Review/USA/Region 9/CTV Elk Hills 26R/EPA-R09-OW-2023-0623-0098_content.pdf?csf=1&amp;web=1&amp;e=B6dcZb" xr:uid="{7D37AEB5-B7D3-084B-BC10-F335B39C5FA2}"/>
    <hyperlink ref="X11" r:id="rId69" xr:uid="{E25BC4E3-A6CA-C64A-A084-E4814C084C48}"/>
    <hyperlink ref="X12" r:id="rId70" xr:uid="{8DB722C4-1640-0A44-9EC7-A67247421E4E}"/>
    <hyperlink ref="S12" r:id="rId71" display="../../../../../../../:b:/r/personal/hhemanth_stanford_edu/Documents/Stanford/Quarter 5/RA - CCS Project/Literature and Document Review/USA/Region 9/CTV III/Class VI Application Material/Area of Review and Corrective Action Plan/Att B - AoR_CA CTV III V3.1.pdf?csf=1&amp;web=1&amp;e=3ecfuV" xr:uid="{158935DE-6E31-0E4F-9E7B-BA605D0549E3}"/>
    <hyperlink ref="R12" r:id="rId72" display="../../../../../../../:b:/r/personal/hhemanth_stanford_edu/Documents/Stanford/Quarter 5/RA - CCS Project/Literature and Document Review/USA/Region 9/CTV III/Class VI Application Material/Area of Review and Corrective Action Plan/Att B - AoR_CA CTV III V3.1.pdf?csf=1&amp;web=1&amp;e=3ecfuV" xr:uid="{11CEDCD3-C31A-3D49-94D4-5A01AEB9DA71}"/>
    <hyperlink ref="I12" r:id="rId73" display="../../../../../../../:b:/r/personal/hhemanth_stanford_edu/Documents/Stanford/Quarter 5/RA - CCS Project/Literature and Document Review/USA/Region 9/CTV III/Class VI Application Material/Project Narrative/Att A - CTV III Narrative_V4.pdf?csf=1&amp;web=1&amp;e=sSodYF" xr:uid="{F2E3FD78-5B6C-A844-ABC7-1FF769D97193}"/>
    <hyperlink ref="L12" r:id="rId74" display="../../../../../../../:b:/r/personal/hhemanth_stanford_edu/Documents/Stanford/Quarter 5/RA - CCS Project/Literature and Document Review/USA/Region 9/CTV III/Class VI Application Material/Project Narrative/Att A - CTV III Narrative_V4.pdf?csf=1&amp;web=1&amp;e=sSodYF" xr:uid="{5C7C9CA7-127E-9A45-A6DF-5A5C0FB4CD91}"/>
    <hyperlink ref="O12" r:id="rId75" display="../../../../../../../:b:/r/personal/hhemanth_stanford_edu/Documents/Stanford/Quarter 5/RA - CCS Project/Literature and Document Review/USA/Region 9/CTV III/Class VI Application Material/Project Narrative/Att A - CTV III Narrative_V4.pdf?csf=1&amp;web=1&amp;e=sSodYF" xr:uid="{9D9CE9E4-FD1F-B34E-BC9E-B254EE80322B}"/>
    <hyperlink ref="G15" r:id="rId76" display="../../../../../../../:b:/r/personal/hhemanth_stanford_edu/Documents/Stanford/Quarter 5/RA - CCS Project/Literature and Document Review/USA/Region 9/4 - Montezuma/Class VI Application Material/Area of Review/B-AreaofReviewMC_20240503.pdf?csf=1&amp;web=1&amp;e=3N8vpr" xr:uid="{FD05CFEF-7F53-B545-B06A-C5910239AD54}"/>
    <hyperlink ref="H15" r:id="rId77" display="../../../../../../../:b:/r/personal/hhemanth_stanford_edu/Documents/Stanford/Quarter 5/RA - CCS Project/Literature and Document Review/USA/Region 9/4 - Montezuma/Class VI Application Material/Area of Review/B-AreaofReviewMC_20240503.pdf?csf=1&amp;web=1&amp;e=3N8vpr" xr:uid="{0AFD60A4-EFEB-D940-BCBB-B1821394F260}"/>
    <hyperlink ref="L15" r:id="rId78" display="../../../../../../../:b:/r/personal/hhemanth_stanford_edu/Documents/Stanford/Quarter 5/RA - CCS Project/Literature and Document Review/USA/Region 9/4 - Montezuma/Class VI Application Material/Area of Review/B-AreaofReviewMC_20240503.pdf?csf=1&amp;web=1&amp;e=3N8vpr" xr:uid="{C9D2E0FC-8725-BE45-AEDB-DD9D0AB13B86}"/>
    <hyperlink ref="O15" r:id="rId79" display="../../../../../../../:b:/r/personal/hhemanth_stanford_edu/Documents/Stanford/Quarter 5/RA - CCS Project/Literature and Document Review/USA/Region 9/4 - Montezuma/Class VI Application Material/Area of Review/B-AreaofReviewMC_20240503.pdf?csf=1&amp;web=1&amp;e=3N8vpr" xr:uid="{AF409E6C-DB10-364F-A8E8-28C451E63965}"/>
    <hyperlink ref="R15" r:id="rId80" display="../../../../../../../:b:/r/personal/hhemanth_stanford_edu/Documents/Stanford/Quarter 5/RA - CCS Project/Literature and Document Review/USA/Region 9/4 - Montezuma/Class VI Application Material/Area of Review/B-AreaofReviewMC_20240503.pdf?csf=1&amp;web=1&amp;e=3N8vpr" xr:uid="{2162D046-239D-9245-84B9-0EA878A1EC44}"/>
    <hyperlink ref="S15" r:id="rId81" display="../../../../../../../:b:/r/personal/hhemanth_stanford_edu/Documents/Stanford/Quarter 5/RA - CCS Project/Literature and Document Review/USA/Region 9/4 - Montezuma/Class VI Application Material/Area of Review/B-AreaofReviewMC_20240503.pdf?csf=1&amp;web=1&amp;e=3N8vpr" xr:uid="{3F2F7EAD-F1D0-8048-9309-EAD1B45637A0}"/>
    <hyperlink ref="X15" r:id="rId82" xr:uid="{CA0655A4-4EBE-E949-8E62-47A0BE20C9FA}"/>
    <hyperlink ref="O14" r:id="rId83" display="../../../../../../../:b:/r/personal/hhemanth_stanford_edu/Documents/Stanford/Quarter 5/RA - CCS Project/Literature and Document Review/USA/Region 9/6 - Pelican/Class VI Application Material/Area of Review and Corrective Action Plan/03_Pelican_AOR_CAP_FINAL_V4.0.pdf?csf=1&amp;web=1&amp;e=6L32eh" xr:uid="{6FD2FC38-B85A-2742-822A-06095163B3A4}"/>
    <hyperlink ref="W14" r:id="rId84" display="../../../../../../../:b:/r/personal/hhemanth_stanford_edu/Documents/Stanford/Quarter 5/RA - CCS Project/Literature and Document Review/USA/Region 9/6 - Pelican/Class VI Application Material/Area of Review and Corrective Action Plan/03_Pelican_AOR_CAP_FINAL_V4.0.pdf?csf=1&amp;web=1&amp;e=6L32eh" xr:uid="{72B2B586-0E53-6D4D-B976-EFFF0EC16FB8}"/>
    <hyperlink ref="X14" r:id="rId85" display="Plume" xr:uid="{558A6C88-DC88-F84B-802F-93A50875FCBF}"/>
    <hyperlink ref="J14" r:id="rId86" display="../../../../../../../:b:/r/personal/hhemanth_stanford_edu/Documents/Stanford/Quarter 5/RA - CCS Project/Literature and Document Review/USA/Region 9/6 - Pelican/Class VI Application Material/Project Narrative/01_02_PelicanRenewables_ProjectNarrative_FINAL_V6.0r.pdf?csf=1&amp;web=1&amp;e=qYWCUB" xr:uid="{0207C493-6C85-BA45-8BB1-235B12E35408}"/>
    <hyperlink ref="X16" r:id="rId87" xr:uid="{A22BD542-C961-574E-B578-C6206094FD72}"/>
    <hyperlink ref="I16" r:id="rId88" display="../../../../../../../:b:/r/personal/hhemanth_stanford_edu/Documents/Stanford/Quarter 5/RA - CCS Project/Literature and Document Review/USA/Region 9/1 - Chevron Kern River Eastridge CCS/Class VI Application Material/Project Narrative/KREC_146.82a_Narrative_V2.pdf?csf=1&amp;web=1&amp;e=Ctl8ug" xr:uid="{51966675-70E3-1447-945E-F670AF4FC8FA}"/>
    <hyperlink ref="L16" r:id="rId89" display="../../../../../../../:b:/r/personal/hhemanth_stanford_edu/Documents/Stanford/Quarter 5/RA - CCS Project/Literature and Document Review/USA/Region 9/1 - Chevron Kern River Eastridge CCS/Class VI Application Material/Project Narrative/KREC_146.82a_Narrative_V2.pdf?csf=1&amp;web=1&amp;e=Ctl8ug" xr:uid="{48FBA647-6CE3-1F4A-A588-E9A72A02C06F}"/>
    <hyperlink ref="R16" r:id="rId90" display="../../../../../../../:b:/r/personal/hhemanth_stanford_edu/Documents/Stanford/Quarter 5/RA - CCS Project/Literature and Document Review/USA/Region 9/1 - Chevron Kern River Eastridge CCS/Class VI Application Material/Project Narrative/KREC_146.82a_Narrative_V2.pdf?csf=1&amp;web=1&amp;e=Ctl8ug" xr:uid="{612EB3D0-27C8-5042-B6B2-162E82D36566}"/>
    <hyperlink ref="M16" r:id="rId91" display="../../../../../../../:b:/r/personal/hhemanth_stanford_edu/Documents/Stanford/Quarter 5/RA - CCS Project/Literature and Document Review/USA/Region 9/1 - Chevron Kern River Eastridge CCS/Class VI Application Material/Project Narrative/KREC_146.82a_Narrative_V2.pdf?csf=1&amp;web=1&amp;e=WIuGjM" xr:uid="{FB40E19F-A63A-E54D-B1A1-C54F29D0C859}"/>
    <hyperlink ref="N16" r:id="rId92" display="../../../../../../../:b:/r/personal/hhemanth_stanford_edu/Documents/Stanford/Quarter 5/RA - CCS Project/Literature and Document Review/USA/Region 9/1 - Chevron Kern River Eastridge CCS/Class VI Application Material/Project Narrative/KREC_146.82a_Narrative_V2.pdf?csf=1&amp;web=1&amp;e=WIuGjM" xr:uid="{5109F1F1-B49C-E649-9D77-0A426C3EB895}"/>
    <hyperlink ref="S16" r:id="rId93" display="../../../../../../../:b:/r/personal/hhemanth_stanford_edu/Documents/Stanford/Quarter 5/RA - CCS Project/Literature and Document Review/USA/Region 9/1 - Chevron Kern River Eastridge CCS/Class VI Application Material/Area of Review and Corrective Action Plan/KREC_146.82b_AOR_Corrective_Action.pdf?csf=1&amp;web=1&amp;e=K2ut8G" xr:uid="{C79608AC-9D10-DF44-BBDB-5EFDE23EB389}"/>
    <hyperlink ref="I13" r:id="rId94" display="../../../../../../../:b:/r/personal/hhemanth_stanford_edu/Documents/Stanford/Quarter 5/RA - CCS Project/Literature and Document Review/USA/Region 9/CarbonFrontier Aera Energy LLC/Class VI Application Material/Project Narrative/CarbonFrontier Application Narrative V4 04092024.pdf?csf=1&amp;web=1&amp;e=1eikW0" xr:uid="{3BD17114-F0CA-B44C-A316-5332ED9996C3}"/>
    <hyperlink ref="L13" r:id="rId95" display="../../../../../../../:b:/r/personal/hhemanth_stanford_edu/Documents/Stanford/Quarter 5/RA - CCS Project/Literature and Document Review/USA/Region 9/CarbonFrontier Aera Energy LLC/Class VI Application Material/Project Narrative/CarbonFrontier Application Narrative V4 04092024.pdf?csf=1&amp;web=1&amp;e=1eikW0" xr:uid="{87DDB21B-18BD-2F42-A4C0-2A929AF56EFD}"/>
    <hyperlink ref="R13" r:id="rId96" display="../../../../../../../:b:/r/personal/hhemanth_stanford_edu/Documents/Stanford/Quarter 5/RA - CCS Project/Literature and Document Review/USA/Region 9/CarbonFrontier Aera Energy LLC/Class VI Application Material/Project Narrative/CarbonFrontier Application Narrative V4 04092024.pdf?csf=1&amp;web=1&amp;e=1eikW0" xr:uid="{01C96353-674B-5A4F-8AA8-E70772BC46AA}"/>
    <hyperlink ref="O13" r:id="rId97" display="../../../../../../../:b:/r/personal/hhemanth_stanford_edu/Documents/Stanford/Quarter 5/RA - CCS Project/Literature and Document Review/USA/Region 9/CarbonFrontier Aera Energy LLC/Class VI Application Material/AoR and Correction Action Plan/Attachment B - CarbonFrontier AoR and CAP Report V3 04092024.pdf?csf=1&amp;web=1&amp;e=natYMw" xr:uid="{9C30746A-B978-4F4B-9246-2E98E212F85B}"/>
    <hyperlink ref="X13" r:id="rId98" xr:uid="{900014DA-3B90-1E44-8C77-B9D4F88E4FF6}"/>
    <hyperlink ref="S13" r:id="rId99" display="../../../../../../../:b:/r/personal/hhemanth_stanford_edu/Documents/Stanford/Quarter 5/RA - CCS Project/Literature and Document Review/USA/Region 9/CarbonFrontier Aera Energy LLC/Class VI Application Material/AoR and Correction Action Plan/Attachment B - CarbonFrontier AoR and CAP Report V3 04092024.pdf?csf=1&amp;web=1&amp;e=QS0EGn" xr:uid="{B0517F75-754A-4F4C-A6B9-0B3227D5ACEA}"/>
    <hyperlink ref="G8" r:id="rId100" display="https://www.epa.gov/system/files/documents/2023-02/HGCS_Project_Narrative.pdf" xr:uid="{AE121753-8CCE-3F4C-ABCA-AE3795C15D9D}"/>
    <hyperlink ref="H8" r:id="rId101" display="https://www.epa.gov/system/files/documents/2023-02/HGCS_Project_Narrative.pdf" xr:uid="{E2B290F3-6137-0644-8993-EFAB7855052E}"/>
    <hyperlink ref="L8" r:id="rId102" display="https://www.epa.gov/system/files/documents/2023-02/HGCS_Project_Narrative.pdf" xr:uid="{5A66A322-6D23-0047-8934-50533CCD1530}"/>
    <hyperlink ref="O8" r:id="rId103" display="https://www.epa.gov/system/files/documents/2023-02/HGCS_Project_Narrative.pdf" xr:uid="{474B8AE7-BC24-194F-8C8C-73D20BA9A1C0}"/>
    <hyperlink ref="W8" r:id="rId104" display="https://www.epa.gov/system/files/documents/2023-02/HGCS_AoR_and_Corrective_Action_Plan.pdf" xr:uid="{53C29AD1-2E20-1F4B-9C0C-45F155DE4E05}"/>
    <hyperlink ref="X8" r:id="rId105" xr:uid="{9AE9B08E-BB7A-0E40-9498-F96A5DB7D7F0}"/>
    <hyperlink ref="I9" r:id="rId106" display="../../../../../../../:b:/r/personal/hhemanth_stanford_edu/Documents/Stanford/Quarter 5/RA - CCS Project/Literature and Document Review/USA/Region 6/Oxy Low Carbon Ventures, LLC, Brown Pelican/EPA-R06-OW-2024-0410-0007_content Application Narrative.pdf?csf=1&amp;web=1&amp;e=MC9t23" xr:uid="{C19723C1-07BB-B340-B0E6-00ABE57D41CD}"/>
    <hyperlink ref="L9" r:id="rId107" display="../../../../../../../:b:/r/personal/hhemanth_stanford_edu/Documents/Stanford/Quarter 5/RA - CCS Project/Literature and Document Review/USA/Region 6/Oxy Low Carbon Ventures, LLC, Brown Pelican/EPA-R06-OW-2024-0410-0004_content Class VI permit.pdf?csf=1&amp;web=1&amp;e=fXbe6n" xr:uid="{F49F96B9-C927-3744-B0B7-5BECCD5EE3C4}"/>
    <hyperlink ref="O9" r:id="rId108" display="../../../../../../../:b:/r/personal/hhemanth_stanford_edu/Documents/Stanford/Quarter 5/RA - CCS Project/Literature and Document Review/USA/Region 6/Oxy Low Carbon Ventures, LLC, Brown Pelican/EPA-R06-OW-2024-0410-0004_content Class VI permit.pdf?csf=1&amp;web=1&amp;e=fXbe6n" xr:uid="{B14DD2A4-5E1C-B648-B1C4-0B2E371040C0}"/>
    <hyperlink ref="R9" r:id="rId109" display="../../../../../../../:b:/r/personal/hhemanth_stanford_edu/Documents/Stanford/Quarter 5/RA - CCS Project/Literature and Document Review/USA/Region 6/Oxy Low Carbon Ventures, LLC, Brown Pelican/EPA-R06-OW-2024-0410-0004_content Class VI permit.pdf?csf=1&amp;web=1&amp;e=fXbe6n" xr:uid="{2942C627-0767-A540-B2D9-ECDD721119CF}"/>
    <hyperlink ref="S9" r:id="rId110" display="../../../../../../../:b:/r/personal/hhemanth_stanford_edu/Documents/Stanford/Quarter 5/RA - CCS Project/Literature and Document Review/USA/Region 6/Oxy Low Carbon Ventures, LLC, Brown Pelican/EPA-R06-OW-2024-0410-0004_content Class VI permit.pdf?csf=1&amp;web=1&amp;e=fXbe6n" xr:uid="{A97CEE61-6A72-1546-94C4-2350233132B2}"/>
    <hyperlink ref="X9" r:id="rId111" xr:uid="{0FB1795E-71A3-9A48-B318-3A8DF4634DAA}"/>
    <hyperlink ref="I14" r:id="rId112" display="../../../../../../../:b:/r/personal/hhemanth_stanford_edu/Documents/Stanford/Quarter 5/RA - CCS Project/Literature and Document Review/USA/Region 9/6 - Pelican/Class VI Application Material/Area of Review and Corrective Action Plan/03_Pelican_AOR_CAP_FINAL_V4.0.pdf?csf=1&amp;web=1&amp;e=6L32eh" xr:uid="{F626AAB5-9E1D-EF45-A9DB-1CC2694127FD}"/>
    <hyperlink ref="K14" r:id="rId113" display="../../../../../../../:b:/r/personal/hhemanth_stanford_edu/Documents/Stanford/Quarter 5/RA - CCS Project/Literature and Document Review/USA/Region 9/6 - Pelican/Class VI Application Material/Project Narrative/01_02_PelicanRenewables_ProjectNarrative_FINAL_V6.0r.pdf?csf=1&amp;web=1&amp;e=qYWCUB" xr:uid="{7E4E4912-C6E8-564D-B27C-3FF38A110FB0}"/>
    <hyperlink ref="R4" r:id="rId114" display="https://www.epa.gov/system/files/documents/2023-06/HGCS_Vervain_Project_Narrative.pdf" xr:uid="{06173C60-4666-7342-A9FB-A3E079E8972A}"/>
    <hyperlink ref="S4" r:id="rId115" display="https://www.epa.gov/system/files/documents/2023-06/HGCS_Vervain_Project_Narrative.pdf" xr:uid="{42C22C3D-BAB7-F349-A710-26EF9DF4AD09}"/>
    <hyperlink ref="R5" r:id="rId116" display="https://www.epa.gov/sites/default/files/2021-05/documents/adm_ccs1_attachment_b_-_aor_and_ca_plan_-_final.pdf" xr:uid="{FBE85473-E0C7-3C46-A151-75B3924BD213}"/>
    <hyperlink ref="S5" r:id="rId117" display="https://www.epa.gov/sites/default/files/2021-05/documents/adm_ccs1_attachment_b_-_aor_and_ca_plan_-_final.pdf" xr:uid="{9A2F85AE-6615-3B42-8D28-051942905583}"/>
    <hyperlink ref="R8" r:id="rId118" display="../../../../../../../:b:/r/personal/hhemanth_stanford_edu/Documents/Stanford/Quarter 5/RA - CCS Project/Literature and Document Review/USA/Region 5/1 - Heartland Greenway Carbon Storage LLC Vervain/HGCS_AoR_and_Corrective_Action_Plan (1).pdf?csf=1&amp;web=1&amp;e=gsCvfB" xr:uid="{95AA6A2A-3EEE-EA4F-8AED-E60937AFBE52}"/>
    <hyperlink ref="S8" r:id="rId119" display="../../../../../../../:b:/r/personal/hhemanth_stanford_edu/Documents/Stanford/Quarter 5/RA - CCS Project/Literature and Document Review/USA/Region 5/1 - Heartland Greenway Carbon Storage LLC Vervain/HGCS_AoR_and_Corrective_Action_Plan (1).pdf?csf=1&amp;web=1&amp;e=gsCvfB" xr:uid="{C2AA0E47-DE31-D149-A6AF-623EB3683673}"/>
    <hyperlink ref="R10" r:id="rId120" display="../../../../../../../:b:/r/personal/hhemanth_stanford_edu/Documents/Stanford/Quarter 5/RA - CCS Project/Literature and Document Review/USA/Region 9/CTV A1-A2/Class VI Application Material/Area of Review and Corrective Action Plan/Critical Pressure Calculation V2.pdf?csf=1&amp;web=1&amp;e=wBcc0S" xr:uid="{A3841A7E-A5A2-8948-B180-372BD7C7852A}"/>
    <hyperlink ref="S10" r:id="rId121" display="../../../../../../../:b:/r/personal/hhemanth_stanford_edu/Documents/Stanford/Quarter 5/RA - CCS Project/Literature and Document Review/USA/Region 9/CTV A1-A2/Class VI Application Material/Area of Review and Corrective Action Plan/Critical Pressure Calculation V2.pdf?csf=1&amp;web=1&amp;e=wBcc0S" xr:uid="{2FB5DAC6-B9F6-7D4F-933C-F9F784EE97CB}"/>
    <hyperlink ref="W10" r:id="rId122" display="../../../../../../../my?id=%2Fpersonal%2Fhhemanth%5Fstanford%5Fedu%2FDocuments%2FStanford%2FQuarter%205%2FRA%20%2D%20CCS%20Project%2FLiterature%20and%20Document%20Review%2FUSA%2FRegion%209%2FCTV%20A1%2DA2%2FClass%20VI%20Application%20Material%2FArea%20of%20Review%20and%20Corrective%20Action%20Plan%2FCritical%20Pressure%20Calculation%20V2%2Epdf&amp;parent=%2Fpersonal%2Fhhemanth%5Fstanford%5Fedu%2FDocuments%2FStanford%2FQuarter%205%2FRA%20%2D%20CCS%20Project%2FLiterature%20and%20Document%20Review%2FUSA%2FRegion%209%2FCTV%20A1%2DA2%2FClass%20VI%20Application%20Material%2FArea%20of%20Review%20and%20Corrective%20Action%20Plan" xr:uid="{B77363FC-624D-0A46-8376-4EA2111736B6}"/>
    <hyperlink ref="P14" r:id="rId123" display="../../../../../../../:b:/r/personal/hhemanth_stanford_edu/Documents/Stanford/Quarter 5/RA - CCS Project/Literature and Document Review/USA/Region 9/6 - Pelican/Class VI Application Material/Area of Review and Corrective Action Plan/03_Pelican_AOR_CAP_FINAL_V4.0.pdf?csf=1&amp;web=1&amp;e=6L32eh" xr:uid="{0B4E034B-DE78-AF40-92E3-3B95FD2DC76A}"/>
    <hyperlink ref="Q14" r:id="rId124" display="../../../../../../../:b:/r/personal/hhemanth_stanford_edu/Documents/Stanford/Quarter 5/RA - CCS Project/Literature and Document Review/USA/Region 9/6 - Pelican/Class VI Application Material/Area of Review and Corrective Action Plan/03_Pelican_AOR_CAP_FINAL_V4.0.pdf?csf=1&amp;web=1&amp;e=6L32eh" xr:uid="{E53DC45D-3E55-8547-9DB8-2219E2446424}"/>
    <hyperlink ref="F4" r:id="rId125" display="https://www.epa.gov/system/files/documents/2023-06/HGCS_Vervain_Project_Narrative.pdf" xr:uid="{6D39E4AD-B866-3046-A155-60E74235FE49}"/>
  </hyperlinks>
  <pageMargins left="0.7" right="0.7" top="0.75" bottom="0.75" header="0.3" footer="0.3"/>
  <pageSetup orientation="portrait" horizontalDpi="0" verticalDpi="0"/>
  <legacyDrawing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A0D3-BE96-354C-B1A4-B38AEC2209C7}">
  <dimension ref="A2:Z58"/>
  <sheetViews>
    <sheetView zoomScale="15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Y23" sqref="Y23"/>
    </sheetView>
  </sheetViews>
  <sheetFormatPr baseColWidth="10" defaultColWidth="8.83203125" defaultRowHeight="15" x14ac:dyDescent="0.2"/>
  <cols>
    <col min="1" max="2" width="8.83203125" style="1"/>
    <col min="3" max="3" width="44" style="1" bestFit="1" customWidth="1"/>
    <col min="4" max="4" width="38" style="1" bestFit="1" customWidth="1"/>
    <col min="5" max="5" width="15.6640625" style="2" customWidth="1"/>
    <col min="6" max="8" width="15.6640625" style="1" customWidth="1"/>
    <col min="9" max="9" width="21.83203125" style="3" bestFit="1" customWidth="1"/>
    <col min="10" max="10" width="28.33203125" style="3" bestFit="1" customWidth="1"/>
    <col min="11" max="11" width="25.1640625" style="3" bestFit="1" customWidth="1"/>
    <col min="12" max="12" width="24" style="3" bestFit="1" customWidth="1"/>
    <col min="13" max="13" width="21" style="3" bestFit="1" customWidth="1"/>
    <col min="14" max="15" width="15.6640625" style="3" customWidth="1"/>
    <col min="16" max="16" width="26.83203125" style="3" bestFit="1" customWidth="1"/>
    <col min="17" max="17" width="23.5" style="3" bestFit="1" customWidth="1"/>
    <col min="18" max="18" width="29.33203125" style="3" bestFit="1" customWidth="1"/>
    <col min="19" max="19" width="26" style="3" bestFit="1" customWidth="1"/>
    <col min="20" max="20" width="34" style="3" bestFit="1" customWidth="1"/>
    <col min="21" max="21" width="30.6640625" style="3" bestFit="1" customWidth="1"/>
    <col min="22" max="22" width="32.83203125" style="3" bestFit="1" customWidth="1"/>
    <col min="23" max="23" width="29.5" style="3" bestFit="1" customWidth="1"/>
    <col min="24" max="24" width="37.5" style="3" bestFit="1" customWidth="1"/>
    <col min="25" max="25" width="34.1640625" style="3" bestFit="1" customWidth="1"/>
    <col min="26" max="26" width="16.5" style="3" bestFit="1" customWidth="1"/>
    <col min="27" max="16384" width="8.83203125" style="1"/>
  </cols>
  <sheetData>
    <row r="2" spans="2:26" x14ac:dyDescent="0.2">
      <c r="C2" s="4" t="s">
        <v>241</v>
      </c>
      <c r="E2" s="34"/>
    </row>
    <row r="4" spans="2:26" x14ac:dyDescent="0.2">
      <c r="B4" s="7" t="s">
        <v>240</v>
      </c>
      <c r="C4" s="7" t="s">
        <v>61</v>
      </c>
      <c r="D4" s="7" t="s">
        <v>62</v>
      </c>
      <c r="E4" s="8" t="s">
        <v>63</v>
      </c>
      <c r="F4" s="7" t="s">
        <v>29</v>
      </c>
      <c r="G4" s="7" t="s">
        <v>58</v>
      </c>
      <c r="H4" s="7" t="s">
        <v>64</v>
      </c>
      <c r="I4" s="9" t="s">
        <v>65</v>
      </c>
      <c r="J4" s="9" t="s">
        <v>66</v>
      </c>
      <c r="K4" s="9" t="s">
        <v>67</v>
      </c>
      <c r="L4" s="9" t="s">
        <v>68</v>
      </c>
      <c r="M4" s="9" t="s">
        <v>69</v>
      </c>
      <c r="N4" s="9" t="s">
        <v>70</v>
      </c>
      <c r="O4" s="9" t="s">
        <v>71</v>
      </c>
      <c r="P4" s="9" t="s">
        <v>72</v>
      </c>
      <c r="Q4" s="9" t="s">
        <v>73</v>
      </c>
      <c r="R4" s="9" t="s">
        <v>74</v>
      </c>
      <c r="S4" s="9" t="s">
        <v>75</v>
      </c>
      <c r="T4" s="9" t="s">
        <v>76</v>
      </c>
      <c r="U4" s="9" t="s">
        <v>77</v>
      </c>
      <c r="V4" s="9" t="s">
        <v>78</v>
      </c>
      <c r="W4" s="9" t="s">
        <v>79</v>
      </c>
      <c r="X4" s="9" t="s">
        <v>80</v>
      </c>
      <c r="Y4" s="9" t="s">
        <v>81</v>
      </c>
      <c r="Z4" s="9" t="s">
        <v>82</v>
      </c>
    </row>
    <row r="5" spans="2:26" x14ac:dyDescent="0.2">
      <c r="B5" s="4">
        <v>12</v>
      </c>
      <c r="C5" s="35" t="s">
        <v>116</v>
      </c>
      <c r="D5" s="11" t="s">
        <v>117</v>
      </c>
      <c r="E5" s="5">
        <v>7</v>
      </c>
      <c r="F5" s="4" t="s">
        <v>96</v>
      </c>
      <c r="G5" s="4" t="s">
        <v>97</v>
      </c>
      <c r="H5" s="4" t="s">
        <v>118</v>
      </c>
      <c r="I5" s="6">
        <v>44957</v>
      </c>
      <c r="J5" s="6" t="s">
        <v>88</v>
      </c>
      <c r="K5" s="6">
        <v>45000</v>
      </c>
      <c r="L5" s="6">
        <v>45550</v>
      </c>
      <c r="M5" s="6" t="s">
        <v>88</v>
      </c>
      <c r="N5" s="6" t="s">
        <v>88</v>
      </c>
      <c r="O5" s="6" t="s">
        <v>88</v>
      </c>
      <c r="P5" s="6">
        <v>45610</v>
      </c>
      <c r="Q5" s="6" t="s">
        <v>88</v>
      </c>
      <c r="R5" s="6">
        <v>45640</v>
      </c>
      <c r="S5" s="6" t="s">
        <v>88</v>
      </c>
      <c r="T5" s="6">
        <v>45730</v>
      </c>
      <c r="U5" s="6" t="s">
        <v>88</v>
      </c>
      <c r="V5" s="6" t="s">
        <v>88</v>
      </c>
      <c r="W5" s="6" t="s">
        <v>88</v>
      </c>
      <c r="X5" s="6" t="s">
        <v>88</v>
      </c>
      <c r="Y5" s="6" t="s">
        <v>88</v>
      </c>
      <c r="Z5" s="6">
        <v>45730</v>
      </c>
    </row>
    <row r="6" spans="2:26" x14ac:dyDescent="0.2">
      <c r="B6" s="4">
        <v>11</v>
      </c>
      <c r="C6" s="35" t="s">
        <v>114</v>
      </c>
      <c r="D6" s="10" t="s">
        <v>115</v>
      </c>
      <c r="E6" s="5">
        <v>9</v>
      </c>
      <c r="F6" s="4" t="s">
        <v>85</v>
      </c>
      <c r="G6" s="4" t="s">
        <v>86</v>
      </c>
      <c r="H6" s="4" t="s">
        <v>87</v>
      </c>
      <c r="I6" s="6">
        <v>44945</v>
      </c>
      <c r="J6" s="6" t="s">
        <v>88</v>
      </c>
      <c r="K6" s="6">
        <v>45006</v>
      </c>
      <c r="L6" s="6">
        <v>45556</v>
      </c>
      <c r="M6" s="6" t="s">
        <v>88</v>
      </c>
      <c r="N6" s="6" t="s">
        <v>88</v>
      </c>
      <c r="O6" s="6" t="s">
        <v>88</v>
      </c>
      <c r="P6" s="6">
        <v>45616</v>
      </c>
      <c r="Q6" s="6" t="s">
        <v>88</v>
      </c>
      <c r="R6" s="6">
        <v>45646</v>
      </c>
      <c r="S6" s="6" t="s">
        <v>88</v>
      </c>
      <c r="T6" s="6">
        <v>45736</v>
      </c>
      <c r="U6" s="6" t="s">
        <v>88</v>
      </c>
      <c r="V6" s="6" t="s">
        <v>88</v>
      </c>
      <c r="W6" s="6" t="s">
        <v>88</v>
      </c>
      <c r="X6" s="6" t="s">
        <v>88</v>
      </c>
      <c r="Y6" s="6" t="s">
        <v>88</v>
      </c>
      <c r="Z6" s="6">
        <v>45736</v>
      </c>
    </row>
    <row r="7" spans="2:26" x14ac:dyDescent="0.2">
      <c r="B7" s="4">
        <v>15</v>
      </c>
      <c r="C7" s="35" t="s">
        <v>27</v>
      </c>
      <c r="D7" s="10" t="s">
        <v>125</v>
      </c>
      <c r="E7" s="5">
        <v>2</v>
      </c>
      <c r="F7" s="4" t="s">
        <v>85</v>
      </c>
      <c r="G7" s="4" t="s">
        <v>86</v>
      </c>
      <c r="H7" s="4" t="s">
        <v>101</v>
      </c>
      <c r="I7" s="6">
        <v>44979</v>
      </c>
      <c r="J7" s="6" t="s">
        <v>88</v>
      </c>
      <c r="K7" s="6">
        <v>45028</v>
      </c>
      <c r="L7" s="6">
        <v>45563</v>
      </c>
      <c r="M7" s="6" t="s">
        <v>88</v>
      </c>
      <c r="N7" s="6" t="s">
        <v>88</v>
      </c>
      <c r="O7" s="6" t="s">
        <v>88</v>
      </c>
      <c r="P7" s="6">
        <v>45623</v>
      </c>
      <c r="Q7" s="6" t="s">
        <v>88</v>
      </c>
      <c r="R7" s="6">
        <v>45668</v>
      </c>
      <c r="S7" s="6" t="s">
        <v>88</v>
      </c>
      <c r="T7" s="6">
        <v>45758</v>
      </c>
      <c r="U7" s="6" t="s">
        <v>88</v>
      </c>
      <c r="V7" s="6" t="s">
        <v>88</v>
      </c>
      <c r="W7" s="6" t="s">
        <v>88</v>
      </c>
      <c r="X7" s="6" t="s">
        <v>88</v>
      </c>
      <c r="Y7" s="6" t="s">
        <v>88</v>
      </c>
      <c r="Z7" s="6">
        <v>45758</v>
      </c>
    </row>
    <row r="8" spans="2:26" x14ac:dyDescent="0.2">
      <c r="B8" s="4">
        <v>1</v>
      </c>
      <c r="C8" s="35" t="s">
        <v>83</v>
      </c>
      <c r="D8" s="10" t="s">
        <v>84</v>
      </c>
      <c r="E8" s="5">
        <v>2</v>
      </c>
      <c r="F8" s="4" t="s">
        <v>85</v>
      </c>
      <c r="G8" s="4" t="s">
        <v>86</v>
      </c>
      <c r="H8" s="4" t="s">
        <v>87</v>
      </c>
      <c r="I8" s="6">
        <v>44438</v>
      </c>
      <c r="J8" s="6" t="s">
        <v>88</v>
      </c>
      <c r="K8" s="6">
        <v>44459</v>
      </c>
      <c r="L8" s="6">
        <v>45565</v>
      </c>
      <c r="M8" s="6" t="s">
        <v>88</v>
      </c>
      <c r="N8" s="6">
        <v>45199</v>
      </c>
      <c r="O8" s="6">
        <v>45371</v>
      </c>
      <c r="P8" s="6">
        <v>45627</v>
      </c>
      <c r="Q8" s="6" t="s">
        <v>88</v>
      </c>
      <c r="R8" s="6">
        <v>45657</v>
      </c>
      <c r="S8" s="6" t="s">
        <v>88</v>
      </c>
      <c r="T8" s="6">
        <v>45747</v>
      </c>
      <c r="U8" s="6" t="s">
        <v>88</v>
      </c>
      <c r="V8" s="6" t="s">
        <v>88</v>
      </c>
      <c r="W8" s="6" t="s">
        <v>88</v>
      </c>
      <c r="X8" s="6" t="s">
        <v>88</v>
      </c>
      <c r="Y8" s="6" t="s">
        <v>88</v>
      </c>
      <c r="Z8" s="6">
        <v>45189</v>
      </c>
    </row>
    <row r="9" spans="2:26" x14ac:dyDescent="0.2">
      <c r="B9" s="4">
        <v>7</v>
      </c>
      <c r="C9" s="35" t="s">
        <v>24</v>
      </c>
      <c r="D9" s="10" t="s">
        <v>103</v>
      </c>
      <c r="E9" s="5">
        <v>1</v>
      </c>
      <c r="F9" s="4" t="s">
        <v>91</v>
      </c>
      <c r="G9" s="4" t="s">
        <v>104</v>
      </c>
      <c r="H9" s="4" t="s">
        <v>105</v>
      </c>
      <c r="I9" s="6">
        <v>44693</v>
      </c>
      <c r="J9" s="6" t="s">
        <v>88</v>
      </c>
      <c r="K9" s="6">
        <v>44764</v>
      </c>
      <c r="L9" s="6">
        <v>45596</v>
      </c>
      <c r="M9" s="6" t="s">
        <v>88</v>
      </c>
      <c r="N9" s="6" t="s">
        <v>88</v>
      </c>
      <c r="O9" s="6" t="s">
        <v>88</v>
      </c>
      <c r="P9" s="6">
        <v>45657</v>
      </c>
      <c r="Q9" s="6" t="s">
        <v>88</v>
      </c>
      <c r="R9" s="6">
        <v>45687</v>
      </c>
      <c r="S9" s="6" t="s">
        <v>88</v>
      </c>
      <c r="T9" s="6">
        <v>45777</v>
      </c>
      <c r="U9" s="6" t="s">
        <v>88</v>
      </c>
      <c r="V9" s="6" t="s">
        <v>88</v>
      </c>
      <c r="W9" s="6" t="s">
        <v>88</v>
      </c>
      <c r="X9" s="6" t="s">
        <v>88</v>
      </c>
      <c r="Y9" s="6" t="s">
        <v>88</v>
      </c>
      <c r="Z9" s="6">
        <v>45494</v>
      </c>
    </row>
    <row r="10" spans="2:26" x14ac:dyDescent="0.2">
      <c r="B10" s="4">
        <v>8</v>
      </c>
      <c r="C10" s="35" t="s">
        <v>106</v>
      </c>
      <c r="D10" s="10" t="s">
        <v>107</v>
      </c>
      <c r="E10" s="5">
        <v>6</v>
      </c>
      <c r="F10" s="4" t="s">
        <v>91</v>
      </c>
      <c r="G10" s="4" t="s">
        <v>104</v>
      </c>
      <c r="H10" s="4" t="s">
        <v>108</v>
      </c>
      <c r="I10" s="6">
        <v>44748</v>
      </c>
      <c r="J10" s="6" t="s">
        <v>88</v>
      </c>
      <c r="K10" s="6">
        <v>44956</v>
      </c>
      <c r="L10" s="6">
        <v>45596</v>
      </c>
      <c r="M10" s="6" t="s">
        <v>88</v>
      </c>
      <c r="N10" s="6" t="s">
        <v>88</v>
      </c>
      <c r="O10" s="6" t="s">
        <v>88</v>
      </c>
      <c r="P10" s="6">
        <v>45657</v>
      </c>
      <c r="Q10" s="6" t="s">
        <v>88</v>
      </c>
      <c r="R10" s="6">
        <v>45702</v>
      </c>
      <c r="S10" s="6" t="s">
        <v>88</v>
      </c>
      <c r="T10" s="6">
        <v>45792</v>
      </c>
      <c r="U10" s="6" t="s">
        <v>88</v>
      </c>
      <c r="V10" s="6" t="s">
        <v>88</v>
      </c>
      <c r="W10" s="6" t="s">
        <v>88</v>
      </c>
      <c r="X10" s="6" t="s">
        <v>88</v>
      </c>
      <c r="Y10" s="6" t="s">
        <v>88</v>
      </c>
      <c r="Z10" s="6">
        <v>45686</v>
      </c>
    </row>
    <row r="11" spans="2:26" x14ac:dyDescent="0.2">
      <c r="B11" s="4">
        <v>9</v>
      </c>
      <c r="C11" s="35" t="s">
        <v>44</v>
      </c>
      <c r="D11" s="10" t="s">
        <v>109</v>
      </c>
      <c r="E11" s="5">
        <v>1</v>
      </c>
      <c r="F11" s="4" t="s">
        <v>91</v>
      </c>
      <c r="G11" s="4" t="s">
        <v>110</v>
      </c>
      <c r="H11" s="4" t="s">
        <v>111</v>
      </c>
      <c r="I11" s="6">
        <v>44819</v>
      </c>
      <c r="J11" s="6" t="s">
        <v>88</v>
      </c>
      <c r="K11" s="6">
        <v>44908</v>
      </c>
      <c r="L11" s="6">
        <v>45596</v>
      </c>
      <c r="M11" s="6" t="s">
        <v>88</v>
      </c>
      <c r="N11" s="6" t="s">
        <v>88</v>
      </c>
      <c r="O11" s="6" t="s">
        <v>88</v>
      </c>
      <c r="P11" s="6">
        <v>45657</v>
      </c>
      <c r="Q11" s="6" t="s">
        <v>88</v>
      </c>
      <c r="R11" s="6">
        <v>45702</v>
      </c>
      <c r="S11" s="6" t="s">
        <v>88</v>
      </c>
      <c r="T11" s="6">
        <v>45792</v>
      </c>
      <c r="U11" s="6" t="s">
        <v>88</v>
      </c>
      <c r="V11" s="6" t="s">
        <v>88</v>
      </c>
      <c r="W11" s="6" t="s">
        <v>88</v>
      </c>
      <c r="X11" s="6" t="s">
        <v>88</v>
      </c>
      <c r="Y11" s="6" t="s">
        <v>88</v>
      </c>
      <c r="Z11" s="6">
        <v>45638</v>
      </c>
    </row>
    <row r="12" spans="2:26" x14ac:dyDescent="0.2">
      <c r="B12" s="4">
        <v>10</v>
      </c>
      <c r="C12" s="35" t="s">
        <v>45</v>
      </c>
      <c r="D12" s="10" t="s">
        <v>112</v>
      </c>
      <c r="E12" s="5">
        <v>3</v>
      </c>
      <c r="F12" s="4" t="s">
        <v>91</v>
      </c>
      <c r="G12" s="4" t="s">
        <v>104</v>
      </c>
      <c r="H12" s="4" t="s">
        <v>113</v>
      </c>
      <c r="I12" s="6">
        <v>44862</v>
      </c>
      <c r="J12" s="6" t="s">
        <v>88</v>
      </c>
      <c r="K12" s="6">
        <v>44944</v>
      </c>
      <c r="L12" s="6">
        <v>45596</v>
      </c>
      <c r="M12" s="6" t="s">
        <v>88</v>
      </c>
      <c r="N12" s="6" t="s">
        <v>88</v>
      </c>
      <c r="O12" s="6" t="s">
        <v>88</v>
      </c>
      <c r="P12" s="6">
        <v>45657</v>
      </c>
      <c r="Q12" s="6" t="s">
        <v>88</v>
      </c>
      <c r="R12" s="6">
        <v>45702</v>
      </c>
      <c r="S12" s="6" t="s">
        <v>88</v>
      </c>
      <c r="T12" s="6">
        <v>45792</v>
      </c>
      <c r="U12" s="6" t="s">
        <v>88</v>
      </c>
      <c r="V12" s="6" t="s">
        <v>88</v>
      </c>
      <c r="W12" s="6" t="s">
        <v>88</v>
      </c>
      <c r="X12" s="6" t="s">
        <v>88</v>
      </c>
      <c r="Y12" s="6" t="s">
        <v>88</v>
      </c>
      <c r="Z12" s="6">
        <v>45674</v>
      </c>
    </row>
    <row r="13" spans="2:26" x14ac:dyDescent="0.2">
      <c r="B13" s="4">
        <v>13</v>
      </c>
      <c r="C13" s="35" t="s">
        <v>119</v>
      </c>
      <c r="D13" s="11" t="s">
        <v>120</v>
      </c>
      <c r="E13" s="5">
        <v>2</v>
      </c>
      <c r="F13" s="4" t="s">
        <v>96</v>
      </c>
      <c r="G13" s="4" t="s">
        <v>121</v>
      </c>
      <c r="H13" s="4" t="s">
        <v>122</v>
      </c>
      <c r="I13" s="6">
        <v>44973</v>
      </c>
      <c r="J13" s="6" t="s">
        <v>88</v>
      </c>
      <c r="K13" s="6">
        <v>45065</v>
      </c>
      <c r="L13" s="6">
        <v>45600</v>
      </c>
      <c r="M13" s="6" t="s">
        <v>88</v>
      </c>
      <c r="N13" s="6" t="s">
        <v>88</v>
      </c>
      <c r="O13" s="6" t="s">
        <v>88</v>
      </c>
      <c r="P13" s="6">
        <v>45660</v>
      </c>
      <c r="Q13" s="6" t="s">
        <v>88</v>
      </c>
      <c r="R13" s="6">
        <v>45705</v>
      </c>
      <c r="S13" s="6" t="s">
        <v>88</v>
      </c>
      <c r="T13" s="6">
        <v>45795</v>
      </c>
      <c r="U13" s="6" t="s">
        <v>88</v>
      </c>
      <c r="V13" s="6" t="s">
        <v>88</v>
      </c>
      <c r="W13" s="6" t="s">
        <v>88</v>
      </c>
      <c r="X13" s="6" t="s">
        <v>88</v>
      </c>
      <c r="Y13" s="6" t="s">
        <v>88</v>
      </c>
      <c r="Z13" s="6">
        <v>45795</v>
      </c>
    </row>
    <row r="14" spans="2:26" x14ac:dyDescent="0.2">
      <c r="B14" s="4">
        <v>16</v>
      </c>
      <c r="C14" s="35" t="s">
        <v>126</v>
      </c>
      <c r="D14" s="10" t="s">
        <v>127</v>
      </c>
      <c r="E14" s="5">
        <v>4</v>
      </c>
      <c r="F14" s="4" t="s">
        <v>91</v>
      </c>
      <c r="G14" s="4" t="s">
        <v>104</v>
      </c>
      <c r="H14" s="4" t="s">
        <v>128</v>
      </c>
      <c r="I14" s="6">
        <v>45014</v>
      </c>
      <c r="J14" s="6" t="s">
        <v>88</v>
      </c>
      <c r="K14" s="6">
        <v>45071</v>
      </c>
      <c r="L14" s="6">
        <v>45606</v>
      </c>
      <c r="M14" s="6" t="s">
        <v>88</v>
      </c>
      <c r="N14" s="6" t="s">
        <v>88</v>
      </c>
      <c r="O14" s="6" t="s">
        <v>88</v>
      </c>
      <c r="P14" s="6">
        <v>45666</v>
      </c>
      <c r="Q14" s="6" t="s">
        <v>88</v>
      </c>
      <c r="R14" s="6">
        <v>45711</v>
      </c>
      <c r="S14" s="6" t="s">
        <v>88</v>
      </c>
      <c r="T14" s="6">
        <v>45801</v>
      </c>
      <c r="U14" s="6" t="s">
        <v>88</v>
      </c>
      <c r="V14" s="6" t="s">
        <v>88</v>
      </c>
      <c r="W14" s="6" t="s">
        <v>88</v>
      </c>
      <c r="X14" s="6" t="s">
        <v>88</v>
      </c>
      <c r="Y14" s="6" t="s">
        <v>88</v>
      </c>
      <c r="Z14" s="6">
        <v>45801</v>
      </c>
    </row>
    <row r="15" spans="2:26" x14ac:dyDescent="0.2">
      <c r="B15" s="4">
        <v>18</v>
      </c>
      <c r="C15" s="35" t="s">
        <v>126</v>
      </c>
      <c r="D15" s="10" t="s">
        <v>134</v>
      </c>
      <c r="E15" s="5">
        <v>3</v>
      </c>
      <c r="F15" s="4" t="s">
        <v>91</v>
      </c>
      <c r="G15" s="4" t="s">
        <v>104</v>
      </c>
      <c r="H15" s="4" t="s">
        <v>128</v>
      </c>
      <c r="I15" s="6">
        <v>45023</v>
      </c>
      <c r="J15" s="6" t="s">
        <v>88</v>
      </c>
      <c r="K15" s="6">
        <v>45071</v>
      </c>
      <c r="L15" s="6">
        <v>45621</v>
      </c>
      <c r="M15" s="6" t="s">
        <v>88</v>
      </c>
      <c r="N15" s="6" t="s">
        <v>88</v>
      </c>
      <c r="O15" s="6" t="s">
        <v>88</v>
      </c>
      <c r="P15" s="6">
        <v>45681</v>
      </c>
      <c r="Q15" s="6" t="s">
        <v>88</v>
      </c>
      <c r="R15" s="6">
        <v>45711</v>
      </c>
      <c r="S15" s="6" t="s">
        <v>88</v>
      </c>
      <c r="T15" s="6">
        <v>45801</v>
      </c>
      <c r="U15" s="6" t="s">
        <v>88</v>
      </c>
      <c r="V15" s="6" t="s">
        <v>88</v>
      </c>
      <c r="W15" s="6" t="s">
        <v>88</v>
      </c>
      <c r="X15" s="6" t="s">
        <v>88</v>
      </c>
      <c r="Y15" s="6" t="s">
        <v>88</v>
      </c>
      <c r="Z15" s="6">
        <v>45801</v>
      </c>
    </row>
    <row r="16" spans="2:26" x14ac:dyDescent="0.2">
      <c r="B16" s="4">
        <v>5</v>
      </c>
      <c r="C16" s="35" t="s">
        <v>99</v>
      </c>
      <c r="D16" s="10" t="s">
        <v>100</v>
      </c>
      <c r="E16" s="5">
        <v>5</v>
      </c>
      <c r="F16" s="4" t="s">
        <v>85</v>
      </c>
      <c r="G16" s="4" t="s">
        <v>86</v>
      </c>
      <c r="H16" s="4" t="s">
        <v>101</v>
      </c>
      <c r="I16" s="6">
        <v>44684</v>
      </c>
      <c r="J16" s="6" t="s">
        <v>88</v>
      </c>
      <c r="K16" s="6">
        <v>44980</v>
      </c>
      <c r="L16" s="6">
        <v>45625</v>
      </c>
      <c r="M16" s="6" t="s">
        <v>88</v>
      </c>
      <c r="N16" s="6" t="s">
        <v>88</v>
      </c>
      <c r="O16" s="6" t="s">
        <v>88</v>
      </c>
      <c r="P16" s="6">
        <v>45685</v>
      </c>
      <c r="Q16" s="6" t="s">
        <v>88</v>
      </c>
      <c r="R16" s="6">
        <v>45730</v>
      </c>
      <c r="S16" s="6" t="s">
        <v>88</v>
      </c>
      <c r="T16" s="6">
        <v>45820</v>
      </c>
      <c r="U16" s="6" t="s">
        <v>88</v>
      </c>
      <c r="V16" s="6" t="s">
        <v>88</v>
      </c>
      <c r="W16" s="6" t="s">
        <v>88</v>
      </c>
      <c r="X16" s="6" t="s">
        <v>88</v>
      </c>
      <c r="Y16" s="6" t="s">
        <v>88</v>
      </c>
      <c r="Z16" s="6">
        <v>45710</v>
      </c>
    </row>
    <row r="17" spans="2:26" x14ac:dyDescent="0.2">
      <c r="B17" s="4">
        <v>14</v>
      </c>
      <c r="C17" s="35" t="s">
        <v>106</v>
      </c>
      <c r="D17" s="10" t="s">
        <v>123</v>
      </c>
      <c r="E17" s="5">
        <v>3</v>
      </c>
      <c r="F17" s="4" t="s">
        <v>91</v>
      </c>
      <c r="G17" s="4" t="s">
        <v>104</v>
      </c>
      <c r="H17" s="4" t="s">
        <v>124</v>
      </c>
      <c r="I17" s="6">
        <v>44977</v>
      </c>
      <c r="J17" s="6" t="s">
        <v>88</v>
      </c>
      <c r="K17" s="6">
        <v>45132</v>
      </c>
      <c r="L17" s="6">
        <v>45642</v>
      </c>
      <c r="M17" s="6" t="s">
        <v>88</v>
      </c>
      <c r="N17" s="6" t="s">
        <v>88</v>
      </c>
      <c r="O17" s="6" t="s">
        <v>88</v>
      </c>
      <c r="P17" s="6">
        <v>45702</v>
      </c>
      <c r="Q17" s="6" t="s">
        <v>88</v>
      </c>
      <c r="R17" s="6">
        <v>45747</v>
      </c>
      <c r="S17" s="6" t="s">
        <v>88</v>
      </c>
      <c r="T17" s="6">
        <v>45837</v>
      </c>
      <c r="U17" s="6" t="s">
        <v>88</v>
      </c>
      <c r="V17" s="6" t="s">
        <v>88</v>
      </c>
      <c r="W17" s="6" t="s">
        <v>88</v>
      </c>
      <c r="X17" s="6" t="s">
        <v>88</v>
      </c>
      <c r="Y17" s="6" t="s">
        <v>88</v>
      </c>
      <c r="Z17" s="6">
        <v>45862</v>
      </c>
    </row>
    <row r="18" spans="2:26" x14ac:dyDescent="0.2">
      <c r="B18" s="4">
        <v>24</v>
      </c>
      <c r="C18" s="35" t="s">
        <v>106</v>
      </c>
      <c r="D18" s="10" t="s">
        <v>150</v>
      </c>
      <c r="E18" s="5">
        <v>2</v>
      </c>
      <c r="F18" s="4" t="s">
        <v>91</v>
      </c>
      <c r="G18" s="4" t="s">
        <v>104</v>
      </c>
      <c r="H18" s="4" t="s">
        <v>151</v>
      </c>
      <c r="I18" s="6">
        <v>45082</v>
      </c>
      <c r="J18" s="6" t="s">
        <v>88</v>
      </c>
      <c r="K18" s="6">
        <v>45093</v>
      </c>
      <c r="L18" s="6">
        <v>45643</v>
      </c>
      <c r="M18" s="6" t="s">
        <v>88</v>
      </c>
      <c r="N18" s="6" t="s">
        <v>88</v>
      </c>
      <c r="O18" s="6" t="s">
        <v>88</v>
      </c>
      <c r="P18" s="6">
        <v>45703</v>
      </c>
      <c r="Q18" s="6" t="s">
        <v>88</v>
      </c>
      <c r="R18" s="6">
        <v>45733</v>
      </c>
      <c r="S18" s="6" t="s">
        <v>88</v>
      </c>
      <c r="T18" s="6">
        <v>45823</v>
      </c>
      <c r="U18" s="6" t="s">
        <v>88</v>
      </c>
      <c r="V18" s="6" t="s">
        <v>88</v>
      </c>
      <c r="W18" s="6" t="s">
        <v>88</v>
      </c>
      <c r="X18" s="6" t="s">
        <v>88</v>
      </c>
      <c r="Y18" s="6" t="s">
        <v>88</v>
      </c>
      <c r="Z18" s="6">
        <v>45823</v>
      </c>
    </row>
    <row r="19" spans="2:26" x14ac:dyDescent="0.2">
      <c r="B19" s="4">
        <v>20</v>
      </c>
      <c r="C19" s="35" t="s">
        <v>99</v>
      </c>
      <c r="D19" s="10" t="s">
        <v>138</v>
      </c>
      <c r="E19" s="5">
        <v>8</v>
      </c>
      <c r="F19" s="4" t="s">
        <v>85</v>
      </c>
      <c r="G19" s="4" t="s">
        <v>86</v>
      </c>
      <c r="H19" s="4" t="s">
        <v>139</v>
      </c>
      <c r="I19" s="6">
        <v>45043</v>
      </c>
      <c r="J19" s="6" t="s">
        <v>88</v>
      </c>
      <c r="K19" s="6">
        <v>45112</v>
      </c>
      <c r="L19" s="6">
        <v>45647</v>
      </c>
      <c r="M19" s="6" t="s">
        <v>88</v>
      </c>
      <c r="N19" s="6" t="s">
        <v>88</v>
      </c>
      <c r="O19" s="6" t="s">
        <v>88</v>
      </c>
      <c r="P19" s="6">
        <v>45707</v>
      </c>
      <c r="Q19" s="6" t="s">
        <v>88</v>
      </c>
      <c r="R19" s="6">
        <v>45752</v>
      </c>
      <c r="S19" s="6" t="s">
        <v>88</v>
      </c>
      <c r="T19" s="6">
        <v>45842</v>
      </c>
      <c r="U19" s="6" t="s">
        <v>88</v>
      </c>
      <c r="V19" s="6" t="s">
        <v>88</v>
      </c>
      <c r="W19" s="6" t="s">
        <v>88</v>
      </c>
      <c r="X19" s="6" t="s">
        <v>88</v>
      </c>
      <c r="Y19" s="6" t="s">
        <v>88</v>
      </c>
      <c r="Z19" s="6">
        <v>45842</v>
      </c>
    </row>
    <row r="20" spans="2:26" x14ac:dyDescent="0.2">
      <c r="B20" s="4">
        <v>6</v>
      </c>
      <c r="C20" s="35" t="s">
        <v>99</v>
      </c>
      <c r="D20" s="10" t="s">
        <v>102</v>
      </c>
      <c r="E20" s="5">
        <v>6</v>
      </c>
      <c r="F20" s="4" t="s">
        <v>85</v>
      </c>
      <c r="G20" s="4" t="s">
        <v>86</v>
      </c>
      <c r="H20" s="4" t="s">
        <v>101</v>
      </c>
      <c r="I20" s="6">
        <v>44684</v>
      </c>
      <c r="J20" s="6" t="s">
        <v>88</v>
      </c>
      <c r="K20" s="6">
        <v>44956</v>
      </c>
      <c r="L20" s="6">
        <v>45657</v>
      </c>
      <c r="M20" s="6" t="s">
        <v>88</v>
      </c>
      <c r="N20" s="6" t="s">
        <v>88</v>
      </c>
      <c r="O20" s="6" t="s">
        <v>88</v>
      </c>
      <c r="P20" s="6">
        <v>45717</v>
      </c>
      <c r="Q20" s="6" t="s">
        <v>88</v>
      </c>
      <c r="R20" s="6">
        <v>45762</v>
      </c>
      <c r="S20" s="6" t="s">
        <v>88</v>
      </c>
      <c r="T20" s="6">
        <v>45852</v>
      </c>
      <c r="U20" s="6" t="s">
        <v>88</v>
      </c>
      <c r="V20" s="6" t="s">
        <v>88</v>
      </c>
      <c r="W20" s="6" t="s">
        <v>88</v>
      </c>
      <c r="X20" s="6" t="s">
        <v>88</v>
      </c>
      <c r="Y20" s="6" t="s">
        <v>88</v>
      </c>
      <c r="Z20" s="6">
        <v>45686</v>
      </c>
    </row>
    <row r="21" spans="2:26" x14ac:dyDescent="0.2">
      <c r="B21" s="4">
        <v>25</v>
      </c>
      <c r="C21" s="35" t="s">
        <v>152</v>
      </c>
      <c r="D21" s="11" t="s">
        <v>153</v>
      </c>
      <c r="E21" s="5">
        <v>1</v>
      </c>
      <c r="F21" s="4" t="s">
        <v>96</v>
      </c>
      <c r="G21" s="4" t="s">
        <v>154</v>
      </c>
      <c r="H21" s="4" t="s">
        <v>155</v>
      </c>
      <c r="I21" s="6">
        <v>45085</v>
      </c>
      <c r="J21" s="6" t="s">
        <v>88</v>
      </c>
      <c r="K21" s="6">
        <v>45132</v>
      </c>
      <c r="L21" s="6">
        <v>45682</v>
      </c>
      <c r="M21" s="6" t="s">
        <v>88</v>
      </c>
      <c r="N21" s="6" t="s">
        <v>88</v>
      </c>
      <c r="O21" s="6" t="s">
        <v>88</v>
      </c>
      <c r="P21" s="6">
        <v>45742</v>
      </c>
      <c r="Q21" s="6" t="s">
        <v>88</v>
      </c>
      <c r="R21" s="6">
        <v>45772</v>
      </c>
      <c r="S21" s="6" t="s">
        <v>88</v>
      </c>
      <c r="T21" s="6">
        <v>45862</v>
      </c>
      <c r="U21" s="6" t="s">
        <v>88</v>
      </c>
      <c r="V21" s="6" t="s">
        <v>88</v>
      </c>
      <c r="W21" s="6" t="s">
        <v>88</v>
      </c>
      <c r="X21" s="6" t="s">
        <v>88</v>
      </c>
      <c r="Y21" s="6" t="s">
        <v>88</v>
      </c>
      <c r="Z21" s="6">
        <v>45862</v>
      </c>
    </row>
    <row r="22" spans="2:26" x14ac:dyDescent="0.2">
      <c r="B22" s="4">
        <v>3</v>
      </c>
      <c r="C22" s="35" t="s">
        <v>2</v>
      </c>
      <c r="D22" s="10" t="s">
        <v>90</v>
      </c>
      <c r="E22" s="5">
        <v>1</v>
      </c>
      <c r="F22" s="4" t="s">
        <v>91</v>
      </c>
      <c r="G22" s="4" t="s">
        <v>92</v>
      </c>
      <c r="H22" s="4" t="s">
        <v>93</v>
      </c>
      <c r="I22" s="6">
        <v>44559</v>
      </c>
      <c r="J22" s="6" t="s">
        <v>88</v>
      </c>
      <c r="K22" s="6">
        <v>44589</v>
      </c>
      <c r="L22" s="6">
        <v>45688</v>
      </c>
      <c r="M22" s="6" t="s">
        <v>88</v>
      </c>
      <c r="N22" s="6">
        <v>45407</v>
      </c>
      <c r="O22" s="6">
        <v>45433</v>
      </c>
      <c r="P22" s="6">
        <v>45747</v>
      </c>
      <c r="Q22" s="6" t="s">
        <v>88</v>
      </c>
      <c r="R22" s="6">
        <v>45792</v>
      </c>
      <c r="S22" s="6" t="s">
        <v>88</v>
      </c>
      <c r="T22" s="6">
        <v>45882</v>
      </c>
      <c r="U22" s="6" t="s">
        <v>88</v>
      </c>
      <c r="V22" s="6" t="s">
        <v>88</v>
      </c>
      <c r="W22" s="6" t="s">
        <v>88</v>
      </c>
      <c r="X22" s="6" t="s">
        <v>88</v>
      </c>
      <c r="Y22" s="6" t="s">
        <v>88</v>
      </c>
      <c r="Z22" s="6">
        <v>45319</v>
      </c>
    </row>
    <row r="23" spans="2:26" x14ac:dyDescent="0.2">
      <c r="B23" s="4">
        <v>27</v>
      </c>
      <c r="C23" s="35" t="s">
        <v>159</v>
      </c>
      <c r="D23" s="11" t="s">
        <v>160</v>
      </c>
      <c r="E23" s="5">
        <v>1</v>
      </c>
      <c r="F23" s="4" t="s">
        <v>96</v>
      </c>
      <c r="G23" s="4" t="s">
        <v>97</v>
      </c>
      <c r="H23" s="4" t="s">
        <v>161</v>
      </c>
      <c r="I23" s="6">
        <v>45133</v>
      </c>
      <c r="J23" s="6" t="s">
        <v>88</v>
      </c>
      <c r="K23" s="6">
        <v>45169</v>
      </c>
      <c r="L23" s="6">
        <v>45719</v>
      </c>
      <c r="M23" s="6" t="s">
        <v>88</v>
      </c>
      <c r="N23" s="6">
        <v>45338</v>
      </c>
      <c r="O23" s="6" t="s">
        <v>88</v>
      </c>
      <c r="P23" s="6">
        <v>45779</v>
      </c>
      <c r="Q23" s="6" t="s">
        <v>88</v>
      </c>
      <c r="R23" s="6">
        <v>45809</v>
      </c>
      <c r="S23" s="6" t="s">
        <v>88</v>
      </c>
      <c r="T23" s="6">
        <v>45899</v>
      </c>
      <c r="U23" s="6" t="s">
        <v>88</v>
      </c>
      <c r="V23" s="6" t="s">
        <v>88</v>
      </c>
      <c r="W23" s="6" t="s">
        <v>88</v>
      </c>
      <c r="X23" s="6" t="s">
        <v>88</v>
      </c>
      <c r="Y23" s="6" t="s">
        <v>88</v>
      </c>
      <c r="Z23" s="6">
        <v>45899</v>
      </c>
    </row>
    <row r="24" spans="2:26" x14ac:dyDescent="0.2">
      <c r="B24" s="4">
        <v>21</v>
      </c>
      <c r="C24" s="35" t="s">
        <v>140</v>
      </c>
      <c r="D24" s="11" t="s">
        <v>141</v>
      </c>
      <c r="E24" s="5">
        <v>4</v>
      </c>
      <c r="F24" s="4" t="s">
        <v>142</v>
      </c>
      <c r="G24" s="4" t="s">
        <v>143</v>
      </c>
      <c r="H24" s="4" t="s">
        <v>144</v>
      </c>
      <c r="I24" s="6">
        <v>45051</v>
      </c>
      <c r="J24" s="6" t="s">
        <v>88</v>
      </c>
      <c r="K24" s="6">
        <v>45232</v>
      </c>
      <c r="L24" s="6">
        <v>45767</v>
      </c>
      <c r="M24" s="6" t="s">
        <v>88</v>
      </c>
      <c r="N24" s="6" t="s">
        <v>88</v>
      </c>
      <c r="O24" s="6" t="s">
        <v>88</v>
      </c>
      <c r="P24" s="6">
        <v>45827</v>
      </c>
      <c r="Q24" s="6" t="s">
        <v>88</v>
      </c>
      <c r="R24" s="6">
        <v>45872</v>
      </c>
      <c r="S24" s="6" t="s">
        <v>88</v>
      </c>
      <c r="T24" s="6">
        <v>45962</v>
      </c>
      <c r="U24" s="6" t="s">
        <v>88</v>
      </c>
      <c r="V24" s="6" t="s">
        <v>88</v>
      </c>
      <c r="W24" s="6" t="s">
        <v>88</v>
      </c>
      <c r="X24" s="6" t="s">
        <v>88</v>
      </c>
      <c r="Y24" s="6" t="s">
        <v>88</v>
      </c>
      <c r="Z24" s="6">
        <v>45962</v>
      </c>
    </row>
    <row r="25" spans="2:26" x14ac:dyDescent="0.2">
      <c r="B25" s="4">
        <v>29</v>
      </c>
      <c r="C25" s="35" t="s">
        <v>163</v>
      </c>
      <c r="D25" s="11" t="s">
        <v>164</v>
      </c>
      <c r="E25" s="5">
        <v>2</v>
      </c>
      <c r="F25" s="4" t="s">
        <v>96</v>
      </c>
      <c r="G25" s="4" t="s">
        <v>165</v>
      </c>
      <c r="H25" s="4" t="s">
        <v>166</v>
      </c>
      <c r="I25" s="6">
        <v>45196</v>
      </c>
      <c r="J25" s="6" t="s">
        <v>88</v>
      </c>
      <c r="K25" s="6">
        <v>45222</v>
      </c>
      <c r="L25" s="6">
        <v>45772</v>
      </c>
      <c r="M25" s="6" t="s">
        <v>88</v>
      </c>
      <c r="N25" s="6" t="s">
        <v>88</v>
      </c>
      <c r="O25" s="6" t="s">
        <v>88</v>
      </c>
      <c r="P25" s="6">
        <v>45832</v>
      </c>
      <c r="Q25" s="6" t="s">
        <v>88</v>
      </c>
      <c r="R25" s="6">
        <v>45862</v>
      </c>
      <c r="S25" s="6" t="s">
        <v>88</v>
      </c>
      <c r="T25" s="6">
        <v>45952</v>
      </c>
      <c r="U25" s="6" t="s">
        <v>88</v>
      </c>
      <c r="V25" s="6" t="s">
        <v>88</v>
      </c>
      <c r="W25" s="6" t="s">
        <v>88</v>
      </c>
      <c r="X25" s="6" t="s">
        <v>88</v>
      </c>
      <c r="Y25" s="6" t="s">
        <v>88</v>
      </c>
      <c r="Z25" s="6">
        <v>45952</v>
      </c>
    </row>
    <row r="26" spans="2:26" x14ac:dyDescent="0.2">
      <c r="B26" s="4">
        <v>19</v>
      </c>
      <c r="C26" s="35" t="s">
        <v>135</v>
      </c>
      <c r="D26" s="10" t="s">
        <v>136</v>
      </c>
      <c r="E26" s="5">
        <v>1</v>
      </c>
      <c r="F26" s="4" t="s">
        <v>91</v>
      </c>
      <c r="G26" s="4" t="s">
        <v>110</v>
      </c>
      <c r="H26" s="4" t="s">
        <v>137</v>
      </c>
      <c r="I26" s="6">
        <v>45023</v>
      </c>
      <c r="J26" s="6" t="s">
        <v>88</v>
      </c>
      <c r="K26" s="6">
        <v>45225</v>
      </c>
      <c r="L26" s="6">
        <v>45775</v>
      </c>
      <c r="M26" s="6" t="s">
        <v>88</v>
      </c>
      <c r="N26" s="6" t="s">
        <v>88</v>
      </c>
      <c r="O26" s="6" t="s">
        <v>88</v>
      </c>
      <c r="P26" s="6">
        <v>45835</v>
      </c>
      <c r="Q26" s="6" t="s">
        <v>88</v>
      </c>
      <c r="R26" s="6">
        <v>45865</v>
      </c>
      <c r="S26" s="6" t="s">
        <v>88</v>
      </c>
      <c r="T26" s="6">
        <v>45955</v>
      </c>
      <c r="U26" s="6" t="s">
        <v>88</v>
      </c>
      <c r="V26" s="6" t="s">
        <v>88</v>
      </c>
      <c r="W26" s="6" t="s">
        <v>88</v>
      </c>
      <c r="X26" s="6" t="s">
        <v>88</v>
      </c>
      <c r="Y26" s="6" t="s">
        <v>88</v>
      </c>
      <c r="Z26" s="6">
        <v>45955</v>
      </c>
    </row>
    <row r="27" spans="2:26" x14ac:dyDescent="0.2">
      <c r="B27" s="4">
        <v>17</v>
      </c>
      <c r="C27" s="35" t="s">
        <v>129</v>
      </c>
      <c r="D27" s="10" t="s">
        <v>130</v>
      </c>
      <c r="E27" s="5">
        <v>1</v>
      </c>
      <c r="F27" s="4" t="s">
        <v>131</v>
      </c>
      <c r="G27" s="4" t="s">
        <v>132</v>
      </c>
      <c r="H27" s="4" t="s">
        <v>133</v>
      </c>
      <c r="I27" s="6">
        <v>45016</v>
      </c>
      <c r="J27" s="6" t="s">
        <v>88</v>
      </c>
      <c r="K27" s="6">
        <v>45229</v>
      </c>
      <c r="L27" s="6">
        <v>45779</v>
      </c>
      <c r="M27" s="6" t="s">
        <v>88</v>
      </c>
      <c r="N27" s="6" t="s">
        <v>88</v>
      </c>
      <c r="O27" s="6" t="s">
        <v>88</v>
      </c>
      <c r="P27" s="6">
        <v>45839</v>
      </c>
      <c r="Q27" s="6" t="s">
        <v>88</v>
      </c>
      <c r="R27" s="6">
        <v>45869</v>
      </c>
      <c r="S27" s="6" t="s">
        <v>88</v>
      </c>
      <c r="T27" s="6">
        <v>45959</v>
      </c>
      <c r="U27" s="6" t="s">
        <v>88</v>
      </c>
      <c r="V27" s="6" t="s">
        <v>88</v>
      </c>
      <c r="W27" s="6" t="s">
        <v>88</v>
      </c>
      <c r="X27" s="6" t="s">
        <v>88</v>
      </c>
      <c r="Y27" s="6" t="s">
        <v>88</v>
      </c>
      <c r="Z27" s="6">
        <v>45959</v>
      </c>
    </row>
    <row r="28" spans="2:26" x14ac:dyDescent="0.2">
      <c r="B28" s="4">
        <v>22</v>
      </c>
      <c r="C28" s="35" t="s">
        <v>145</v>
      </c>
      <c r="D28" s="10" t="s">
        <v>146</v>
      </c>
      <c r="E28" s="5">
        <v>1</v>
      </c>
      <c r="F28" s="4" t="s">
        <v>85</v>
      </c>
      <c r="G28" s="4" t="s">
        <v>86</v>
      </c>
      <c r="H28" s="4" t="s">
        <v>147</v>
      </c>
      <c r="I28" s="6">
        <v>45076</v>
      </c>
      <c r="J28" s="6" t="s">
        <v>88</v>
      </c>
      <c r="K28" s="6">
        <v>45231</v>
      </c>
      <c r="L28" s="6">
        <v>45781</v>
      </c>
      <c r="M28" s="6" t="s">
        <v>88</v>
      </c>
      <c r="N28" s="6">
        <v>45518</v>
      </c>
      <c r="O28" s="6" t="s">
        <v>88</v>
      </c>
      <c r="P28" s="6">
        <v>45841</v>
      </c>
      <c r="Q28" s="6" t="s">
        <v>88</v>
      </c>
      <c r="R28" s="6">
        <v>45871</v>
      </c>
      <c r="S28" s="6" t="s">
        <v>88</v>
      </c>
      <c r="T28" s="6">
        <v>45961</v>
      </c>
      <c r="U28" s="6" t="s">
        <v>88</v>
      </c>
      <c r="V28" s="6" t="s">
        <v>88</v>
      </c>
      <c r="W28" s="6" t="s">
        <v>88</v>
      </c>
      <c r="X28" s="6" t="s">
        <v>88</v>
      </c>
      <c r="Y28" s="6" t="s">
        <v>88</v>
      </c>
      <c r="Z28" s="6">
        <v>45961</v>
      </c>
    </row>
    <row r="29" spans="2:26" x14ac:dyDescent="0.2">
      <c r="B29" s="4">
        <v>31</v>
      </c>
      <c r="C29" s="35" t="s">
        <v>170</v>
      </c>
      <c r="D29" s="11" t="s">
        <v>171</v>
      </c>
      <c r="E29" s="5">
        <v>4</v>
      </c>
      <c r="F29" s="4" t="s">
        <v>96</v>
      </c>
      <c r="G29" s="4" t="s">
        <v>97</v>
      </c>
      <c r="H29" s="4" t="s">
        <v>172</v>
      </c>
      <c r="I29" s="6">
        <v>45215</v>
      </c>
      <c r="J29" s="6" t="s">
        <v>88</v>
      </c>
      <c r="K29" s="6">
        <v>45247</v>
      </c>
      <c r="L29" s="6">
        <v>45797</v>
      </c>
      <c r="M29" s="6" t="s">
        <v>88</v>
      </c>
      <c r="N29" s="6" t="s">
        <v>88</v>
      </c>
      <c r="O29" s="6" t="s">
        <v>88</v>
      </c>
      <c r="P29" s="6">
        <v>45857</v>
      </c>
      <c r="Q29" s="6" t="s">
        <v>88</v>
      </c>
      <c r="R29" s="6">
        <v>45887</v>
      </c>
      <c r="S29" s="6" t="s">
        <v>88</v>
      </c>
      <c r="T29" s="6">
        <v>45977</v>
      </c>
      <c r="U29" s="6" t="s">
        <v>88</v>
      </c>
      <c r="V29" s="6" t="s">
        <v>88</v>
      </c>
      <c r="W29" s="6" t="s">
        <v>88</v>
      </c>
      <c r="X29" s="6" t="s">
        <v>88</v>
      </c>
      <c r="Y29" s="6" t="s">
        <v>88</v>
      </c>
      <c r="Z29" s="6">
        <v>45977</v>
      </c>
    </row>
    <row r="30" spans="2:26" x14ac:dyDescent="0.2">
      <c r="B30" s="4">
        <v>26</v>
      </c>
      <c r="C30" s="35" t="s">
        <v>156</v>
      </c>
      <c r="D30" s="11" t="s">
        <v>157</v>
      </c>
      <c r="E30" s="5">
        <v>4</v>
      </c>
      <c r="F30" s="4" t="s">
        <v>96</v>
      </c>
      <c r="G30" s="4" t="s">
        <v>97</v>
      </c>
      <c r="H30" s="4" t="s">
        <v>158</v>
      </c>
      <c r="I30" s="6">
        <v>45105</v>
      </c>
      <c r="J30" s="6" t="s">
        <v>88</v>
      </c>
      <c r="K30" s="6">
        <v>45252</v>
      </c>
      <c r="L30" s="6">
        <v>45802</v>
      </c>
      <c r="M30" s="6" t="s">
        <v>88</v>
      </c>
      <c r="N30" s="6" t="s">
        <v>88</v>
      </c>
      <c r="O30" s="6" t="s">
        <v>88</v>
      </c>
      <c r="P30" s="6">
        <v>45862</v>
      </c>
      <c r="Q30" s="6" t="s">
        <v>88</v>
      </c>
      <c r="R30" s="6">
        <v>45892</v>
      </c>
      <c r="S30" s="6" t="s">
        <v>88</v>
      </c>
      <c r="T30" s="6">
        <v>45982</v>
      </c>
      <c r="U30" s="6" t="s">
        <v>88</v>
      </c>
      <c r="V30" s="6" t="s">
        <v>88</v>
      </c>
      <c r="W30" s="6" t="s">
        <v>88</v>
      </c>
      <c r="X30" s="6" t="s">
        <v>88</v>
      </c>
      <c r="Y30" s="6" t="s">
        <v>88</v>
      </c>
      <c r="Z30" s="6">
        <v>45982</v>
      </c>
    </row>
    <row r="31" spans="2:26" x14ac:dyDescent="0.2">
      <c r="B31" s="4">
        <v>28</v>
      </c>
      <c r="C31" s="35" t="s">
        <v>99</v>
      </c>
      <c r="D31" s="10" t="s">
        <v>162</v>
      </c>
      <c r="E31" s="5">
        <v>6</v>
      </c>
      <c r="F31" s="4" t="s">
        <v>85</v>
      </c>
      <c r="G31" s="4" t="s">
        <v>86</v>
      </c>
      <c r="H31" s="4" t="s">
        <v>101</v>
      </c>
      <c r="I31" s="6">
        <v>45138</v>
      </c>
      <c r="J31" s="6" t="s">
        <v>88</v>
      </c>
      <c r="K31" s="6">
        <v>45273</v>
      </c>
      <c r="L31" s="6">
        <v>45823</v>
      </c>
      <c r="M31" s="6" t="s">
        <v>88</v>
      </c>
      <c r="N31" s="6" t="s">
        <v>88</v>
      </c>
      <c r="O31" s="6" t="s">
        <v>88</v>
      </c>
      <c r="P31" s="6">
        <v>45883</v>
      </c>
      <c r="Q31" s="6" t="s">
        <v>88</v>
      </c>
      <c r="R31" s="6">
        <v>45913</v>
      </c>
      <c r="S31" s="6" t="s">
        <v>88</v>
      </c>
      <c r="T31" s="6">
        <v>46003</v>
      </c>
      <c r="U31" s="6" t="s">
        <v>88</v>
      </c>
      <c r="V31" s="6" t="s">
        <v>88</v>
      </c>
      <c r="W31" s="6" t="s">
        <v>88</v>
      </c>
      <c r="X31" s="6" t="s">
        <v>88</v>
      </c>
      <c r="Y31" s="6" t="s">
        <v>88</v>
      </c>
      <c r="Z31" s="6">
        <v>46003</v>
      </c>
    </row>
    <row r="32" spans="2:26" x14ac:dyDescent="0.2">
      <c r="B32" s="4">
        <v>32</v>
      </c>
      <c r="C32" s="35" t="s">
        <v>173</v>
      </c>
      <c r="D32" s="11" t="s">
        <v>174</v>
      </c>
      <c r="E32" s="5">
        <v>1</v>
      </c>
      <c r="F32" s="4" t="s">
        <v>96</v>
      </c>
      <c r="G32" s="4" t="s">
        <v>97</v>
      </c>
      <c r="H32" s="4" t="s">
        <v>175</v>
      </c>
      <c r="I32" s="6">
        <v>45260</v>
      </c>
      <c r="J32" s="6" t="s">
        <v>88</v>
      </c>
      <c r="K32" s="6">
        <v>45282</v>
      </c>
      <c r="L32" s="6">
        <v>45832</v>
      </c>
      <c r="M32" s="6" t="s">
        <v>88</v>
      </c>
      <c r="N32" s="6">
        <v>45442</v>
      </c>
      <c r="O32" s="6" t="s">
        <v>88</v>
      </c>
      <c r="P32" s="6">
        <v>45892</v>
      </c>
      <c r="Q32" s="6" t="s">
        <v>88</v>
      </c>
      <c r="R32" s="6">
        <v>45922</v>
      </c>
      <c r="S32" s="6" t="s">
        <v>88</v>
      </c>
      <c r="T32" s="6">
        <v>46012</v>
      </c>
      <c r="U32" s="6" t="s">
        <v>88</v>
      </c>
      <c r="V32" s="6" t="s">
        <v>88</v>
      </c>
      <c r="W32" s="6" t="s">
        <v>88</v>
      </c>
      <c r="X32" s="6" t="s">
        <v>88</v>
      </c>
      <c r="Y32" s="6" t="s">
        <v>88</v>
      </c>
      <c r="Z32" s="6">
        <v>46012</v>
      </c>
    </row>
    <row r="33" spans="2:26" x14ac:dyDescent="0.2">
      <c r="B33" s="4">
        <v>35</v>
      </c>
      <c r="C33" s="35" t="s">
        <v>156</v>
      </c>
      <c r="D33" s="11" t="s">
        <v>184</v>
      </c>
      <c r="E33" s="5">
        <v>3</v>
      </c>
      <c r="F33" s="4" t="s">
        <v>96</v>
      </c>
      <c r="G33" s="4" t="s">
        <v>97</v>
      </c>
      <c r="H33" s="4" t="s">
        <v>185</v>
      </c>
      <c r="I33" s="6">
        <v>45274</v>
      </c>
      <c r="J33" s="6" t="s">
        <v>88</v>
      </c>
      <c r="K33" s="6">
        <v>45295</v>
      </c>
      <c r="L33" s="6">
        <v>45845</v>
      </c>
      <c r="M33" s="6" t="s">
        <v>88</v>
      </c>
      <c r="N33" s="6" t="s">
        <v>88</v>
      </c>
      <c r="O33" s="6" t="s">
        <v>88</v>
      </c>
      <c r="P33" s="6">
        <v>45905</v>
      </c>
      <c r="Q33" s="6" t="s">
        <v>88</v>
      </c>
      <c r="R33" s="6">
        <v>45935</v>
      </c>
      <c r="S33" s="6" t="s">
        <v>88</v>
      </c>
      <c r="T33" s="6">
        <v>46025</v>
      </c>
      <c r="U33" s="6" t="s">
        <v>88</v>
      </c>
      <c r="V33" s="6" t="s">
        <v>88</v>
      </c>
      <c r="W33" s="6" t="s">
        <v>88</v>
      </c>
      <c r="X33" s="6" t="s">
        <v>88</v>
      </c>
      <c r="Y33" s="6" t="s">
        <v>88</v>
      </c>
      <c r="Z33" s="6">
        <v>46025</v>
      </c>
    </row>
    <row r="34" spans="2:26" x14ac:dyDescent="0.2">
      <c r="B34" s="4">
        <v>34</v>
      </c>
      <c r="C34" s="35" t="s">
        <v>179</v>
      </c>
      <c r="D34" s="11" t="s">
        <v>180</v>
      </c>
      <c r="E34" s="5">
        <v>1</v>
      </c>
      <c r="F34" s="4" t="s">
        <v>181</v>
      </c>
      <c r="G34" s="4" t="s">
        <v>182</v>
      </c>
      <c r="H34" s="4" t="s">
        <v>183</v>
      </c>
      <c r="I34" s="6">
        <v>45264</v>
      </c>
      <c r="J34" s="6" t="s">
        <v>88</v>
      </c>
      <c r="K34" s="6">
        <v>45296</v>
      </c>
      <c r="L34" s="6">
        <v>45846</v>
      </c>
      <c r="M34" s="6" t="s">
        <v>88</v>
      </c>
      <c r="N34" s="6" t="s">
        <v>88</v>
      </c>
      <c r="O34" s="6" t="s">
        <v>88</v>
      </c>
      <c r="P34" s="6">
        <v>45906</v>
      </c>
      <c r="Q34" s="6" t="s">
        <v>88</v>
      </c>
      <c r="R34" s="6">
        <v>45936</v>
      </c>
      <c r="S34" s="6" t="s">
        <v>88</v>
      </c>
      <c r="T34" s="6">
        <v>46026</v>
      </c>
      <c r="U34" s="6" t="s">
        <v>88</v>
      </c>
      <c r="V34" s="6" t="s">
        <v>88</v>
      </c>
      <c r="W34" s="6" t="s">
        <v>88</v>
      </c>
      <c r="X34" s="6" t="s">
        <v>88</v>
      </c>
      <c r="Y34" s="6" t="s">
        <v>88</v>
      </c>
      <c r="Z34" s="6">
        <v>46026</v>
      </c>
    </row>
    <row r="35" spans="2:26" x14ac:dyDescent="0.2">
      <c r="B35" s="4">
        <v>23</v>
      </c>
      <c r="C35" s="35" t="s">
        <v>148</v>
      </c>
      <c r="D35" s="10" t="s">
        <v>39</v>
      </c>
      <c r="E35" s="5">
        <v>3</v>
      </c>
      <c r="F35" s="4" t="s">
        <v>85</v>
      </c>
      <c r="G35" s="4" t="s">
        <v>86</v>
      </c>
      <c r="H35" s="4" t="s">
        <v>149</v>
      </c>
      <c r="I35" s="6">
        <v>45079</v>
      </c>
      <c r="J35" s="6" t="s">
        <v>88</v>
      </c>
      <c r="K35" s="6">
        <v>45364</v>
      </c>
      <c r="L35" s="6">
        <v>45884</v>
      </c>
      <c r="M35" s="6" t="s">
        <v>88</v>
      </c>
      <c r="N35" s="6" t="s">
        <v>88</v>
      </c>
      <c r="O35" s="6" t="s">
        <v>88</v>
      </c>
      <c r="P35" s="6">
        <v>45915</v>
      </c>
      <c r="Q35" s="6" t="s">
        <v>88</v>
      </c>
      <c r="R35" s="6">
        <v>46006</v>
      </c>
      <c r="S35" s="6" t="s">
        <v>88</v>
      </c>
      <c r="T35" s="6">
        <v>46096</v>
      </c>
      <c r="U35" s="6" t="s">
        <v>88</v>
      </c>
      <c r="V35" s="6" t="s">
        <v>88</v>
      </c>
      <c r="W35" s="6" t="s">
        <v>88</v>
      </c>
      <c r="X35" s="6" t="s">
        <v>88</v>
      </c>
      <c r="Y35" s="6" t="s">
        <v>88</v>
      </c>
      <c r="Z35" s="6">
        <v>46094</v>
      </c>
    </row>
    <row r="36" spans="2:26" x14ac:dyDescent="0.2">
      <c r="B36" s="4">
        <v>38</v>
      </c>
      <c r="C36" s="35" t="s">
        <v>192</v>
      </c>
      <c r="D36" s="11" t="s">
        <v>193</v>
      </c>
      <c r="E36" s="5">
        <v>1</v>
      </c>
      <c r="F36" s="4" t="s">
        <v>96</v>
      </c>
      <c r="G36" s="4" t="s">
        <v>97</v>
      </c>
      <c r="H36" s="4" t="s">
        <v>194</v>
      </c>
      <c r="I36" s="6">
        <v>45322</v>
      </c>
      <c r="J36" s="6" t="s">
        <v>88</v>
      </c>
      <c r="K36" s="6">
        <v>45335</v>
      </c>
      <c r="L36" s="6">
        <v>45870</v>
      </c>
      <c r="M36" s="6" t="s">
        <v>88</v>
      </c>
      <c r="N36" s="6" t="s">
        <v>88</v>
      </c>
      <c r="O36" s="6" t="s">
        <v>88</v>
      </c>
      <c r="P36" s="6">
        <v>45930</v>
      </c>
      <c r="Q36" s="6" t="s">
        <v>88</v>
      </c>
      <c r="R36" s="6">
        <v>45975</v>
      </c>
      <c r="S36" s="6" t="s">
        <v>88</v>
      </c>
      <c r="T36" s="6">
        <v>46065</v>
      </c>
      <c r="U36" s="6" t="s">
        <v>88</v>
      </c>
      <c r="V36" s="6" t="s">
        <v>88</v>
      </c>
      <c r="W36" s="6" t="s">
        <v>88</v>
      </c>
      <c r="X36" s="6" t="s">
        <v>88</v>
      </c>
      <c r="Y36" s="6" t="s">
        <v>88</v>
      </c>
      <c r="Z36" s="6">
        <v>46065</v>
      </c>
    </row>
    <row r="37" spans="2:26" x14ac:dyDescent="0.2">
      <c r="B37" s="4">
        <v>30</v>
      </c>
      <c r="C37" s="35" t="s">
        <v>167</v>
      </c>
      <c r="D37" s="11" t="s">
        <v>168</v>
      </c>
      <c r="E37" s="5">
        <v>1</v>
      </c>
      <c r="F37" s="4" t="s">
        <v>96</v>
      </c>
      <c r="G37" s="4" t="s">
        <v>97</v>
      </c>
      <c r="H37" s="4" t="s">
        <v>169</v>
      </c>
      <c r="I37" s="6">
        <v>45197</v>
      </c>
      <c r="J37" s="6" t="s">
        <v>88</v>
      </c>
      <c r="K37" s="6">
        <v>45336</v>
      </c>
      <c r="L37" s="6">
        <v>45886</v>
      </c>
      <c r="M37" s="6" t="s">
        <v>88</v>
      </c>
      <c r="N37" s="6" t="s">
        <v>88</v>
      </c>
      <c r="O37" s="6" t="s">
        <v>88</v>
      </c>
      <c r="P37" s="6">
        <v>45946</v>
      </c>
      <c r="Q37" s="6" t="s">
        <v>88</v>
      </c>
      <c r="R37" s="6">
        <v>45976</v>
      </c>
      <c r="S37" s="6" t="s">
        <v>88</v>
      </c>
      <c r="T37" s="6">
        <v>46066</v>
      </c>
      <c r="U37" s="6" t="s">
        <v>88</v>
      </c>
      <c r="V37" s="6" t="s">
        <v>88</v>
      </c>
      <c r="W37" s="6" t="s">
        <v>88</v>
      </c>
      <c r="X37" s="6" t="s">
        <v>88</v>
      </c>
      <c r="Y37" s="6" t="s">
        <v>88</v>
      </c>
      <c r="Z37" s="6">
        <v>46066</v>
      </c>
    </row>
    <row r="38" spans="2:26" x14ac:dyDescent="0.2">
      <c r="B38" s="4">
        <v>37</v>
      </c>
      <c r="C38" s="35" t="s">
        <v>189</v>
      </c>
      <c r="D38" s="11" t="s">
        <v>190</v>
      </c>
      <c r="E38" s="5">
        <v>1</v>
      </c>
      <c r="F38" s="4" t="s">
        <v>96</v>
      </c>
      <c r="G38" s="4" t="s">
        <v>97</v>
      </c>
      <c r="H38" s="4" t="s">
        <v>191</v>
      </c>
      <c r="I38" s="6">
        <v>45322</v>
      </c>
      <c r="J38" s="6" t="s">
        <v>88</v>
      </c>
      <c r="K38" s="6">
        <v>45351</v>
      </c>
      <c r="L38" s="6">
        <v>45901</v>
      </c>
      <c r="M38" s="6" t="s">
        <v>88</v>
      </c>
      <c r="N38" s="6" t="s">
        <v>88</v>
      </c>
      <c r="O38" s="6" t="s">
        <v>88</v>
      </c>
      <c r="P38" s="6">
        <v>45961</v>
      </c>
      <c r="Q38" s="6" t="s">
        <v>88</v>
      </c>
      <c r="R38" s="6">
        <v>45991</v>
      </c>
      <c r="S38" s="6" t="s">
        <v>88</v>
      </c>
      <c r="T38" s="6">
        <v>46081</v>
      </c>
      <c r="U38" s="6" t="s">
        <v>88</v>
      </c>
      <c r="V38" s="6" t="s">
        <v>88</v>
      </c>
      <c r="W38" s="6" t="s">
        <v>88</v>
      </c>
      <c r="X38" s="6" t="s">
        <v>88</v>
      </c>
      <c r="Y38" s="6" t="s">
        <v>88</v>
      </c>
      <c r="Z38" s="6">
        <v>46081</v>
      </c>
    </row>
    <row r="39" spans="2:26" x14ac:dyDescent="0.2">
      <c r="B39" s="4">
        <v>39</v>
      </c>
      <c r="C39" s="35" t="s">
        <v>195</v>
      </c>
      <c r="D39" s="11" t="s">
        <v>196</v>
      </c>
      <c r="E39" s="5">
        <v>2</v>
      </c>
      <c r="F39" s="4" t="s">
        <v>96</v>
      </c>
      <c r="G39" s="4" t="s">
        <v>97</v>
      </c>
      <c r="H39" s="4" t="s">
        <v>197</v>
      </c>
      <c r="I39" s="6">
        <v>45350</v>
      </c>
      <c r="J39" s="6" t="s">
        <v>88</v>
      </c>
      <c r="K39" s="6">
        <v>45369</v>
      </c>
      <c r="L39" s="6">
        <v>45919</v>
      </c>
      <c r="M39" s="6" t="s">
        <v>88</v>
      </c>
      <c r="N39" s="6" t="s">
        <v>88</v>
      </c>
      <c r="O39" s="6" t="s">
        <v>88</v>
      </c>
      <c r="P39" s="6">
        <v>45979</v>
      </c>
      <c r="Q39" s="6" t="s">
        <v>88</v>
      </c>
      <c r="R39" s="6">
        <v>46009</v>
      </c>
      <c r="S39" s="6" t="s">
        <v>88</v>
      </c>
      <c r="T39" s="6">
        <v>46099</v>
      </c>
      <c r="U39" s="6" t="s">
        <v>88</v>
      </c>
      <c r="V39" s="6" t="s">
        <v>88</v>
      </c>
      <c r="W39" s="6" t="s">
        <v>88</v>
      </c>
      <c r="X39" s="6" t="s">
        <v>88</v>
      </c>
      <c r="Y39" s="6" t="s">
        <v>88</v>
      </c>
      <c r="Z39" s="6">
        <v>46099</v>
      </c>
    </row>
    <row r="40" spans="2:26" x14ac:dyDescent="0.2">
      <c r="B40" s="4">
        <v>40</v>
      </c>
      <c r="C40" s="35" t="s">
        <v>198</v>
      </c>
      <c r="D40" s="11" t="s">
        <v>199</v>
      </c>
      <c r="E40" s="5">
        <v>3</v>
      </c>
      <c r="F40" s="4" t="s">
        <v>96</v>
      </c>
      <c r="G40" s="4" t="s">
        <v>97</v>
      </c>
      <c r="H40" s="4" t="s">
        <v>197</v>
      </c>
      <c r="I40" s="6">
        <v>45359</v>
      </c>
      <c r="J40" s="6" t="s">
        <v>88</v>
      </c>
      <c r="K40" s="6">
        <v>45384</v>
      </c>
      <c r="L40" s="6">
        <v>45919</v>
      </c>
      <c r="M40" s="6" t="s">
        <v>88</v>
      </c>
      <c r="N40" s="6" t="s">
        <v>88</v>
      </c>
      <c r="O40" s="6" t="s">
        <v>88</v>
      </c>
      <c r="P40" s="6">
        <v>45979</v>
      </c>
      <c r="Q40" s="6" t="s">
        <v>88</v>
      </c>
      <c r="R40" s="6">
        <v>46024</v>
      </c>
      <c r="S40" s="6" t="s">
        <v>88</v>
      </c>
      <c r="T40" s="6">
        <v>46114</v>
      </c>
      <c r="U40" s="6" t="s">
        <v>88</v>
      </c>
      <c r="V40" s="6" t="s">
        <v>88</v>
      </c>
      <c r="W40" s="6" t="s">
        <v>88</v>
      </c>
      <c r="X40" s="6" t="s">
        <v>88</v>
      </c>
      <c r="Y40" s="6" t="s">
        <v>88</v>
      </c>
      <c r="Z40" s="6">
        <v>46114</v>
      </c>
    </row>
    <row r="41" spans="2:26" x14ac:dyDescent="0.2">
      <c r="B41" s="4">
        <v>36</v>
      </c>
      <c r="C41" s="35" t="s">
        <v>186</v>
      </c>
      <c r="D41" s="10" t="s">
        <v>187</v>
      </c>
      <c r="E41" s="5">
        <v>4</v>
      </c>
      <c r="F41" s="4" t="s">
        <v>85</v>
      </c>
      <c r="G41" s="4" t="s">
        <v>86</v>
      </c>
      <c r="H41" s="4" t="s">
        <v>188</v>
      </c>
      <c r="I41" s="6">
        <v>45275</v>
      </c>
      <c r="J41" s="6" t="s">
        <v>88</v>
      </c>
      <c r="K41" s="6">
        <v>45392</v>
      </c>
      <c r="L41" s="6">
        <v>45942</v>
      </c>
      <c r="M41" s="6" t="s">
        <v>88</v>
      </c>
      <c r="N41" s="6" t="s">
        <v>88</v>
      </c>
      <c r="O41" s="6" t="s">
        <v>88</v>
      </c>
      <c r="P41" s="6">
        <v>46002</v>
      </c>
      <c r="Q41" s="6" t="s">
        <v>88</v>
      </c>
      <c r="R41" s="6">
        <v>46032</v>
      </c>
      <c r="S41" s="6" t="s">
        <v>88</v>
      </c>
      <c r="T41" s="6">
        <v>46122</v>
      </c>
      <c r="U41" s="6" t="s">
        <v>88</v>
      </c>
      <c r="V41" s="6" t="s">
        <v>88</v>
      </c>
      <c r="W41" s="6" t="s">
        <v>88</v>
      </c>
      <c r="X41" s="6" t="s">
        <v>88</v>
      </c>
      <c r="Y41" s="6" t="s">
        <v>88</v>
      </c>
      <c r="Z41" s="6">
        <v>46122</v>
      </c>
    </row>
    <row r="42" spans="2:26" x14ac:dyDescent="0.2">
      <c r="B42" s="4">
        <v>44</v>
      </c>
      <c r="C42" s="35" t="s">
        <v>212</v>
      </c>
      <c r="D42" s="11" t="s">
        <v>213</v>
      </c>
      <c r="E42" s="5">
        <v>3</v>
      </c>
      <c r="F42" s="4" t="s">
        <v>96</v>
      </c>
      <c r="G42" s="4" t="s">
        <v>97</v>
      </c>
      <c r="H42" s="4" t="s">
        <v>197</v>
      </c>
      <c r="I42" s="6">
        <v>45413</v>
      </c>
      <c r="J42" s="6" t="s">
        <v>88</v>
      </c>
      <c r="K42" s="6">
        <v>45434</v>
      </c>
      <c r="L42" s="6">
        <v>45969</v>
      </c>
      <c r="M42" s="6" t="s">
        <v>88</v>
      </c>
      <c r="N42" s="6" t="s">
        <v>88</v>
      </c>
      <c r="O42" s="6" t="s">
        <v>88</v>
      </c>
      <c r="P42" s="6">
        <v>46029</v>
      </c>
      <c r="Q42" s="6" t="s">
        <v>88</v>
      </c>
      <c r="R42" s="6">
        <v>46074</v>
      </c>
      <c r="S42" s="6" t="s">
        <v>88</v>
      </c>
      <c r="T42" s="6">
        <v>46164</v>
      </c>
      <c r="U42" s="6" t="s">
        <v>88</v>
      </c>
      <c r="V42" s="6" t="s">
        <v>88</v>
      </c>
      <c r="W42" s="6" t="s">
        <v>88</v>
      </c>
      <c r="X42" s="6" t="s">
        <v>88</v>
      </c>
      <c r="Y42" s="6" t="s">
        <v>88</v>
      </c>
      <c r="Z42" s="6">
        <v>46164</v>
      </c>
    </row>
    <row r="43" spans="2:26" x14ac:dyDescent="0.2">
      <c r="B43" s="4">
        <v>42</v>
      </c>
      <c r="C43" s="35" t="s">
        <v>203</v>
      </c>
      <c r="D43" s="10" t="s">
        <v>204</v>
      </c>
      <c r="E43" s="5">
        <v>2</v>
      </c>
      <c r="F43" s="4" t="s">
        <v>205</v>
      </c>
      <c r="G43" s="4" t="s">
        <v>206</v>
      </c>
      <c r="H43" s="4" t="s">
        <v>207</v>
      </c>
      <c r="I43" s="6">
        <v>45408</v>
      </c>
      <c r="J43" s="6" t="s">
        <v>88</v>
      </c>
      <c r="K43" s="6">
        <v>45434</v>
      </c>
      <c r="L43" s="6">
        <v>45984</v>
      </c>
      <c r="M43" s="6" t="s">
        <v>88</v>
      </c>
      <c r="N43" s="6" t="s">
        <v>88</v>
      </c>
      <c r="O43" s="6" t="s">
        <v>88</v>
      </c>
      <c r="P43" s="6">
        <v>46044</v>
      </c>
      <c r="Q43" s="6" t="s">
        <v>88</v>
      </c>
      <c r="R43" s="6">
        <v>46074</v>
      </c>
      <c r="S43" s="6" t="s">
        <v>88</v>
      </c>
      <c r="T43" s="6">
        <v>46164</v>
      </c>
      <c r="U43" s="6" t="s">
        <v>88</v>
      </c>
      <c r="V43" s="6" t="s">
        <v>88</v>
      </c>
      <c r="W43" s="6" t="s">
        <v>88</v>
      </c>
      <c r="X43" s="6" t="s">
        <v>88</v>
      </c>
      <c r="Y43" s="6" t="s">
        <v>88</v>
      </c>
      <c r="Z43" s="6">
        <v>46164</v>
      </c>
    </row>
    <row r="44" spans="2:26" x14ac:dyDescent="0.2">
      <c r="B44" s="4">
        <v>33</v>
      </c>
      <c r="C44" s="35" t="s">
        <v>176</v>
      </c>
      <c r="D44" s="10" t="s">
        <v>177</v>
      </c>
      <c r="E44" s="5">
        <v>1</v>
      </c>
      <c r="F44" s="4" t="s">
        <v>131</v>
      </c>
      <c r="G44" s="4" t="s">
        <v>132</v>
      </c>
      <c r="H44" s="4" t="s">
        <v>178</v>
      </c>
      <c r="I44" s="6">
        <v>45261</v>
      </c>
      <c r="J44" s="6" t="s">
        <v>88</v>
      </c>
      <c r="K44" s="6">
        <v>45436</v>
      </c>
      <c r="L44" s="6">
        <v>45986</v>
      </c>
      <c r="M44" s="6" t="s">
        <v>88</v>
      </c>
      <c r="N44" s="6" t="s">
        <v>88</v>
      </c>
      <c r="O44" s="6" t="s">
        <v>88</v>
      </c>
      <c r="P44" s="6">
        <v>46046</v>
      </c>
      <c r="Q44" s="6" t="s">
        <v>88</v>
      </c>
      <c r="R44" s="6">
        <v>46076</v>
      </c>
      <c r="S44" s="6" t="s">
        <v>88</v>
      </c>
      <c r="T44" s="6">
        <v>46166</v>
      </c>
      <c r="U44" s="6" t="s">
        <v>88</v>
      </c>
      <c r="V44" s="6" t="s">
        <v>88</v>
      </c>
      <c r="W44" s="6" t="s">
        <v>88</v>
      </c>
      <c r="X44" s="6" t="s">
        <v>88</v>
      </c>
      <c r="Y44" s="6" t="s">
        <v>88</v>
      </c>
      <c r="Z44" s="6">
        <v>46166</v>
      </c>
    </row>
    <row r="45" spans="2:26" x14ac:dyDescent="0.2">
      <c r="B45" s="4">
        <v>45</v>
      </c>
      <c r="C45" s="35" t="s">
        <v>214</v>
      </c>
      <c r="D45" s="10" t="s">
        <v>215</v>
      </c>
      <c r="E45" s="5">
        <v>2</v>
      </c>
      <c r="F45" s="4" t="s">
        <v>91</v>
      </c>
      <c r="G45" s="4" t="s">
        <v>216</v>
      </c>
      <c r="H45" s="4" t="s">
        <v>217</v>
      </c>
      <c r="I45" s="6">
        <v>45420</v>
      </c>
      <c r="J45" s="6" t="s">
        <v>88</v>
      </c>
      <c r="K45" s="6">
        <v>45443</v>
      </c>
      <c r="L45" s="6">
        <v>45993</v>
      </c>
      <c r="M45" s="6" t="s">
        <v>88</v>
      </c>
      <c r="N45" s="6" t="s">
        <v>88</v>
      </c>
      <c r="O45" s="6" t="s">
        <v>88</v>
      </c>
      <c r="P45" s="6">
        <v>46053</v>
      </c>
      <c r="Q45" s="6" t="s">
        <v>88</v>
      </c>
      <c r="R45" s="6">
        <v>46083</v>
      </c>
      <c r="S45" s="6" t="s">
        <v>88</v>
      </c>
      <c r="T45" s="6">
        <v>46173</v>
      </c>
      <c r="U45" s="6" t="s">
        <v>88</v>
      </c>
      <c r="V45" s="6" t="s">
        <v>88</v>
      </c>
      <c r="W45" s="6" t="s">
        <v>88</v>
      </c>
      <c r="X45" s="6" t="s">
        <v>88</v>
      </c>
      <c r="Y45" s="6" t="s">
        <v>88</v>
      </c>
      <c r="Z45" s="6">
        <v>46173</v>
      </c>
    </row>
    <row r="46" spans="2:26" x14ac:dyDescent="0.2">
      <c r="B46" s="4">
        <v>41</v>
      </c>
      <c r="C46" s="35" t="s">
        <v>179</v>
      </c>
      <c r="D46" s="10" t="s">
        <v>200</v>
      </c>
      <c r="E46" s="5">
        <v>1</v>
      </c>
      <c r="F46" s="4" t="s">
        <v>131</v>
      </c>
      <c r="G46" s="4" t="s">
        <v>201</v>
      </c>
      <c r="H46" s="4" t="s">
        <v>202</v>
      </c>
      <c r="I46" s="6">
        <v>45363</v>
      </c>
      <c r="J46" s="6" t="s">
        <v>88</v>
      </c>
      <c r="K46" s="6">
        <v>45443</v>
      </c>
      <c r="L46" s="6">
        <v>45993</v>
      </c>
      <c r="M46" s="6" t="s">
        <v>88</v>
      </c>
      <c r="N46" s="6" t="s">
        <v>88</v>
      </c>
      <c r="O46" s="6" t="s">
        <v>88</v>
      </c>
      <c r="P46" s="6">
        <v>46053</v>
      </c>
      <c r="Q46" s="6" t="s">
        <v>88</v>
      </c>
      <c r="R46" s="6">
        <v>46083</v>
      </c>
      <c r="S46" s="6" t="s">
        <v>88</v>
      </c>
      <c r="T46" s="6">
        <v>46173</v>
      </c>
      <c r="U46" s="6" t="s">
        <v>88</v>
      </c>
      <c r="V46" s="6" t="s">
        <v>88</v>
      </c>
      <c r="W46" s="6" t="s">
        <v>88</v>
      </c>
      <c r="X46" s="6" t="s">
        <v>88</v>
      </c>
      <c r="Y46" s="6" t="s">
        <v>88</v>
      </c>
      <c r="Z46" s="6">
        <v>46173</v>
      </c>
    </row>
    <row r="47" spans="2:26" x14ac:dyDescent="0.2">
      <c r="B47" s="4">
        <v>43</v>
      </c>
      <c r="C47" s="35" t="s">
        <v>208</v>
      </c>
      <c r="D47" s="11" t="s">
        <v>209</v>
      </c>
      <c r="E47" s="5">
        <v>3</v>
      </c>
      <c r="F47" s="4" t="s">
        <v>142</v>
      </c>
      <c r="G47" s="4" t="s">
        <v>210</v>
      </c>
      <c r="H47" s="4" t="s">
        <v>211</v>
      </c>
      <c r="I47" s="6">
        <v>45412</v>
      </c>
      <c r="J47" s="6" t="s">
        <v>88</v>
      </c>
      <c r="K47" s="6">
        <v>45467</v>
      </c>
      <c r="L47" s="6">
        <v>46017</v>
      </c>
      <c r="M47" s="6" t="s">
        <v>88</v>
      </c>
      <c r="N47" s="6" t="s">
        <v>88</v>
      </c>
      <c r="O47" s="6" t="s">
        <v>88</v>
      </c>
      <c r="P47" s="6">
        <v>46077</v>
      </c>
      <c r="Q47" s="6" t="s">
        <v>88</v>
      </c>
      <c r="R47" s="6">
        <v>46107</v>
      </c>
      <c r="S47" s="6" t="s">
        <v>88</v>
      </c>
      <c r="T47" s="6">
        <v>46197</v>
      </c>
      <c r="U47" s="6" t="s">
        <v>88</v>
      </c>
      <c r="V47" s="6" t="s">
        <v>88</v>
      </c>
      <c r="W47" s="6" t="s">
        <v>88</v>
      </c>
      <c r="X47" s="6" t="s">
        <v>88</v>
      </c>
      <c r="Y47" s="6" t="s">
        <v>88</v>
      </c>
      <c r="Z47" s="6">
        <v>46197</v>
      </c>
    </row>
    <row r="48" spans="2:26" x14ac:dyDescent="0.2">
      <c r="B48" s="4">
        <v>47</v>
      </c>
      <c r="C48" s="35" t="s">
        <v>221</v>
      </c>
      <c r="D48" s="11" t="s">
        <v>222</v>
      </c>
      <c r="E48" s="5">
        <v>1</v>
      </c>
      <c r="F48" s="4" t="s">
        <v>96</v>
      </c>
      <c r="G48" s="4" t="s">
        <v>97</v>
      </c>
      <c r="H48" s="4" t="s">
        <v>197</v>
      </c>
      <c r="I48" s="6">
        <v>45468</v>
      </c>
      <c r="J48" s="6" t="s">
        <v>88</v>
      </c>
      <c r="K48" s="6">
        <v>45484</v>
      </c>
      <c r="L48" s="6">
        <v>46034</v>
      </c>
      <c r="M48" s="6" t="s">
        <v>88</v>
      </c>
      <c r="N48" s="6" t="s">
        <v>88</v>
      </c>
      <c r="O48" s="6" t="s">
        <v>88</v>
      </c>
      <c r="P48" s="6">
        <v>46094</v>
      </c>
      <c r="Q48" s="6" t="s">
        <v>88</v>
      </c>
      <c r="R48" s="6">
        <v>46124</v>
      </c>
      <c r="S48" s="6" t="s">
        <v>88</v>
      </c>
      <c r="T48" s="6">
        <v>46214</v>
      </c>
      <c r="U48" s="6" t="s">
        <v>88</v>
      </c>
      <c r="V48" s="6" t="s">
        <v>88</v>
      </c>
      <c r="W48" s="6" t="s">
        <v>88</v>
      </c>
      <c r="X48" s="6" t="s">
        <v>88</v>
      </c>
      <c r="Y48" s="6" t="s">
        <v>88</v>
      </c>
      <c r="Z48" s="6">
        <v>46214</v>
      </c>
    </row>
    <row r="49" spans="1:26" x14ac:dyDescent="0.2">
      <c r="B49" s="4">
        <v>46</v>
      </c>
      <c r="C49" s="35" t="s">
        <v>218</v>
      </c>
      <c r="D49" s="11" t="s">
        <v>219</v>
      </c>
      <c r="E49" s="5">
        <v>1</v>
      </c>
      <c r="F49" s="4" t="s">
        <v>181</v>
      </c>
      <c r="G49" s="4" t="s">
        <v>182</v>
      </c>
      <c r="H49" s="4" t="s">
        <v>220</v>
      </c>
      <c r="I49" s="6">
        <v>45436</v>
      </c>
      <c r="J49" s="6" t="s">
        <v>88</v>
      </c>
      <c r="K49" s="6">
        <v>45500</v>
      </c>
      <c r="L49" s="6">
        <v>46050</v>
      </c>
      <c r="M49" s="6" t="s">
        <v>88</v>
      </c>
      <c r="N49" s="6" t="s">
        <v>88</v>
      </c>
      <c r="O49" s="6" t="s">
        <v>88</v>
      </c>
      <c r="P49" s="6">
        <v>46110</v>
      </c>
      <c r="Q49" s="6" t="s">
        <v>88</v>
      </c>
      <c r="R49" s="6">
        <v>46140</v>
      </c>
      <c r="S49" s="6" t="s">
        <v>88</v>
      </c>
      <c r="T49" s="6">
        <v>46230</v>
      </c>
      <c r="U49" s="6" t="s">
        <v>88</v>
      </c>
      <c r="V49" s="6" t="s">
        <v>88</v>
      </c>
      <c r="W49" s="6" t="s">
        <v>88</v>
      </c>
      <c r="X49" s="6" t="s">
        <v>88</v>
      </c>
      <c r="Y49" s="6" t="s">
        <v>88</v>
      </c>
      <c r="Z49" s="6">
        <v>46230</v>
      </c>
    </row>
    <row r="50" spans="1:26" x14ac:dyDescent="0.2">
      <c r="B50" s="4">
        <v>48</v>
      </c>
      <c r="C50" s="35" t="s">
        <v>223</v>
      </c>
      <c r="D50" s="11" t="s">
        <v>224</v>
      </c>
      <c r="E50" s="5">
        <v>6</v>
      </c>
      <c r="F50" s="4" t="s">
        <v>96</v>
      </c>
      <c r="G50" s="4" t="s">
        <v>97</v>
      </c>
      <c r="H50" s="4" t="s">
        <v>225</v>
      </c>
      <c r="I50" s="6">
        <v>45496</v>
      </c>
      <c r="J50" s="6" t="s">
        <v>88</v>
      </c>
      <c r="K50" s="6">
        <v>45510</v>
      </c>
      <c r="L50" s="6">
        <v>46060</v>
      </c>
      <c r="M50" s="6" t="s">
        <v>88</v>
      </c>
      <c r="N50" s="6" t="s">
        <v>88</v>
      </c>
      <c r="O50" s="6" t="s">
        <v>88</v>
      </c>
      <c r="P50" s="6">
        <v>46120</v>
      </c>
      <c r="Q50" s="6" t="s">
        <v>88</v>
      </c>
      <c r="R50" s="6">
        <v>46150</v>
      </c>
      <c r="S50" s="6" t="s">
        <v>88</v>
      </c>
      <c r="T50" s="6">
        <v>46240</v>
      </c>
      <c r="U50" s="6" t="s">
        <v>88</v>
      </c>
      <c r="V50" s="6" t="s">
        <v>88</v>
      </c>
      <c r="W50" s="6" t="s">
        <v>88</v>
      </c>
      <c r="X50" s="6" t="s">
        <v>88</v>
      </c>
      <c r="Y50" s="6" t="s">
        <v>88</v>
      </c>
      <c r="Z50" s="6">
        <v>46240</v>
      </c>
    </row>
    <row r="51" spans="1:26" x14ac:dyDescent="0.2">
      <c r="B51" s="4">
        <v>52</v>
      </c>
      <c r="C51" s="35" t="s">
        <v>234</v>
      </c>
      <c r="D51" s="11" t="s">
        <v>235</v>
      </c>
      <c r="E51" s="5">
        <v>2</v>
      </c>
      <c r="F51" s="4" t="s">
        <v>96</v>
      </c>
      <c r="G51" s="4" t="s">
        <v>97</v>
      </c>
      <c r="H51" s="4" t="s">
        <v>236</v>
      </c>
      <c r="I51" s="6">
        <v>45512</v>
      </c>
      <c r="J51" s="6" t="s">
        <v>88</v>
      </c>
      <c r="K51" s="6">
        <v>45538</v>
      </c>
      <c r="L51" s="6">
        <v>46088</v>
      </c>
      <c r="M51" s="6" t="s">
        <v>88</v>
      </c>
      <c r="N51" s="6" t="s">
        <v>88</v>
      </c>
      <c r="O51" s="6" t="s">
        <v>88</v>
      </c>
      <c r="P51" s="6">
        <v>46148</v>
      </c>
      <c r="Q51" s="6" t="s">
        <v>88</v>
      </c>
      <c r="R51" s="6">
        <v>46178</v>
      </c>
      <c r="S51" s="6" t="s">
        <v>88</v>
      </c>
      <c r="T51" s="6">
        <v>46268</v>
      </c>
      <c r="U51" s="6" t="s">
        <v>88</v>
      </c>
      <c r="V51" s="6" t="s">
        <v>88</v>
      </c>
      <c r="W51" s="6" t="s">
        <v>88</v>
      </c>
      <c r="X51" s="6" t="s">
        <v>88</v>
      </c>
      <c r="Y51" s="6" t="s">
        <v>88</v>
      </c>
      <c r="Z51" s="6">
        <v>46268</v>
      </c>
    </row>
    <row r="52" spans="1:26" x14ac:dyDescent="0.2">
      <c r="B52" s="4">
        <v>49</v>
      </c>
      <c r="C52" s="35" t="s">
        <v>226</v>
      </c>
      <c r="D52" s="10" t="s">
        <v>227</v>
      </c>
      <c r="E52" s="5">
        <v>1</v>
      </c>
      <c r="F52" s="4" t="s">
        <v>91</v>
      </c>
      <c r="G52" s="4" t="s">
        <v>110</v>
      </c>
      <c r="H52" s="4" t="s">
        <v>228</v>
      </c>
      <c r="I52" s="6">
        <v>45498</v>
      </c>
      <c r="J52" s="6" t="s">
        <v>88</v>
      </c>
      <c r="K52" s="6" t="s">
        <v>88</v>
      </c>
      <c r="L52" s="6" t="s">
        <v>88</v>
      </c>
      <c r="M52" s="6" t="s">
        <v>88</v>
      </c>
      <c r="N52" s="6" t="s">
        <v>88</v>
      </c>
      <c r="O52" s="6" t="s">
        <v>88</v>
      </c>
      <c r="P52" s="6" t="s">
        <v>88</v>
      </c>
      <c r="Q52" s="6" t="s">
        <v>88</v>
      </c>
      <c r="R52" s="6" t="s">
        <v>88</v>
      </c>
      <c r="S52" s="6" t="s">
        <v>88</v>
      </c>
      <c r="T52" s="6" t="s">
        <v>88</v>
      </c>
      <c r="U52" s="6" t="s">
        <v>88</v>
      </c>
      <c r="V52" s="6" t="s">
        <v>88</v>
      </c>
      <c r="W52" s="6" t="s">
        <v>88</v>
      </c>
      <c r="X52" s="6" t="s">
        <v>88</v>
      </c>
      <c r="Y52" s="6" t="s">
        <v>88</v>
      </c>
      <c r="Z52" s="6" t="s">
        <v>88</v>
      </c>
    </row>
    <row r="53" spans="1:26" x14ac:dyDescent="0.2">
      <c r="B53" s="4">
        <v>50</v>
      </c>
      <c r="C53" s="35" t="s">
        <v>229</v>
      </c>
      <c r="D53" s="10" t="s">
        <v>230</v>
      </c>
      <c r="E53" s="5">
        <v>1</v>
      </c>
      <c r="F53" s="4" t="s">
        <v>91</v>
      </c>
      <c r="G53" s="4" t="s">
        <v>110</v>
      </c>
      <c r="H53" s="4" t="s">
        <v>231</v>
      </c>
      <c r="I53" s="6">
        <v>45503</v>
      </c>
      <c r="J53" s="6" t="s">
        <v>88</v>
      </c>
      <c r="K53" s="6" t="s">
        <v>88</v>
      </c>
      <c r="L53" s="6" t="s">
        <v>88</v>
      </c>
      <c r="M53" s="6" t="s">
        <v>88</v>
      </c>
      <c r="N53" s="6" t="s">
        <v>88</v>
      </c>
      <c r="O53" s="6" t="s">
        <v>88</v>
      </c>
      <c r="P53" s="6" t="s">
        <v>88</v>
      </c>
      <c r="Q53" s="6" t="s">
        <v>88</v>
      </c>
      <c r="R53" s="6" t="s">
        <v>88</v>
      </c>
      <c r="S53" s="6" t="s">
        <v>88</v>
      </c>
      <c r="T53" s="6" t="s">
        <v>88</v>
      </c>
      <c r="U53" s="6" t="s">
        <v>88</v>
      </c>
      <c r="V53" s="6" t="s">
        <v>88</v>
      </c>
      <c r="W53" s="6" t="s">
        <v>88</v>
      </c>
      <c r="X53" s="6" t="s">
        <v>88</v>
      </c>
      <c r="Y53" s="6" t="s">
        <v>88</v>
      </c>
      <c r="Z53" s="6" t="s">
        <v>88</v>
      </c>
    </row>
    <row r="54" spans="1:26" x14ac:dyDescent="0.2">
      <c r="B54" s="4">
        <v>4</v>
      </c>
      <c r="C54" s="35" t="s">
        <v>94</v>
      </c>
      <c r="D54" s="11" t="s">
        <v>95</v>
      </c>
      <c r="E54" s="5">
        <v>3</v>
      </c>
      <c r="F54" s="4" t="s">
        <v>96</v>
      </c>
      <c r="G54" s="4" t="s">
        <v>97</v>
      </c>
      <c r="H54" s="4" t="s">
        <v>98</v>
      </c>
      <c r="I54" s="6">
        <v>44683</v>
      </c>
      <c r="J54" s="6" t="s">
        <v>88</v>
      </c>
      <c r="K54" s="6">
        <v>44733</v>
      </c>
      <c r="L54" s="6" t="s">
        <v>88</v>
      </c>
      <c r="M54" s="6">
        <v>45524</v>
      </c>
      <c r="N54" s="6" t="s">
        <v>88</v>
      </c>
      <c r="O54" s="6" t="s">
        <v>88</v>
      </c>
      <c r="P54" s="6" t="s">
        <v>88</v>
      </c>
      <c r="Q54" s="6">
        <v>45538</v>
      </c>
      <c r="R54" s="6">
        <v>45572</v>
      </c>
      <c r="S54" s="6" t="s">
        <v>88</v>
      </c>
      <c r="T54" s="6">
        <v>45672</v>
      </c>
      <c r="U54" s="6" t="s">
        <v>88</v>
      </c>
      <c r="V54" s="6" t="s">
        <v>88</v>
      </c>
      <c r="W54" s="6" t="s">
        <v>88</v>
      </c>
      <c r="X54" s="6" t="s">
        <v>88</v>
      </c>
      <c r="Y54" s="6" t="s">
        <v>88</v>
      </c>
      <c r="Z54" s="6">
        <v>45463</v>
      </c>
    </row>
    <row r="55" spans="1:26" x14ac:dyDescent="0.2">
      <c r="B55" s="4">
        <v>53</v>
      </c>
      <c r="C55" s="35" t="s">
        <v>237</v>
      </c>
      <c r="D55" s="10" t="s">
        <v>238</v>
      </c>
      <c r="E55" s="5">
        <v>1</v>
      </c>
      <c r="F55" s="4" t="s">
        <v>131</v>
      </c>
      <c r="G55" s="4" t="s">
        <v>201</v>
      </c>
      <c r="H55" s="4" t="s">
        <v>239</v>
      </c>
      <c r="I55" s="6">
        <v>45534</v>
      </c>
      <c r="J55" s="6">
        <v>45564</v>
      </c>
      <c r="K55" s="6" t="s">
        <v>88</v>
      </c>
      <c r="L55" s="6" t="s">
        <v>88</v>
      </c>
      <c r="M55" s="6" t="s">
        <v>88</v>
      </c>
      <c r="N55" s="6" t="s">
        <v>88</v>
      </c>
      <c r="O55" s="6" t="s">
        <v>88</v>
      </c>
      <c r="P55" s="6" t="s">
        <v>88</v>
      </c>
      <c r="Q55" s="6" t="s">
        <v>88</v>
      </c>
      <c r="R55" s="6" t="s">
        <v>88</v>
      </c>
      <c r="S55" s="6" t="s">
        <v>88</v>
      </c>
      <c r="T55" s="6" t="s">
        <v>88</v>
      </c>
      <c r="U55" s="6" t="s">
        <v>88</v>
      </c>
      <c r="V55" s="6" t="s">
        <v>88</v>
      </c>
      <c r="W55" s="6" t="s">
        <v>88</v>
      </c>
      <c r="X55" s="6" t="s">
        <v>88</v>
      </c>
      <c r="Y55" s="6" t="s">
        <v>88</v>
      </c>
      <c r="Z55" s="6" t="s">
        <v>88</v>
      </c>
    </row>
    <row r="56" spans="1:26" x14ac:dyDescent="0.2">
      <c r="B56" s="4">
        <v>2</v>
      </c>
      <c r="C56" s="35" t="s">
        <v>83</v>
      </c>
      <c r="D56" s="10" t="s">
        <v>89</v>
      </c>
      <c r="E56" s="5">
        <v>4</v>
      </c>
      <c r="F56" s="4" t="s">
        <v>85</v>
      </c>
      <c r="G56" s="4" t="s">
        <v>86</v>
      </c>
      <c r="H56" s="4" t="s">
        <v>87</v>
      </c>
      <c r="I56" s="6">
        <v>44505</v>
      </c>
      <c r="J56" s="6" t="s">
        <v>88</v>
      </c>
      <c r="K56" s="6">
        <v>44539</v>
      </c>
      <c r="L56" s="6" t="s">
        <v>88</v>
      </c>
      <c r="M56" s="6">
        <v>45200</v>
      </c>
      <c r="N56" s="6" t="s">
        <v>88</v>
      </c>
      <c r="O56" s="6" t="s">
        <v>88</v>
      </c>
      <c r="P56" s="6" t="s">
        <v>88</v>
      </c>
      <c r="Q56" s="6">
        <v>45280</v>
      </c>
      <c r="R56" s="6" t="s">
        <v>88</v>
      </c>
      <c r="S56" s="6">
        <v>45371</v>
      </c>
      <c r="T56" s="6">
        <v>45485</v>
      </c>
      <c r="U56" s="6">
        <v>45485</v>
      </c>
      <c r="V56" s="6" t="s">
        <v>88</v>
      </c>
      <c r="W56" s="6">
        <v>45516</v>
      </c>
      <c r="X56" s="6">
        <v>45565</v>
      </c>
      <c r="Y56" s="6" t="s">
        <v>88</v>
      </c>
      <c r="Z56" s="6">
        <v>45269</v>
      </c>
    </row>
    <row r="57" spans="1:26" x14ac:dyDescent="0.2">
      <c r="B57" s="4">
        <v>51</v>
      </c>
      <c r="C57" s="35" t="s">
        <v>99</v>
      </c>
      <c r="D57" s="10" t="s">
        <v>232</v>
      </c>
      <c r="E57" s="5">
        <v>7</v>
      </c>
      <c r="F57" s="4" t="s">
        <v>85</v>
      </c>
      <c r="G57" s="4" t="s">
        <v>86</v>
      </c>
      <c r="H57" s="4" t="s">
        <v>233</v>
      </c>
      <c r="I57" s="6">
        <v>45503</v>
      </c>
      <c r="J57" s="6" t="s">
        <v>88</v>
      </c>
      <c r="K57" s="6" t="s">
        <v>88</v>
      </c>
      <c r="L57" s="6" t="s">
        <v>88</v>
      </c>
      <c r="M57" s="6" t="s">
        <v>88</v>
      </c>
      <c r="N57" s="6" t="s">
        <v>88</v>
      </c>
      <c r="O57" s="6" t="s">
        <v>88</v>
      </c>
      <c r="P57" s="6" t="s">
        <v>88</v>
      </c>
      <c r="Q57" s="6" t="s">
        <v>88</v>
      </c>
      <c r="R57" s="6" t="s">
        <v>88</v>
      </c>
      <c r="S57" s="6" t="s">
        <v>88</v>
      </c>
      <c r="T57" s="6" t="s">
        <v>88</v>
      </c>
      <c r="U57" s="6" t="s">
        <v>88</v>
      </c>
      <c r="V57" s="6" t="s">
        <v>88</v>
      </c>
      <c r="W57" s="6" t="s">
        <v>88</v>
      </c>
      <c r="X57" s="6" t="s">
        <v>88</v>
      </c>
      <c r="Y57" s="6" t="s">
        <v>88</v>
      </c>
      <c r="Z57" s="6" t="s">
        <v>88</v>
      </c>
    </row>
    <row r="58" spans="1:26" x14ac:dyDescent="0.2">
      <c r="A58" s="12" t="s">
        <v>242</v>
      </c>
      <c r="B58" s="7">
        <f>MAX(B5:B57)</f>
        <v>53</v>
      </c>
      <c r="C58" s="4"/>
      <c r="D58" s="7" t="s">
        <v>242</v>
      </c>
      <c r="E58" s="5">
        <f>SUM(E5:E57)</f>
        <v>149</v>
      </c>
      <c r="F58" s="4"/>
      <c r="G58" s="4"/>
      <c r="H58" s="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</sheetData>
  <autoFilter ref="B4:Z58" xr:uid="{5D5CA0D3-BE96-354C-B1A4-B38AEC2209C7}">
    <sortState xmlns:xlrd2="http://schemas.microsoft.com/office/spreadsheetml/2017/richdata2" ref="B5:Z58">
      <sortCondition ref="P4:P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EPA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Hariharan</dc:creator>
  <cp:lastModifiedBy>Hemanth Hariharan</cp:lastModifiedBy>
  <dcterms:created xsi:type="dcterms:W3CDTF">2024-08-28T00:14:45Z</dcterms:created>
  <dcterms:modified xsi:type="dcterms:W3CDTF">2024-11-28T18:35:18Z</dcterms:modified>
</cp:coreProperties>
</file>